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LL_LSIP\"/>
    </mc:Choice>
  </mc:AlternateContent>
  <xr:revisionPtr revIDLastSave="0" documentId="13_ncr:1_{B488E565-C6EE-4468-AA00-812AA654BD22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<sst xmlns="http://schemas.openxmlformats.org/spreadsheetml/2006/main" count="2354" uniqueCount="530">
  <si>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</si>
  <si>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</si>
  <si>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</si>
  <si>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</si>
  <si>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</si>
  <si>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</si>
  <si>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</si>
  <si>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</si>
  <si>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</si>
  <si>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</si>
  <si>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</si>
  <si>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</si>
  <si>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</si>
  <si>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</si>
  <si>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</si>
  <si>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</si>
  <si>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</si>
  <si>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</si>
  <si>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</si>
  <si>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</si>
  <si>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</si>
  <si>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</si>
  <si>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</si>
  <si>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</si>
  <si>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</si>
  <si>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</si>
  <si>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</si>
  <si>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</si>
  <si>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</si>
  <si>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</si>
  <si>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</si>
  <si>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</si>
  <si>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</si>
  <si>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</si>
  <si>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</si>
  <si>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</si>
  <si>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</si>
  <si>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</si>
  <si>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</si>
  <si>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</si>
  <si>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</si>
  <si>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</si>
  <si>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</si>
  <si>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</si>
  <si>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</si>
  <si>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</si>
  <si>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</si>
  <si>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</si>
  <si>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</si>
  <si>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</si>
  <si>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</si>
  <si>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</si>
  <si>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</si>
  <si>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</si>
  <si>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</si>
  <si>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</si>
  <si>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</si>
  <si>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</si>
  <si>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</si>
  <si>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</si>
  <si>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</si>
  <si>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</si>
  <si>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</si>
  <si>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</si>
  <si>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</si>
  <si>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</si>
  <si>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</si>
  <si>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</si>
  <si>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</si>
  <si>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</si>
  <si>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</si>
  <si>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</si>
  <si>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</si>
  <si>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</si>
  <si>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</si>
  <si>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</si>
  <si>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</si>
  <si>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</si>
  <si>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</si>
  <si>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</si>
  <si>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</si>
  <si>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</si>
  <si>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</si>
  <si>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</si>
  <si>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</si>
  <si>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</si>
  <si>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</si>
  <si>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</si>
  <si>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</si>
  <si>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</si>
  <si>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</si>
  <si>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</si>
  <si>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</si>
  <si>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</si>
  <si>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</si>
  <si>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</si>
  <si>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</si>
  <si>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</si>
  <si>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</si>
  <si>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</si>
  <si>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</si>
  <si>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</si>
  <si>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</si>
  <si>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</si>
  <si>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</si>
  <si>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</si>
  <si>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</si>
  <si>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</si>
  <si>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</si>
  <si>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</si>
  <si>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</si>
  <si>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</si>
  <si>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</si>
  <si>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</si>
  <si>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</si>
  <si>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</si>
  <si>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</si>
  <si>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</si>
  <si>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</si>
  <si>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</si>
  <si>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</si>
  <si>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</si>
  <si>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</si>
  <si>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</si>
  <si>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</si>
  <si>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</si>
  <si>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</si>
  <si>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</si>
  <si>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</si>
  <si>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</si>
  <si>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</si>
  <si>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</si>
  <si>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</si>
  <si>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</si>
  <si>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</si>
  <si>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</si>
  <si>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</si>
  <si>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</si>
  <si>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</si>
  <si>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</si>
  <si>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</si>
  <si>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</si>
  <si>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</si>
  <si>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</si>
  <si>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</si>
  <si>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</si>
  <si>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</si>
  <si>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</si>
  <si>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</si>
  <si>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</si>
  <si>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</si>
  <si>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</si>
  <si>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</si>
  <si>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</si>
  <si>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</si>
  <si>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</si>
  <si>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</si>
  <si>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</si>
  <si>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</si>
  <si>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</si>
  <si>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</si>
  <si>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</si>
  <si>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</si>
  <si>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</si>
  <si>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</si>
  <si>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</si>
  <si>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</si>
  <si>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</si>
  <si>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</si>
  <si>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</si>
  <si>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</si>
  <si>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</si>
  <si>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</si>
  <si>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</si>
  <si>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</si>
  <si>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</si>
  <si>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</si>
  <si>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</si>
  <si>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</si>
  <si>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</si>
  <si>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</si>
  <si>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</si>
  <si>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</si>
  <si>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</si>
  <si>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</si>
  <si>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</si>
  <si>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</si>
  <si>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</si>
  <si>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</si>
  <si>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</si>
  <si>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</si>
  <si>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</si>
  <si>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</si>
  <si>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</si>
  <si>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</si>
  <si>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</si>
  <si>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</si>
  <si>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</si>
  <si>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</si>
  <si>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</si>
  <si>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</si>
  <si>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</si>
  <si>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</si>
  <si>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</si>
  <si>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</si>
  <si>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</si>
  <si>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</si>
  <si>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</si>
  <si>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</si>
  <si>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</si>
  <si>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</si>
  <si>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</si>
  <si>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</si>
  <si>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</si>
  <si>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</si>
  <si>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</si>
  <si>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</si>
  <si>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</si>
  <si>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</si>
  <si>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</si>
  <si>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</si>
  <si>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</si>
  <si>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</si>
  <si>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</si>
  <si>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</si>
  <si>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</si>
  <si>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</si>
  <si>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</si>
  <si>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</si>
  <si>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</si>
  <si>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</si>
  <si>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</si>
  <si>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</si>
  <si>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</si>
  <si>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</si>
  <si>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</si>
  <si>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</si>
  <si>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</si>
  <si>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</si>
  <si>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</si>
  <si>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</si>
  <si>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</si>
  <si>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</si>
  <si>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</si>
  <si>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</si>
  <si>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</si>
  <si>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</si>
  <si>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</si>
  <si>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</si>
  <si>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</si>
  <si>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</si>
  <si>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</si>
  <si>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</si>
  <si>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</si>
  <si>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</si>
  <si>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</si>
  <si>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</si>
  <si>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</si>
  <si>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</si>
  <si>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</si>
  <si>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</si>
  <si>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</si>
  <si>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</si>
  <si>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</si>
  <si>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</si>
  <si>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</si>
  <si>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</si>
  <si>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</si>
  <si>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</si>
  <si>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</si>
  <si>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</si>
  <si>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</si>
  <si>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</si>
  <si>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</si>
  <si>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</si>
  <si>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</si>
  <si>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</si>
  <si>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</si>
  <si>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</si>
  <si>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</si>
  <si>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</si>
  <si>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</si>
  <si>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</si>
  <si>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</si>
  <si>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</si>
  <si>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</si>
  <si>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</si>
  <si>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</si>
  <si>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</si>
  <si>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</si>
  <si>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</si>
  <si>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</si>
  <si>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</si>
  <si>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</si>
  <si>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</si>
  <si>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</si>
  <si>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</si>
  <si>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</si>
  <si>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</si>
  <si>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</si>
  <si>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</si>
  <si>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</si>
  <si>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</si>
  <si>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</si>
  <si>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</si>
  <si>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</si>
  <si>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</si>
  <si>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</si>
  <si>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</si>
  <si>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</si>
  <si>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</si>
  <si>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</si>
  <si>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</si>
  <si>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</si>
  <si>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</si>
  <si>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</si>
  <si>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</si>
  <si>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</si>
  <si>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</si>
  <si>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</si>
  <si>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</si>
  <si>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</si>
  <si>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</si>
  <si>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</si>
  <si>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</si>
  <si>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</si>
  <si>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</si>
  <si>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</si>
  <si>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</si>
  <si>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</si>
  <si>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</si>
  <si>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</si>
  <si>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</si>
  <si>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</si>
  <si>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</si>
  <si>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</si>
  <si>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</si>
  <si>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</si>
  <si>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</si>
  <si>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</si>
  <si>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</si>
  <si>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</si>
  <si>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</si>
  <si>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</si>
  <si>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</si>
  <si>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</si>
  <si>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</si>
  <si>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</si>
  <si>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</si>
  <si>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</si>
  <si>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</si>
  <si>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</si>
  <si>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</si>
  <si>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</si>
  <si>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</si>
  <si>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</si>
  <si>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</si>
  <si>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</si>
  <si>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</si>
  <si>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</si>
  <si>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</si>
  <si>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</si>
  <si>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</si>
  <si>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</si>
  <si>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</si>
  <si>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</si>
  <si>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</si>
  <si>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</si>
  <si>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</si>
  <si>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</si>
  <si>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</si>
  <si>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</si>
  <si>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</si>
  <si>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</si>
  <si>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</si>
  <si>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</si>
  <si>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</si>
  <si>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</si>
  <si>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</si>
  <si>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</si>
  <si>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</si>
  <si>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</si>
  <si>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</si>
  <si>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</si>
  <si>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</si>
  <si>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</si>
  <si>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</si>
  <si>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</si>
  <si>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</si>
  <si>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</si>
  <si>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</si>
  <si>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</si>
  <si>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</si>
  <si>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</si>
  <si>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</si>
  <si>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</si>
  <si>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</si>
  <si>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</si>
  <si>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</si>
  <si>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</si>
  <si>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</si>
  <si>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</si>
  <si>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</si>
  <si>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</si>
  <si>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</si>
  <si>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</si>
  <si>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</si>
  <si>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</si>
  <si>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</si>
  <si>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</si>
  <si>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</si>
  <si>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</si>
  <si>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</si>
  <si>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</si>
  <si>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</si>
  <si>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</si>
  <si>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</si>
  <si>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</si>
  <si>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</si>
  <si>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</si>
  <si>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</si>
  <si>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</si>
  <si>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</si>
  <si>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</si>
  <si>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</si>
  <si>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</si>
  <si>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</si>
  <si>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</si>
  <si>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</si>
  <si>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</si>
  <si>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</si>
  <si>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</si>
  <si>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</si>
  <si>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</si>
  <si>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</si>
  <si>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</si>
  <si>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</si>
  <si>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</si>
  <si>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</si>
  <si>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</si>
  <si>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</si>
  <si>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</si>
  <si>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</si>
  <si>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</si>
  <si>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</si>
  <si>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</si>
  <si>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</si>
  <si>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</si>
  <si>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</si>
  <si>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</si>
  <si>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</si>
  <si>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</si>
  <si>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</si>
  <si>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</si>
  <si>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</si>
  <si>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</si>
  <si>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</si>
  <si>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</si>
  <si>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</si>
  <si>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</si>
  <si>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</si>
  <si>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</si>
  <si>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</si>
  <si>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</si>
  <si>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</si>
  <si>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</si>
  <si>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</si>
  <si>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</si>
  <si>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</si>
  <si>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</si>
  <si>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</si>
  <si>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</si>
  <si>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</si>
  <si>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</si>
  <si>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</si>
  <si>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</si>
  <si>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</si>
  <si>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</si>
  <si>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</si>
  <si>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</si>
  <si>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</si>
  <si>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</si>
  <si>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</si>
  <si>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</si>
  <si>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</si>
  <si>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</si>
  <si>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</si>
  <si>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</si>
  <si>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</si>
  <si>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</si>
  <si>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</si>
  <si>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</si>
  <si>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</si>
  <si>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</si>
  <si>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</si>
  <si>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</si>
  <si>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</si>
  <si>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</si>
  <si>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</si>
  <si>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</si>
  <si>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</si>
  <si>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</si>
  <si>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</si>
  <si>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</si>
  <si>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</si>
  <si>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</si>
  <si>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</si>
  <si>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</si>
  <si>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</si>
  <si>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</si>
  <si>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</si>
  <si>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</si>
  <si>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</si>
  <si>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</si>
  <si>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</si>
  <si>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</si>
  <si>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</si>
  <si>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</si>
  <si>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</si>
  <si>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</si>
  <si>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</si>
  <si>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</si>
  <si>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</si>
  <si>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</si>
  <si>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automation/Data/Results/Workbooks/LSIPs/LL_LSIP/LL_LSIP_Database.Main.xlsx</t>
  </si>
  <si>
    <t>LSIP</t>
  </si>
  <si>
    <t>20. Leicester and Leicestershire</t>
  </si>
  <si>
    <t>LSIP name</t>
  </si>
  <si>
    <t>Leicester and Leicestershire</t>
  </si>
  <si>
    <t>09 03 2023 10:30:02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</si>
</sst>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1.1352432766193132</c:v>
                </c:pt>
                <c:pt idx="2">
                  <c:v>-1.3634259389985748</c:v>
                </c:pt>
                <c:pt idx="3">
                  <c:v>1.5416838585711856</c:v>
                </c:pt>
                <c:pt idx="4">
                  <c:v>2.0901783061899604</c:v>
                </c:pt>
                <c:pt idx="5">
                  <c:v>0.37107485817728936</c:v>
                </c:pt>
                <c:pt idx="7">
                  <c:v>2.719554216620268</c:v>
                </c:pt>
                <c:pt idx="8">
                  <c:v>-2.5111129605488114</c:v>
                </c:pt>
                <c:pt idx="9">
                  <c:v>-0.70244403617248929</c:v>
                </c:pt>
                <c:pt idx="10">
                  <c:v>5.0571174651303785</c:v>
                </c:pt>
                <c:pt idx="11">
                  <c:v>8.4801698782704484</c:v>
                </c:pt>
                <c:pt idx="12">
                  <c:v>1.471679936761694</c:v>
                </c:pt>
                <c:pt idx="13">
                  <c:v>2.6935050329906174</c:v>
                </c:pt>
                <c:pt idx="14">
                  <c:v>2.1282726666000507</c:v>
                </c:pt>
                <c:pt idx="15">
                  <c:v>2.1610714088268868</c:v>
                </c:pt>
                <c:pt idx="17">
                  <c:v>0.56804284269278416</c:v>
                </c:pt>
                <c:pt idx="18">
                  <c:v>4.5490296879021619</c:v>
                </c:pt>
                <c:pt idx="19">
                  <c:v>0.59805228164231394</c:v>
                </c:pt>
                <c:pt idx="20">
                  <c:v>1.4891907950269179</c:v>
                </c:pt>
                <c:pt idx="22">
                  <c:v>0.31020962742047686</c:v>
                </c:pt>
                <c:pt idx="24">
                  <c:v>2.6709021934830712</c:v>
                </c:pt>
                <c:pt idx="25">
                  <c:v>-6.0524703550938419</c:v>
                </c:pt>
                <c:pt idx="26">
                  <c:v>-0.63674401772559897</c:v>
                </c:pt>
                <c:pt idx="27">
                  <c:v>0.7035582363223325</c:v>
                </c:pt>
                <c:pt idx="29">
                  <c:v>-1.1817595581086193</c:v>
                </c:pt>
                <c:pt idx="30">
                  <c:v>-6.8340366673300679</c:v>
                </c:pt>
                <c:pt idx="31">
                  <c:v>-10.928800431046049</c:v>
                </c:pt>
                <c:pt idx="32">
                  <c:v>8.0547935221042763</c:v>
                </c:pt>
                <c:pt idx="33">
                  <c:v>-1.7986015279192635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0.25504920467143144</c:v>
                </c:pt>
                <c:pt idx="2">
                  <c:v>0.77427358689703407</c:v>
                </c:pt>
                <c:pt idx="3">
                  <c:v>1.8187728130358849E-2</c:v>
                </c:pt>
                <c:pt idx="4">
                  <c:v>0.65832509617635981</c:v>
                </c:pt>
                <c:pt idx="5">
                  <c:v>0.45078157788018824</c:v>
                </c:pt>
                <c:pt idx="7">
                  <c:v>-0.52839918470255487</c:v>
                </c:pt>
                <c:pt idx="8">
                  <c:v>-0.40303218127946128</c:v>
                </c:pt>
                <c:pt idx="9">
                  <c:v>0.78530390764559588</c:v>
                </c:pt>
                <c:pt idx="10">
                  <c:v>0.54836624719452054</c:v>
                </c:pt>
                <c:pt idx="11">
                  <c:v>0.27895384003508994</c:v>
                </c:pt>
                <c:pt idx="12">
                  <c:v>-0.48402301640998457</c:v>
                </c:pt>
                <c:pt idx="13">
                  <c:v>0.98641526007146041</c:v>
                </c:pt>
                <c:pt idx="14">
                  <c:v>-1.1431187059174341E-2</c:v>
                </c:pt>
                <c:pt idx="15">
                  <c:v>0.38721258136837911</c:v>
                </c:pt>
                <c:pt idx="17">
                  <c:v>0.32765500254776647</c:v>
                </c:pt>
                <c:pt idx="18">
                  <c:v>0.44537359239689156</c:v>
                </c:pt>
                <c:pt idx="19">
                  <c:v>0.27583014701522135</c:v>
                </c:pt>
                <c:pt idx="20">
                  <c:v>0.32842699206294679</c:v>
                </c:pt>
                <c:pt idx="22">
                  <c:v>0.42840275909064029</c:v>
                </c:pt>
                <c:pt idx="24">
                  <c:v>-1.2289449894173687</c:v>
                </c:pt>
                <c:pt idx="25">
                  <c:v>-1.4328894188081698</c:v>
                </c:pt>
                <c:pt idx="26">
                  <c:v>1.3864583498276017</c:v>
                </c:pt>
                <c:pt idx="27">
                  <c:v>-0.65905645997755835</c:v>
                </c:pt>
                <c:pt idx="29">
                  <c:v>0.56523018658107826</c:v>
                </c:pt>
                <c:pt idx="30">
                  <c:v>4.8496818100018935E-2</c:v>
                </c:pt>
                <c:pt idx="31">
                  <c:v>-1.9871336112813776</c:v>
                </c:pt>
                <c:pt idx="32">
                  <c:v>-0.25224063296328536</c:v>
                </c:pt>
                <c:pt idx="33">
                  <c:v>-0.1778329628419506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4.0960000000000063</c:v>
                </c:pt>
                <c:pt idx="1">
                  <c:v>7.8290000000000166</c:v>
                </c:pt>
                <c:pt idx="2">
                  <c:v>7.3910000000000053</c:v>
                </c:pt>
                <c:pt idx="3">
                  <c:v>5.3669999999999964</c:v>
                </c:pt>
                <c:pt idx="4">
                  <c:v>3.5220000000000082</c:v>
                </c:pt>
                <c:pt idx="5">
                  <c:v>4.5470000000000033</c:v>
                </c:pt>
                <c:pt idx="6">
                  <c:v>4.9860000000000131</c:v>
                </c:pt>
                <c:pt idx="7">
                  <c:v>6.1710000000000012</c:v>
                </c:pt>
                <c:pt idx="8">
                  <c:v>4.4369999999999976</c:v>
                </c:pt>
                <c:pt idx="9">
                  <c:v>4.9129999999999905</c:v>
                </c:pt>
                <c:pt idx="10">
                  <c:v>6.6980000000000102</c:v>
                </c:pt>
                <c:pt idx="11">
                  <c:v>6.6889999999999983</c:v>
                </c:pt>
                <c:pt idx="12">
                  <c:v>6.6839999999999922</c:v>
                </c:pt>
                <c:pt idx="13">
                  <c:v>6.676999999999996</c:v>
                </c:pt>
                <c:pt idx="14">
                  <c:v>6.6589999999999971</c:v>
                </c:pt>
                <c:pt idx="15">
                  <c:v>6.6350000000000033</c:v>
                </c:pt>
                <c:pt idx="16">
                  <c:v>6.6169999999999849</c:v>
                </c:pt>
                <c:pt idx="17">
                  <c:v>6.5970000000000066</c:v>
                </c:pt>
                <c:pt idx="18">
                  <c:v>6.5759999999999961</c:v>
                </c:pt>
                <c:pt idx="19">
                  <c:v>6.5559999999999929</c:v>
                </c:pt>
                <c:pt idx="20">
                  <c:v>6.5389999999999899</c:v>
                </c:pt>
                <c:pt idx="21">
                  <c:v>6.5210000000000212</c:v>
                </c:pt>
                <c:pt idx="22">
                  <c:v>6.503999999999988</c:v>
                </c:pt>
                <c:pt idx="23">
                  <c:v>6.4859999999999944</c:v>
                </c:pt>
                <c:pt idx="24" formatCode="#,##0.00">
                  <c:v>6.467000000000021</c:v>
                </c:pt>
                <c:pt idx="25">
                  <c:v>6.4490000000000158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0.97600000000000009</c:v>
                </c:pt>
                <c:pt idx="1">
                  <c:v>1.1060000000000023</c:v>
                </c:pt>
                <c:pt idx="2">
                  <c:v>1.2499999999999964</c:v>
                </c:pt>
                <c:pt idx="3">
                  <c:v>1.0610000000000006</c:v>
                </c:pt>
                <c:pt idx="4">
                  <c:v>1.519000000000001</c:v>
                </c:pt>
                <c:pt idx="5">
                  <c:v>2.860999999999998</c:v>
                </c:pt>
                <c:pt idx="6">
                  <c:v>2.326999999999996</c:v>
                </c:pt>
                <c:pt idx="7">
                  <c:v>2.1240000000000006</c:v>
                </c:pt>
                <c:pt idx="8">
                  <c:v>2.1199999999999997</c:v>
                </c:pt>
                <c:pt idx="9">
                  <c:v>1.5899999999999999</c:v>
                </c:pt>
                <c:pt idx="10">
                  <c:v>1.6040000000000019</c:v>
                </c:pt>
                <c:pt idx="11">
                  <c:v>1.5550000000000006</c:v>
                </c:pt>
                <c:pt idx="12">
                  <c:v>1.5379999999999985</c:v>
                </c:pt>
                <c:pt idx="13">
                  <c:v>1.4919999999999978</c:v>
                </c:pt>
                <c:pt idx="14">
                  <c:v>1.4430000000000007</c:v>
                </c:pt>
                <c:pt idx="15">
                  <c:v>1.4060000000000006</c:v>
                </c:pt>
                <c:pt idx="16">
                  <c:v>1.3780000000000017</c:v>
                </c:pt>
                <c:pt idx="17">
                  <c:v>1.3500000000000036</c:v>
                </c:pt>
                <c:pt idx="18">
                  <c:v>1.3250000000000004</c:v>
                </c:pt>
                <c:pt idx="19">
                  <c:v>1.3019999999999976</c:v>
                </c:pt>
                <c:pt idx="20">
                  <c:v>1.2819999999999989</c:v>
                </c:pt>
                <c:pt idx="21">
                  <c:v>1.2600000000000036</c:v>
                </c:pt>
                <c:pt idx="22">
                  <c:v>1.238999999999999</c:v>
                </c:pt>
                <c:pt idx="23">
                  <c:v>1.219999999999998</c:v>
                </c:pt>
                <c:pt idx="24" formatCode="#,##0.00">
                  <c:v>1.2030000000000038</c:v>
                </c:pt>
                <c:pt idx="25">
                  <c:v>1.1869999999999972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6.3460000000000267</c:v>
                </c:pt>
                <c:pt idx="1">
                  <c:v>3.7709999999999972</c:v>
                </c:pt>
                <c:pt idx="2">
                  <c:v>6.3989999999999858</c:v>
                </c:pt>
                <c:pt idx="3">
                  <c:v>8.1700000000000106</c:v>
                </c:pt>
                <c:pt idx="4">
                  <c:v>4.6359999999999904</c:v>
                </c:pt>
                <c:pt idx="5">
                  <c:v>7.6120000000000205</c:v>
                </c:pt>
                <c:pt idx="6">
                  <c:v>7.7919999999999945</c:v>
                </c:pt>
                <c:pt idx="7">
                  <c:v>8.4040000000000017</c:v>
                </c:pt>
                <c:pt idx="8">
                  <c:v>6.4820000000000109</c:v>
                </c:pt>
                <c:pt idx="9">
                  <c:v>6.3299999999999947</c:v>
                </c:pt>
                <c:pt idx="10">
                  <c:v>5.3430000000000017</c:v>
                </c:pt>
                <c:pt idx="11">
                  <c:v>5.3450000000000051</c:v>
                </c:pt>
                <c:pt idx="12">
                  <c:v>5.2760000000000078</c:v>
                </c:pt>
                <c:pt idx="13">
                  <c:v>5.2610000000000117</c:v>
                </c:pt>
                <c:pt idx="14">
                  <c:v>5.2679999999999918</c:v>
                </c:pt>
                <c:pt idx="15">
                  <c:v>5.2700000000000049</c:v>
                </c:pt>
                <c:pt idx="16">
                  <c:v>5.271999999999986</c:v>
                </c:pt>
                <c:pt idx="17">
                  <c:v>5.2770000000000028</c:v>
                </c:pt>
                <c:pt idx="18">
                  <c:v>5.2829999999999933</c:v>
                </c:pt>
                <c:pt idx="19">
                  <c:v>5.2920000000000007</c:v>
                </c:pt>
                <c:pt idx="20">
                  <c:v>5.304000000000002</c:v>
                </c:pt>
                <c:pt idx="21">
                  <c:v>5.3180000000000121</c:v>
                </c:pt>
                <c:pt idx="22">
                  <c:v>5.3320000000000096</c:v>
                </c:pt>
                <c:pt idx="23">
                  <c:v>5.3479999999999945</c:v>
                </c:pt>
                <c:pt idx="24" formatCode="#,##0.00">
                  <c:v>5.3650000000000073</c:v>
                </c:pt>
                <c:pt idx="25">
                  <c:v>5.3819999999999935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2.9580000000000002</c:v>
                </c:pt>
                <c:pt idx="1">
                  <c:v>2.2079999999999953</c:v>
                </c:pt>
                <c:pt idx="2">
                  <c:v>2.0439999999999992</c:v>
                </c:pt>
                <c:pt idx="3">
                  <c:v>2.285000000000001</c:v>
                </c:pt>
                <c:pt idx="4">
                  <c:v>2.4039999999999968</c:v>
                </c:pt>
                <c:pt idx="5">
                  <c:v>2.477999999999998</c:v>
                </c:pt>
                <c:pt idx="6">
                  <c:v>2.1549999999999958</c:v>
                </c:pt>
                <c:pt idx="7">
                  <c:v>2.3530000000000033</c:v>
                </c:pt>
                <c:pt idx="8">
                  <c:v>2.8399999999999994</c:v>
                </c:pt>
                <c:pt idx="9">
                  <c:v>2.4939999999999922</c:v>
                </c:pt>
                <c:pt idx="10">
                  <c:v>2.3350000000000035</c:v>
                </c:pt>
                <c:pt idx="11">
                  <c:v>2.2839999999999998</c:v>
                </c:pt>
                <c:pt idx="12">
                  <c:v>2.2669999999999977</c:v>
                </c:pt>
                <c:pt idx="13">
                  <c:v>2.2890000000000055</c:v>
                </c:pt>
                <c:pt idx="14">
                  <c:v>2.3730000000000064</c:v>
                </c:pt>
                <c:pt idx="15">
                  <c:v>2.4190000000000023</c:v>
                </c:pt>
                <c:pt idx="16">
                  <c:v>2.4519999999999995</c:v>
                </c:pt>
                <c:pt idx="17">
                  <c:v>2.4749999999999992</c:v>
                </c:pt>
                <c:pt idx="18">
                  <c:v>2.4900000000000011</c:v>
                </c:pt>
                <c:pt idx="19">
                  <c:v>2.5020000000000064</c:v>
                </c:pt>
                <c:pt idx="20">
                  <c:v>2.5100000000000064</c:v>
                </c:pt>
                <c:pt idx="21">
                  <c:v>2.5180000000000069</c:v>
                </c:pt>
                <c:pt idx="22">
                  <c:v>2.5249999999999946</c:v>
                </c:pt>
                <c:pt idx="23">
                  <c:v>2.5299999999999989</c:v>
                </c:pt>
                <c:pt idx="24" formatCode="#,##0.00">
                  <c:v>2.5360000000000009</c:v>
                </c:pt>
                <c:pt idx="25">
                  <c:v>2.5409999999999955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12.631999999999994</c:v>
                </c:pt>
                <c:pt idx="1">
                  <c:v>12.27199999999999</c:v>
                </c:pt>
                <c:pt idx="2">
                  <c:v>11.408000000000026</c:v>
                </c:pt>
                <c:pt idx="3">
                  <c:v>12.123999999999999</c:v>
                </c:pt>
                <c:pt idx="4">
                  <c:v>11.893999999999988</c:v>
                </c:pt>
                <c:pt idx="5">
                  <c:v>13.393000000000011</c:v>
                </c:pt>
                <c:pt idx="6">
                  <c:v>12.962000000000014</c:v>
                </c:pt>
                <c:pt idx="7">
                  <c:v>12.734999999999982</c:v>
                </c:pt>
                <c:pt idx="8">
                  <c:v>14.255999999999981</c:v>
                </c:pt>
                <c:pt idx="9">
                  <c:v>13.415999999999995</c:v>
                </c:pt>
                <c:pt idx="10">
                  <c:v>12.972000000000032</c:v>
                </c:pt>
                <c:pt idx="11">
                  <c:v>13.300999999999979</c:v>
                </c:pt>
                <c:pt idx="12">
                  <c:v>13.679999999999975</c:v>
                </c:pt>
                <c:pt idx="13">
                  <c:v>13.942999999999996</c:v>
                </c:pt>
                <c:pt idx="14">
                  <c:v>14.156999999999968</c:v>
                </c:pt>
                <c:pt idx="15">
                  <c:v>14.337999999999999</c:v>
                </c:pt>
                <c:pt idx="16">
                  <c:v>14.497000000000032</c:v>
                </c:pt>
                <c:pt idx="17">
                  <c:v>14.652999999999999</c:v>
                </c:pt>
                <c:pt idx="18">
                  <c:v>14.81000000000002</c:v>
                </c:pt>
                <c:pt idx="19">
                  <c:v>14.965000000000023</c:v>
                </c:pt>
                <c:pt idx="20">
                  <c:v>15.134000000000018</c:v>
                </c:pt>
                <c:pt idx="21">
                  <c:v>15.302999999999981</c:v>
                </c:pt>
                <c:pt idx="22">
                  <c:v>15.469999999999988</c:v>
                </c:pt>
                <c:pt idx="23">
                  <c:v>15.632999999999971</c:v>
                </c:pt>
                <c:pt idx="24" formatCode="#,##0.00">
                  <c:v>15.791999999999986</c:v>
                </c:pt>
                <c:pt idx="25">
                  <c:v>15.948000000000023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7.6410000000000133</c:v>
                </c:pt>
                <c:pt idx="1">
                  <c:v>10.246000000000041</c:v>
                </c:pt>
                <c:pt idx="2">
                  <c:v>10.854000000000029</c:v>
                </c:pt>
                <c:pt idx="3">
                  <c:v>10.855999999999993</c:v>
                </c:pt>
                <c:pt idx="4">
                  <c:v>9.7420000000000329</c:v>
                </c:pt>
                <c:pt idx="5">
                  <c:v>10.844999999999992</c:v>
                </c:pt>
                <c:pt idx="6">
                  <c:v>9.2319999999999993</c:v>
                </c:pt>
                <c:pt idx="7">
                  <c:v>8.961000000000011</c:v>
                </c:pt>
                <c:pt idx="8">
                  <c:v>10.579999999999949</c:v>
                </c:pt>
                <c:pt idx="9">
                  <c:v>8.3289999999999758</c:v>
                </c:pt>
                <c:pt idx="10">
                  <c:v>7.9369999999999825</c:v>
                </c:pt>
                <c:pt idx="11">
                  <c:v>8.0890000000000004</c:v>
                </c:pt>
                <c:pt idx="12">
                  <c:v>7.9709999999999939</c:v>
                </c:pt>
                <c:pt idx="13">
                  <c:v>7.9259999999999966</c:v>
                </c:pt>
                <c:pt idx="14">
                  <c:v>7.8449999999999935</c:v>
                </c:pt>
                <c:pt idx="15">
                  <c:v>7.7529999999999974</c:v>
                </c:pt>
                <c:pt idx="16">
                  <c:v>7.60700000000001</c:v>
                </c:pt>
                <c:pt idx="17">
                  <c:v>7.4609999999999923</c:v>
                </c:pt>
                <c:pt idx="18">
                  <c:v>7.3180000000000121</c:v>
                </c:pt>
                <c:pt idx="19">
                  <c:v>7.1769999999999925</c:v>
                </c:pt>
                <c:pt idx="20">
                  <c:v>7.0449999999999839</c:v>
                </c:pt>
                <c:pt idx="21">
                  <c:v>6.9120000000000035</c:v>
                </c:pt>
                <c:pt idx="22">
                  <c:v>6.7800000000000047</c:v>
                </c:pt>
                <c:pt idx="23">
                  <c:v>6.6489999999999965</c:v>
                </c:pt>
                <c:pt idx="24" formatCode="#,##0.00">
                  <c:v>6.5200000000000156</c:v>
                </c:pt>
                <c:pt idx="25">
                  <c:v>6.3919999999999728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43.446000000000005</c:v>
                </c:pt>
                <c:pt idx="1">
                  <c:v>40.309000000000069</c:v>
                </c:pt>
                <c:pt idx="2">
                  <c:v>41.354999999999933</c:v>
                </c:pt>
                <c:pt idx="3">
                  <c:v>41.718999999999937</c:v>
                </c:pt>
                <c:pt idx="4">
                  <c:v>37.312999999999896</c:v>
                </c:pt>
                <c:pt idx="5">
                  <c:v>39.866000000000071</c:v>
                </c:pt>
                <c:pt idx="6">
                  <c:v>45.291000000000011</c:v>
                </c:pt>
                <c:pt idx="7">
                  <c:v>45.400999999999939</c:v>
                </c:pt>
                <c:pt idx="8">
                  <c:v>39.761000000000053</c:v>
                </c:pt>
                <c:pt idx="9">
                  <c:v>45.98299999999994</c:v>
                </c:pt>
                <c:pt idx="10">
                  <c:v>45.482000000000049</c:v>
                </c:pt>
                <c:pt idx="11">
                  <c:v>44.792000000000002</c:v>
                </c:pt>
                <c:pt idx="12">
                  <c:v>43.981000000000037</c:v>
                </c:pt>
                <c:pt idx="13">
                  <c:v>43.105999999999952</c:v>
                </c:pt>
                <c:pt idx="14">
                  <c:v>42.490000000000038</c:v>
                </c:pt>
                <c:pt idx="15">
                  <c:v>41.92699999999985</c:v>
                </c:pt>
                <c:pt idx="16">
                  <c:v>41.500999999999991</c:v>
                </c:pt>
                <c:pt idx="17">
                  <c:v>41.038999999999923</c:v>
                </c:pt>
                <c:pt idx="18">
                  <c:v>40.599000000000053</c:v>
                </c:pt>
                <c:pt idx="19">
                  <c:v>40.160999999999973</c:v>
                </c:pt>
                <c:pt idx="20">
                  <c:v>39.739999999999952</c:v>
                </c:pt>
                <c:pt idx="21">
                  <c:v>39.308999999999997</c:v>
                </c:pt>
                <c:pt idx="22">
                  <c:v>38.895999999999994</c:v>
                </c:pt>
                <c:pt idx="23">
                  <c:v>38.501999999999995</c:v>
                </c:pt>
                <c:pt idx="24" formatCode="#,##0.00">
                  <c:v>38.128000000000036</c:v>
                </c:pt>
                <c:pt idx="25">
                  <c:v>37.78200000000006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29.743000000000038</c:v>
                </c:pt>
                <c:pt idx="1">
                  <c:v>30.78899999999998</c:v>
                </c:pt>
                <c:pt idx="2">
                  <c:v>32.218999999999966</c:v>
                </c:pt>
                <c:pt idx="3">
                  <c:v>28.388999999999996</c:v>
                </c:pt>
                <c:pt idx="4">
                  <c:v>30.59099999999999</c:v>
                </c:pt>
                <c:pt idx="5">
                  <c:v>31.268000000000058</c:v>
                </c:pt>
                <c:pt idx="6">
                  <c:v>35.516000000000012</c:v>
                </c:pt>
                <c:pt idx="7">
                  <c:v>31.771999999999935</c:v>
                </c:pt>
                <c:pt idx="8">
                  <c:v>31.479999999999997</c:v>
                </c:pt>
                <c:pt idx="9">
                  <c:v>33.332000000000065</c:v>
                </c:pt>
                <c:pt idx="10">
                  <c:v>31.75600000000005</c:v>
                </c:pt>
                <c:pt idx="11">
                  <c:v>31.227999999999955</c:v>
                </c:pt>
                <c:pt idx="12">
                  <c:v>31.416000000000018</c:v>
                </c:pt>
                <c:pt idx="13">
                  <c:v>31.841999999999935</c:v>
                </c:pt>
                <c:pt idx="14">
                  <c:v>32.207000000000058</c:v>
                </c:pt>
                <c:pt idx="15">
                  <c:v>32.408000000000023</c:v>
                </c:pt>
                <c:pt idx="16">
                  <c:v>32.574999999999918</c:v>
                </c:pt>
                <c:pt idx="17">
                  <c:v>32.666000000000025</c:v>
                </c:pt>
                <c:pt idx="18">
                  <c:v>32.793000000000049</c:v>
                </c:pt>
                <c:pt idx="19">
                  <c:v>32.900999999999947</c:v>
                </c:pt>
                <c:pt idx="20">
                  <c:v>33.047999999999959</c:v>
                </c:pt>
                <c:pt idx="21">
                  <c:v>33.200999999999965</c:v>
                </c:pt>
                <c:pt idx="22">
                  <c:v>33.36000000000007</c:v>
                </c:pt>
                <c:pt idx="23">
                  <c:v>33.523999999999901</c:v>
                </c:pt>
                <c:pt idx="24" formatCode="#,##0.00">
                  <c:v>33.69100000000001</c:v>
                </c:pt>
                <c:pt idx="25">
                  <c:v>33.859000000000009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79.622999999999976</c:v>
                </c:pt>
                <c:pt idx="1">
                  <c:v>78.732000000000184</c:v>
                </c:pt>
                <c:pt idx="2">
                  <c:v>79.091999999999942</c:v>
                </c:pt>
                <c:pt idx="3">
                  <c:v>74.174000000000078</c:v>
                </c:pt>
                <c:pt idx="4">
                  <c:v>76.205000000000183</c:v>
                </c:pt>
                <c:pt idx="5">
                  <c:v>79.107999999999848</c:v>
                </c:pt>
                <c:pt idx="6">
                  <c:v>83.575000000000031</c:v>
                </c:pt>
                <c:pt idx="7">
                  <c:v>80.545999999999822</c:v>
                </c:pt>
                <c:pt idx="8">
                  <c:v>76.831999999999994</c:v>
                </c:pt>
                <c:pt idx="9">
                  <c:v>86.280999999999892</c:v>
                </c:pt>
                <c:pt idx="10">
                  <c:v>81.501999999999981</c:v>
                </c:pt>
                <c:pt idx="11">
                  <c:v>82.216999999999985</c:v>
                </c:pt>
                <c:pt idx="12">
                  <c:v>82.511000000000081</c:v>
                </c:pt>
                <c:pt idx="13">
                  <c:v>82.570000000000164</c:v>
                </c:pt>
                <c:pt idx="14">
                  <c:v>82.778999999999996</c:v>
                </c:pt>
                <c:pt idx="15">
                  <c:v>83.043000000000205</c:v>
                </c:pt>
                <c:pt idx="16">
                  <c:v>83.237999999999857</c:v>
                </c:pt>
                <c:pt idx="17">
                  <c:v>83.415000000000063</c:v>
                </c:pt>
                <c:pt idx="18">
                  <c:v>83.582000000000107</c:v>
                </c:pt>
                <c:pt idx="19">
                  <c:v>83.74599999999991</c:v>
                </c:pt>
                <c:pt idx="20">
                  <c:v>83.930000000000305</c:v>
                </c:pt>
                <c:pt idx="21">
                  <c:v>84.121000000000024</c:v>
                </c:pt>
                <c:pt idx="22">
                  <c:v>84.307000000000002</c:v>
                </c:pt>
                <c:pt idx="23">
                  <c:v>84.52600000000001</c:v>
                </c:pt>
                <c:pt idx="24" formatCode="#,##0.00">
                  <c:v>84.734999999999985</c:v>
                </c:pt>
                <c:pt idx="25">
                  <c:v>84.940000000000154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27.891000000000037</c:v>
                </c:pt>
                <c:pt idx="1">
                  <c:v>32.051000000000002</c:v>
                </c:pt>
                <c:pt idx="2">
                  <c:v>30.520000000000035</c:v>
                </c:pt>
                <c:pt idx="3">
                  <c:v>30.823999999999973</c:v>
                </c:pt>
                <c:pt idx="4">
                  <c:v>27.18799999999997</c:v>
                </c:pt>
                <c:pt idx="5">
                  <c:v>29.151999999999983</c:v>
                </c:pt>
                <c:pt idx="6">
                  <c:v>29.516999999999971</c:v>
                </c:pt>
                <c:pt idx="7">
                  <c:v>30.519000000000041</c:v>
                </c:pt>
                <c:pt idx="8">
                  <c:v>30.028999999999929</c:v>
                </c:pt>
                <c:pt idx="9">
                  <c:v>31.206999999999933</c:v>
                </c:pt>
                <c:pt idx="10">
                  <c:v>36.414000000000073</c:v>
                </c:pt>
                <c:pt idx="11">
                  <c:v>37.753000000000142</c:v>
                </c:pt>
                <c:pt idx="12">
                  <c:v>37.585000000000086</c:v>
                </c:pt>
                <c:pt idx="13">
                  <c:v>37.743999999999872</c:v>
                </c:pt>
                <c:pt idx="14">
                  <c:v>37.981000000000016</c:v>
                </c:pt>
                <c:pt idx="15">
                  <c:v>38.098999999999904</c:v>
                </c:pt>
                <c:pt idx="16">
                  <c:v>38.194000000000003</c:v>
                </c:pt>
                <c:pt idx="17">
                  <c:v>38.28299999999993</c:v>
                </c:pt>
                <c:pt idx="18">
                  <c:v>38.364000000000075</c:v>
                </c:pt>
                <c:pt idx="19">
                  <c:v>38.444999999999979</c:v>
                </c:pt>
                <c:pt idx="20">
                  <c:v>38.533999999999835</c:v>
                </c:pt>
                <c:pt idx="21">
                  <c:v>38.613999999999962</c:v>
                </c:pt>
                <c:pt idx="22">
                  <c:v>38.692999999999927</c:v>
                </c:pt>
                <c:pt idx="23">
                  <c:v>38.769999999999911</c:v>
                </c:pt>
                <c:pt idx="24" formatCode="#,##0.00">
                  <c:v>38.84699999999998</c:v>
                </c:pt>
                <c:pt idx="25">
                  <c:v>38.924000000000106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24.727999999999966</c:v>
                </c:pt>
                <c:pt idx="1">
                  <c:v>25.935000000000006</c:v>
                </c:pt>
                <c:pt idx="2">
                  <c:v>25.267999999999983</c:v>
                </c:pt>
                <c:pt idx="3">
                  <c:v>27.102999999999984</c:v>
                </c:pt>
                <c:pt idx="4">
                  <c:v>26.056000000000019</c:v>
                </c:pt>
                <c:pt idx="5">
                  <c:v>28.161999999999956</c:v>
                </c:pt>
                <c:pt idx="6">
                  <c:v>31.664000000000094</c:v>
                </c:pt>
                <c:pt idx="7">
                  <c:v>32.749000000000002</c:v>
                </c:pt>
                <c:pt idx="8">
                  <c:v>30.518000000000022</c:v>
                </c:pt>
                <c:pt idx="9">
                  <c:v>29.422999999999981</c:v>
                </c:pt>
                <c:pt idx="10">
                  <c:v>28.971000000000053</c:v>
                </c:pt>
                <c:pt idx="11">
                  <c:v>26.894999999999964</c:v>
                </c:pt>
                <c:pt idx="12">
                  <c:v>27.279000000000043</c:v>
                </c:pt>
                <c:pt idx="13">
                  <c:v>27.554000000000009</c:v>
                </c:pt>
                <c:pt idx="14">
                  <c:v>28.046000000000014</c:v>
                </c:pt>
                <c:pt idx="15">
                  <c:v>28.40200000000004</c:v>
                </c:pt>
                <c:pt idx="16">
                  <c:v>28.683000000000085</c:v>
                </c:pt>
                <c:pt idx="17">
                  <c:v>28.929000000000062</c:v>
                </c:pt>
                <c:pt idx="18">
                  <c:v>29.154999999999983</c:v>
                </c:pt>
                <c:pt idx="19">
                  <c:v>29.368999999999961</c:v>
                </c:pt>
                <c:pt idx="20">
                  <c:v>29.573000000000047</c:v>
                </c:pt>
                <c:pt idx="21">
                  <c:v>29.763999999999939</c:v>
                </c:pt>
                <c:pt idx="22">
                  <c:v>29.943999999999996</c:v>
                </c:pt>
                <c:pt idx="23">
                  <c:v>30.117000000000044</c:v>
                </c:pt>
                <c:pt idx="24" formatCode="#,##0.00">
                  <c:v>30.277999999999935</c:v>
                </c:pt>
                <c:pt idx="25">
                  <c:v>30.427999999999965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1.822999999999998</c:v>
                </c:pt>
                <c:pt idx="1">
                  <c:v>1.6889999999999974</c:v>
                </c:pt>
                <c:pt idx="2">
                  <c:v>1.6980000000000031</c:v>
                </c:pt>
                <c:pt idx="3">
                  <c:v>2.205999999999996</c:v>
                </c:pt>
                <c:pt idx="4">
                  <c:v>2.4300000000000028</c:v>
                </c:pt>
                <c:pt idx="5">
                  <c:v>1.5760000000000027</c:v>
                </c:pt>
                <c:pt idx="6">
                  <c:v>2.0140000000000025</c:v>
                </c:pt>
                <c:pt idx="7">
                  <c:v>2.2710000000000101</c:v>
                </c:pt>
                <c:pt idx="8">
                  <c:v>1.004000000000002</c:v>
                </c:pt>
                <c:pt idx="9">
                  <c:v>2.2769999999999997</c:v>
                </c:pt>
                <c:pt idx="10">
                  <c:v>1.7510000000000032</c:v>
                </c:pt>
                <c:pt idx="11">
                  <c:v>1.7339999999999969</c:v>
                </c:pt>
                <c:pt idx="12">
                  <c:v>1.7290000000000008</c:v>
                </c:pt>
                <c:pt idx="13">
                  <c:v>1.7230000000000001</c:v>
                </c:pt>
                <c:pt idx="14">
                  <c:v>1.7190000000000036</c:v>
                </c:pt>
                <c:pt idx="15">
                  <c:v>1.7239999999999986</c:v>
                </c:pt>
                <c:pt idx="16">
                  <c:v>1.7270000000000003</c:v>
                </c:pt>
                <c:pt idx="17">
                  <c:v>1.7289999999999981</c:v>
                </c:pt>
                <c:pt idx="18">
                  <c:v>1.7320000000000044</c:v>
                </c:pt>
                <c:pt idx="19">
                  <c:v>1.7339999999999984</c:v>
                </c:pt>
                <c:pt idx="20">
                  <c:v>1.7369999999999959</c:v>
                </c:pt>
                <c:pt idx="21">
                  <c:v>1.738999999999999</c:v>
                </c:pt>
                <c:pt idx="22">
                  <c:v>1.7410000000000003</c:v>
                </c:pt>
                <c:pt idx="23">
                  <c:v>1.7429999999999977</c:v>
                </c:pt>
                <c:pt idx="24" formatCode="#,##0.00">
                  <c:v>1.7460000000000024</c:v>
                </c:pt>
                <c:pt idx="25">
                  <c:v>1.7479999999999989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9.855999999999991</c:v>
                </c:pt>
                <c:pt idx="1">
                  <c:v>9.226999999999995</c:v>
                </c:pt>
                <c:pt idx="2">
                  <c:v>6.853000000000014</c:v>
                </c:pt>
                <c:pt idx="3">
                  <c:v>10.507999999999999</c:v>
                </c:pt>
                <c:pt idx="4">
                  <c:v>10.771000000000022</c:v>
                </c:pt>
                <c:pt idx="5">
                  <c:v>9.604000000000033</c:v>
                </c:pt>
                <c:pt idx="6">
                  <c:v>9.5850000000000222</c:v>
                </c:pt>
                <c:pt idx="7">
                  <c:v>13.09099999999999</c:v>
                </c:pt>
                <c:pt idx="8">
                  <c:v>13.270999999999987</c:v>
                </c:pt>
                <c:pt idx="9">
                  <c:v>12.162999999999986</c:v>
                </c:pt>
                <c:pt idx="10">
                  <c:v>10.968999999999994</c:v>
                </c:pt>
                <c:pt idx="11">
                  <c:v>11.26699999999998</c:v>
                </c:pt>
                <c:pt idx="12">
                  <c:v>11.356000000000012</c:v>
                </c:pt>
                <c:pt idx="13">
                  <c:v>11.556999999999993</c:v>
                </c:pt>
                <c:pt idx="14">
                  <c:v>11.709000000000042</c:v>
                </c:pt>
                <c:pt idx="15">
                  <c:v>11.829000000000022</c:v>
                </c:pt>
                <c:pt idx="16">
                  <c:v>11.940000000000001</c:v>
                </c:pt>
                <c:pt idx="17">
                  <c:v>12.034000000000047</c:v>
                </c:pt>
                <c:pt idx="18">
                  <c:v>12.122000000000021</c:v>
                </c:pt>
                <c:pt idx="19">
                  <c:v>12.209000000000028</c:v>
                </c:pt>
                <c:pt idx="20">
                  <c:v>12.300999999999998</c:v>
                </c:pt>
                <c:pt idx="21">
                  <c:v>12.391000000000034</c:v>
                </c:pt>
                <c:pt idx="22">
                  <c:v>12.477999999999982</c:v>
                </c:pt>
                <c:pt idx="23">
                  <c:v>12.561000000000044</c:v>
                </c:pt>
                <c:pt idx="24" formatCode="#,##0.00">
                  <c:v>12.637000000000008</c:v>
                </c:pt>
                <c:pt idx="25">
                  <c:v>12.708999999999987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8.6219999999999981</c:v>
                </c:pt>
                <c:pt idx="1">
                  <c:v>11.055000000000039</c:v>
                </c:pt>
                <c:pt idx="2">
                  <c:v>9.4639999999999915</c:v>
                </c:pt>
                <c:pt idx="3">
                  <c:v>8.5770000000000035</c:v>
                </c:pt>
                <c:pt idx="4">
                  <c:v>10.182999999999996</c:v>
                </c:pt>
                <c:pt idx="5">
                  <c:v>11.189999999999992</c:v>
                </c:pt>
                <c:pt idx="6">
                  <c:v>10.127000000000015</c:v>
                </c:pt>
                <c:pt idx="7">
                  <c:v>11.149000000000006</c:v>
                </c:pt>
                <c:pt idx="8">
                  <c:v>11.008999999999984</c:v>
                </c:pt>
                <c:pt idx="9">
                  <c:v>10.775999999999998</c:v>
                </c:pt>
                <c:pt idx="10">
                  <c:v>12.037999999999993</c:v>
                </c:pt>
                <c:pt idx="11">
                  <c:v>12.264999999999997</c:v>
                </c:pt>
                <c:pt idx="12">
                  <c:v>12.186999999999976</c:v>
                </c:pt>
                <c:pt idx="13">
                  <c:v>12.094000000000007</c:v>
                </c:pt>
                <c:pt idx="14">
                  <c:v>11.979999999999979</c:v>
                </c:pt>
                <c:pt idx="15">
                  <c:v>11.897999999999998</c:v>
                </c:pt>
                <c:pt idx="16">
                  <c:v>11.831999999999988</c:v>
                </c:pt>
                <c:pt idx="17">
                  <c:v>11.765000000000017</c:v>
                </c:pt>
                <c:pt idx="18">
                  <c:v>11.697000000000008</c:v>
                </c:pt>
                <c:pt idx="19">
                  <c:v>11.628999999999982</c:v>
                </c:pt>
                <c:pt idx="20">
                  <c:v>11.561999999999992</c:v>
                </c:pt>
                <c:pt idx="21">
                  <c:v>11.487000000000011</c:v>
                </c:pt>
                <c:pt idx="22">
                  <c:v>11.412999999999968</c:v>
                </c:pt>
                <c:pt idx="23">
                  <c:v>11.339000000000018</c:v>
                </c:pt>
                <c:pt idx="24" formatCode="#,##0.00">
                  <c:v>11.26599999999998</c:v>
                </c:pt>
                <c:pt idx="25">
                  <c:v>11.193000000000003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6.6090000000000018</c:v>
                </c:pt>
                <c:pt idx="1">
                  <c:v>5.1320000000000086</c:v>
                </c:pt>
                <c:pt idx="2">
                  <c:v>5.2930000000000152</c:v>
                </c:pt>
                <c:pt idx="3">
                  <c:v>5.4940000000000087</c:v>
                </c:pt>
                <c:pt idx="4">
                  <c:v>5.6459999999999999</c:v>
                </c:pt>
                <c:pt idx="5">
                  <c:v>5.6940000000000035</c:v>
                </c:pt>
                <c:pt idx="6">
                  <c:v>5.5079999999999885</c:v>
                </c:pt>
                <c:pt idx="7">
                  <c:v>5.7589999999999986</c:v>
                </c:pt>
                <c:pt idx="8">
                  <c:v>6.3709999999999924</c:v>
                </c:pt>
                <c:pt idx="9">
                  <c:v>8.1279999999999983</c:v>
                </c:pt>
                <c:pt idx="10">
                  <c:v>8.5540000000000092</c:v>
                </c:pt>
                <c:pt idx="11">
                  <c:v>8.3950000000000067</c:v>
                </c:pt>
                <c:pt idx="12">
                  <c:v>8.2209999999999912</c:v>
                </c:pt>
                <c:pt idx="13">
                  <c:v>8.1049999999999844</c:v>
                </c:pt>
                <c:pt idx="14">
                  <c:v>8.0550000000000122</c:v>
                </c:pt>
                <c:pt idx="15">
                  <c:v>8.0990000000000109</c:v>
                </c:pt>
                <c:pt idx="16">
                  <c:v>8.164999999999992</c:v>
                </c:pt>
                <c:pt idx="17">
                  <c:v>8.242000000000008</c:v>
                </c:pt>
                <c:pt idx="18">
                  <c:v>8.3239999999999998</c:v>
                </c:pt>
                <c:pt idx="19">
                  <c:v>8.4089999999999989</c:v>
                </c:pt>
                <c:pt idx="20">
                  <c:v>8.4940000000000087</c:v>
                </c:pt>
                <c:pt idx="21">
                  <c:v>8.5810000000000066</c:v>
                </c:pt>
                <c:pt idx="22">
                  <c:v>8.6670000000000051</c:v>
                </c:pt>
                <c:pt idx="23">
                  <c:v>8.7520000000000007</c:v>
                </c:pt>
                <c:pt idx="24" formatCode="#,##0.00">
                  <c:v>8.835999999999995</c:v>
                </c:pt>
                <c:pt idx="25">
                  <c:v>8.9190000000000094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33.609000000000016</c:v>
                </c:pt>
                <c:pt idx="1">
                  <c:v>30.076999999999959</c:v>
                </c:pt>
                <c:pt idx="2">
                  <c:v>33.507000000000048</c:v>
                </c:pt>
                <c:pt idx="3">
                  <c:v>37.875</c:v>
                </c:pt>
                <c:pt idx="4">
                  <c:v>43.398000000000046</c:v>
                </c:pt>
                <c:pt idx="5">
                  <c:v>43.234000000000123</c:v>
                </c:pt>
                <c:pt idx="6">
                  <c:v>46.8260000000001</c:v>
                </c:pt>
                <c:pt idx="7">
                  <c:v>43.388999999999953</c:v>
                </c:pt>
                <c:pt idx="8">
                  <c:v>40.468000000000004</c:v>
                </c:pt>
                <c:pt idx="9">
                  <c:v>50.466000000000143</c:v>
                </c:pt>
                <c:pt idx="10">
                  <c:v>55.329000000000093</c:v>
                </c:pt>
                <c:pt idx="11">
                  <c:v>55.902000000000015</c:v>
                </c:pt>
                <c:pt idx="12">
                  <c:v>56.046999999999983</c:v>
                </c:pt>
                <c:pt idx="13">
                  <c:v>56.431999999999952</c:v>
                </c:pt>
                <c:pt idx="14">
                  <c:v>56.819999999999879</c:v>
                </c:pt>
                <c:pt idx="15">
                  <c:v>57.114000000000068</c:v>
                </c:pt>
                <c:pt idx="16">
                  <c:v>57.378999999999998</c:v>
                </c:pt>
                <c:pt idx="17">
                  <c:v>57.655000000000008</c:v>
                </c:pt>
                <c:pt idx="18">
                  <c:v>57.939999999999976</c:v>
                </c:pt>
                <c:pt idx="19">
                  <c:v>58.237000000000108</c:v>
                </c:pt>
                <c:pt idx="20">
                  <c:v>58.552000000000127</c:v>
                </c:pt>
                <c:pt idx="21">
                  <c:v>58.853999999999992</c:v>
                </c:pt>
                <c:pt idx="22">
                  <c:v>59.157000000000018</c:v>
                </c:pt>
                <c:pt idx="23">
                  <c:v>59.458999999999889</c:v>
                </c:pt>
                <c:pt idx="24" formatCode="#,##0.00">
                  <c:v>59.758999999999915</c:v>
                </c:pt>
                <c:pt idx="25">
                  <c:v>60.059000000000054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38.422999999999973</c:v>
                </c:pt>
                <c:pt idx="1">
                  <c:v>39.463999999999956</c:v>
                </c:pt>
                <c:pt idx="2">
                  <c:v>38.993999999999872</c:v>
                </c:pt>
                <c:pt idx="3">
                  <c:v>37.192000000000021</c:v>
                </c:pt>
                <c:pt idx="4">
                  <c:v>41.822999999999965</c:v>
                </c:pt>
                <c:pt idx="5">
                  <c:v>44.755999999999936</c:v>
                </c:pt>
                <c:pt idx="6">
                  <c:v>41.264999999999958</c:v>
                </c:pt>
                <c:pt idx="7">
                  <c:v>42.275000000000077</c:v>
                </c:pt>
                <c:pt idx="8">
                  <c:v>42.297000000000182</c:v>
                </c:pt>
                <c:pt idx="9">
                  <c:v>42.884000000000029</c:v>
                </c:pt>
                <c:pt idx="10">
                  <c:v>43.206000000000024</c:v>
                </c:pt>
                <c:pt idx="11">
                  <c:v>43.917999999999964</c:v>
                </c:pt>
                <c:pt idx="12">
                  <c:v>44.734999999999992</c:v>
                </c:pt>
                <c:pt idx="13">
                  <c:v>45.239999999999974</c:v>
                </c:pt>
                <c:pt idx="14">
                  <c:v>45.572000000000024</c:v>
                </c:pt>
                <c:pt idx="15">
                  <c:v>45.822000000000131</c:v>
                </c:pt>
                <c:pt idx="16">
                  <c:v>46.107000000000021</c:v>
                </c:pt>
                <c:pt idx="17">
                  <c:v>46.385999999999875</c:v>
                </c:pt>
                <c:pt idx="18">
                  <c:v>46.66300000000011</c:v>
                </c:pt>
                <c:pt idx="19">
                  <c:v>46.938999999999943</c:v>
                </c:pt>
                <c:pt idx="20">
                  <c:v>47.224000000000004</c:v>
                </c:pt>
                <c:pt idx="21">
                  <c:v>47.496000000000038</c:v>
                </c:pt>
                <c:pt idx="22">
                  <c:v>47.76900000000002</c:v>
                </c:pt>
                <c:pt idx="23">
                  <c:v>48.041000000000089</c:v>
                </c:pt>
                <c:pt idx="24" formatCode="#,##0.00">
                  <c:v>48.313000000000159</c:v>
                </c:pt>
                <c:pt idx="25">
                  <c:v>48.585000000000065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11.44300000000003</c:v>
                </c:pt>
                <c:pt idx="1">
                  <c:v>13.22799999999998</c:v>
                </c:pt>
                <c:pt idx="2">
                  <c:v>12.045000000000014</c:v>
                </c:pt>
                <c:pt idx="3">
                  <c:v>11.882999999999983</c:v>
                </c:pt>
                <c:pt idx="4">
                  <c:v>12.133999999999993</c:v>
                </c:pt>
                <c:pt idx="5">
                  <c:v>13.408000000000003</c:v>
                </c:pt>
                <c:pt idx="6">
                  <c:v>12.431000000000022</c:v>
                </c:pt>
                <c:pt idx="7">
                  <c:v>12.437000000000019</c:v>
                </c:pt>
                <c:pt idx="8">
                  <c:v>12.641000000000016</c:v>
                </c:pt>
                <c:pt idx="9">
                  <c:v>13.574999999999996</c:v>
                </c:pt>
                <c:pt idx="10">
                  <c:v>11.806999999999997</c:v>
                </c:pt>
                <c:pt idx="11">
                  <c:v>11.627999999999989</c:v>
                </c:pt>
                <c:pt idx="12">
                  <c:v>11.041000000000007</c:v>
                </c:pt>
                <c:pt idx="13">
                  <c:v>10.847999999999979</c:v>
                </c:pt>
                <c:pt idx="14">
                  <c:v>10.950000000000001</c:v>
                </c:pt>
                <c:pt idx="15">
                  <c:v>10.965</c:v>
                </c:pt>
                <c:pt idx="16">
                  <c:v>11.003999999999992</c:v>
                </c:pt>
                <c:pt idx="17">
                  <c:v>11.024000000000006</c:v>
                </c:pt>
                <c:pt idx="18">
                  <c:v>11.039999999999994</c:v>
                </c:pt>
                <c:pt idx="19">
                  <c:v>11.048999999999999</c:v>
                </c:pt>
                <c:pt idx="20">
                  <c:v>11.060999999999977</c:v>
                </c:pt>
                <c:pt idx="21">
                  <c:v>11.073999999999996</c:v>
                </c:pt>
                <c:pt idx="22">
                  <c:v>11.08599999999999</c:v>
                </c:pt>
                <c:pt idx="23">
                  <c:v>11.097000000000007</c:v>
                </c:pt>
                <c:pt idx="24" formatCode="#,##0.00">
                  <c:v>11.106000000000012</c:v>
                </c:pt>
                <c:pt idx="25">
                  <c:v>11.113000000000014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13.704999999999991</c:v>
                </c:pt>
                <c:pt idx="1">
                  <c:v>13.75700000000003</c:v>
                </c:pt>
                <c:pt idx="2">
                  <c:v>14.291000000000034</c:v>
                </c:pt>
                <c:pt idx="3">
                  <c:v>16.058000000000025</c:v>
                </c:pt>
                <c:pt idx="4">
                  <c:v>18.157999999999969</c:v>
                </c:pt>
                <c:pt idx="5">
                  <c:v>13.484000000000004</c:v>
                </c:pt>
                <c:pt idx="6">
                  <c:v>15.783999999999988</c:v>
                </c:pt>
                <c:pt idx="7">
                  <c:v>12.043000000000001</c:v>
                </c:pt>
                <c:pt idx="8">
                  <c:v>15.728000000000002</c:v>
                </c:pt>
                <c:pt idx="9">
                  <c:v>15.191999999999968</c:v>
                </c:pt>
                <c:pt idx="10">
                  <c:v>15.419999999999979</c:v>
                </c:pt>
                <c:pt idx="11">
                  <c:v>14.869999999999997</c:v>
                </c:pt>
                <c:pt idx="12">
                  <c:v>14.532999999999996</c:v>
                </c:pt>
                <c:pt idx="13">
                  <c:v>14.507999999999996</c:v>
                </c:pt>
                <c:pt idx="14">
                  <c:v>14.504999999999994</c:v>
                </c:pt>
                <c:pt idx="15">
                  <c:v>14.469000000000017</c:v>
                </c:pt>
                <c:pt idx="16">
                  <c:v>14.424999999999997</c:v>
                </c:pt>
                <c:pt idx="17">
                  <c:v>14.38399999999999</c:v>
                </c:pt>
                <c:pt idx="18">
                  <c:v>14.346999999999978</c:v>
                </c:pt>
                <c:pt idx="19">
                  <c:v>14.31700000000002</c:v>
                </c:pt>
                <c:pt idx="20">
                  <c:v>14.294999999999993</c:v>
                </c:pt>
                <c:pt idx="21">
                  <c:v>14.278000000000027</c:v>
                </c:pt>
                <c:pt idx="22">
                  <c:v>14.265000000000011</c:v>
                </c:pt>
                <c:pt idx="23">
                  <c:v>14.253999999999998</c:v>
                </c:pt>
                <c:pt idx="24" formatCode="#,##0.00">
                  <c:v>14.24600000000002</c:v>
                </c:pt>
                <c:pt idx="25">
                  <c:v>14.241999999999962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23.777999999999999</c:v>
                </c:pt>
                <c:pt idx="1">
                  <c:v>23.141000000000044</c:v>
                </c:pt>
                <c:pt idx="2">
                  <c:v>21.357999999999972</c:v>
                </c:pt>
                <c:pt idx="3">
                  <c:v>22.625999999999998</c:v>
                </c:pt>
                <c:pt idx="4">
                  <c:v>22.622000000000011</c:v>
                </c:pt>
                <c:pt idx="5">
                  <c:v>20.758000000000028</c:v>
                </c:pt>
                <c:pt idx="6">
                  <c:v>20.082999999999998</c:v>
                </c:pt>
                <c:pt idx="7">
                  <c:v>20.886999999999961</c:v>
                </c:pt>
                <c:pt idx="8">
                  <c:v>22.526000000000082</c:v>
                </c:pt>
                <c:pt idx="9">
                  <c:v>22.218000000000035</c:v>
                </c:pt>
                <c:pt idx="10">
                  <c:v>23.02000000000001</c:v>
                </c:pt>
                <c:pt idx="11">
                  <c:v>22.733000000000022</c:v>
                </c:pt>
                <c:pt idx="12">
                  <c:v>23.122999999999976</c:v>
                </c:pt>
                <c:pt idx="13">
                  <c:v>23.415000000000049</c:v>
                </c:pt>
                <c:pt idx="14">
                  <c:v>23.786000000000033</c:v>
                </c:pt>
                <c:pt idx="15">
                  <c:v>23.955000000000044</c:v>
                </c:pt>
                <c:pt idx="16">
                  <c:v>24.098000000000042</c:v>
                </c:pt>
                <c:pt idx="17">
                  <c:v>24.245000000000008</c:v>
                </c:pt>
                <c:pt idx="18">
                  <c:v>24.391000000000062</c:v>
                </c:pt>
                <c:pt idx="19">
                  <c:v>24.537999999999975</c:v>
                </c:pt>
                <c:pt idx="20">
                  <c:v>24.685999999999982</c:v>
                </c:pt>
                <c:pt idx="21">
                  <c:v>24.83100000000001</c:v>
                </c:pt>
                <c:pt idx="22">
                  <c:v>24.974999999999991</c:v>
                </c:pt>
                <c:pt idx="23">
                  <c:v>25.117999999999984</c:v>
                </c:pt>
                <c:pt idx="24" formatCode="#,##0.00">
                  <c:v>25.260999999999992</c:v>
                </c:pt>
                <c:pt idx="25">
                  <c:v>25.400999999999993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43.835000000000001</c:v>
                </c:pt>
                <c:pt idx="1">
                  <c:v>43.548999999999964</c:v>
                </c:pt>
                <c:pt idx="2">
                  <c:v>43.207999999999899</c:v>
                </c:pt>
                <c:pt idx="3">
                  <c:v>47.768000000000022</c:v>
                </c:pt>
                <c:pt idx="4">
                  <c:v>51.519000000000126</c:v>
                </c:pt>
                <c:pt idx="5">
                  <c:v>50.190000000000026</c:v>
                </c:pt>
                <c:pt idx="6">
                  <c:v>49.487999999999928</c:v>
                </c:pt>
                <c:pt idx="7">
                  <c:v>47.70300000000006</c:v>
                </c:pt>
                <c:pt idx="8">
                  <c:v>47.482999999999997</c:v>
                </c:pt>
                <c:pt idx="9">
                  <c:v>54.335999999999984</c:v>
                </c:pt>
                <c:pt idx="10">
                  <c:v>54.180000000000106</c:v>
                </c:pt>
                <c:pt idx="11">
                  <c:v>53.758000000000045</c:v>
                </c:pt>
                <c:pt idx="12">
                  <c:v>53.399999999999991</c:v>
                </c:pt>
                <c:pt idx="13">
                  <c:v>53.34</c:v>
                </c:pt>
                <c:pt idx="14">
                  <c:v>53.375999999999955</c:v>
                </c:pt>
                <c:pt idx="15">
                  <c:v>53.503000000000007</c:v>
                </c:pt>
                <c:pt idx="16">
                  <c:v>53.555000000000021</c:v>
                </c:pt>
                <c:pt idx="17">
                  <c:v>53.609000000000094</c:v>
                </c:pt>
                <c:pt idx="18">
                  <c:v>53.667000000000087</c:v>
                </c:pt>
                <c:pt idx="19">
                  <c:v>53.73600000000004</c:v>
                </c:pt>
                <c:pt idx="20">
                  <c:v>53.846000000000025</c:v>
                </c:pt>
                <c:pt idx="21">
                  <c:v>53.951999999999963</c:v>
                </c:pt>
                <c:pt idx="22">
                  <c:v>54.052000000000064</c:v>
                </c:pt>
                <c:pt idx="23">
                  <c:v>54.148999999999894</c:v>
                </c:pt>
                <c:pt idx="24" formatCode="#,##0.00">
                  <c:v>54.242000000000004</c:v>
                </c:pt>
                <c:pt idx="25">
                  <c:v>54.328000000000074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49.928000000000026</c:v>
                </c:pt>
                <c:pt idx="1">
                  <c:v>50.104999999999919</c:v>
                </c:pt>
                <c:pt idx="2">
                  <c:v>53.590999999999973</c:v>
                </c:pt>
                <c:pt idx="3">
                  <c:v>50.573000000000057</c:v>
                </c:pt>
                <c:pt idx="4">
                  <c:v>53.953999999999937</c:v>
                </c:pt>
                <c:pt idx="5">
                  <c:v>57.930999999999919</c:v>
                </c:pt>
                <c:pt idx="6">
                  <c:v>56.569999999999993</c:v>
                </c:pt>
                <c:pt idx="7">
                  <c:v>59.01299999999992</c:v>
                </c:pt>
                <c:pt idx="8">
                  <c:v>57.833999999999975</c:v>
                </c:pt>
                <c:pt idx="9">
                  <c:v>55.533999999999963</c:v>
                </c:pt>
                <c:pt idx="10">
                  <c:v>54.088000000000036</c:v>
                </c:pt>
                <c:pt idx="11">
                  <c:v>55.118000000000023</c:v>
                </c:pt>
                <c:pt idx="12">
                  <c:v>55.803999999999931</c:v>
                </c:pt>
                <c:pt idx="13">
                  <c:v>56.401999999999902</c:v>
                </c:pt>
                <c:pt idx="14">
                  <c:v>57.117999999999924</c:v>
                </c:pt>
                <c:pt idx="15">
                  <c:v>57.596000000000032</c:v>
                </c:pt>
                <c:pt idx="16">
                  <c:v>57.968999999999845</c:v>
                </c:pt>
                <c:pt idx="17">
                  <c:v>58.311000000000014</c:v>
                </c:pt>
                <c:pt idx="18">
                  <c:v>58.63800000000009</c:v>
                </c:pt>
                <c:pt idx="19">
                  <c:v>58.958000000000013</c:v>
                </c:pt>
                <c:pt idx="20">
                  <c:v>59.270000000000074</c:v>
                </c:pt>
                <c:pt idx="21">
                  <c:v>59.570999999999948</c:v>
                </c:pt>
                <c:pt idx="22">
                  <c:v>59.863</c:v>
                </c:pt>
                <c:pt idx="23">
                  <c:v>60.151999999999973</c:v>
                </c:pt>
                <c:pt idx="24" formatCode="#,##0.00">
                  <c:v>60.439000000000064</c:v>
                </c:pt>
                <c:pt idx="25">
                  <c:v>60.72200000000003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14.376000000000033</c:v>
                </c:pt>
                <c:pt idx="1">
                  <c:v>14.91400000000001</c:v>
                </c:pt>
                <c:pt idx="2">
                  <c:v>17.083999999999989</c:v>
                </c:pt>
                <c:pt idx="3">
                  <c:v>16.88300000000001</c:v>
                </c:pt>
                <c:pt idx="4">
                  <c:v>12.080999999999996</c:v>
                </c:pt>
                <c:pt idx="5">
                  <c:v>17.498000000000019</c:v>
                </c:pt>
                <c:pt idx="6">
                  <c:v>17.259999999999998</c:v>
                </c:pt>
                <c:pt idx="7">
                  <c:v>19.052000000000007</c:v>
                </c:pt>
                <c:pt idx="8">
                  <c:v>15.879000000000008</c:v>
                </c:pt>
                <c:pt idx="9">
                  <c:v>15.326999999999977</c:v>
                </c:pt>
                <c:pt idx="10">
                  <c:v>15.980000000000018</c:v>
                </c:pt>
                <c:pt idx="11">
                  <c:v>15.873000000000005</c:v>
                </c:pt>
                <c:pt idx="12">
                  <c:v>15.764999999999995</c:v>
                </c:pt>
                <c:pt idx="13">
                  <c:v>15.71900000000001</c:v>
                </c:pt>
                <c:pt idx="14">
                  <c:v>15.742999999999997</c:v>
                </c:pt>
                <c:pt idx="15">
                  <c:v>15.730000000000011</c:v>
                </c:pt>
                <c:pt idx="16">
                  <c:v>15.718999999999973</c:v>
                </c:pt>
                <c:pt idx="17">
                  <c:v>15.699000000000012</c:v>
                </c:pt>
                <c:pt idx="18">
                  <c:v>15.673999999999992</c:v>
                </c:pt>
                <c:pt idx="19">
                  <c:v>15.651999999999997</c:v>
                </c:pt>
                <c:pt idx="20">
                  <c:v>15.634999999999998</c:v>
                </c:pt>
                <c:pt idx="21">
                  <c:v>15.617000000000044</c:v>
                </c:pt>
                <c:pt idx="22">
                  <c:v>15.599999999999991</c:v>
                </c:pt>
                <c:pt idx="23">
                  <c:v>15.583999999999987</c:v>
                </c:pt>
                <c:pt idx="24">
                  <c:v>15.571000000000033</c:v>
                </c:pt>
                <c:pt idx="25">
                  <c:v>15.559000000000003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63.719000000000008</c:v>
                </c:pt>
                <c:pt idx="1">
                  <c:v>62.827000000000098</c:v>
                </c:pt>
                <c:pt idx="2">
                  <c:v>63.61699999999999</c:v>
                </c:pt>
                <c:pt idx="3">
                  <c:v>64.698999999999927</c:v>
                </c:pt>
                <c:pt idx="4">
                  <c:v>58.948999999999913</c:v>
                </c:pt>
                <c:pt idx="5">
                  <c:v>64.10400000000007</c:v>
                </c:pt>
                <c:pt idx="6">
                  <c:v>67.485000000000028</c:v>
                </c:pt>
                <c:pt idx="7">
                  <c:v>67.096999999999923</c:v>
                </c:pt>
                <c:pt idx="8">
                  <c:v>64.59699999999998</c:v>
                </c:pt>
                <c:pt idx="9">
                  <c:v>67.727999999999909</c:v>
                </c:pt>
                <c:pt idx="10">
                  <c:v>66.391000000000062</c:v>
                </c:pt>
                <c:pt idx="11">
                  <c:v>66.181999999999988</c:v>
                </c:pt>
                <c:pt idx="12">
                  <c:v>65.632000000000005</c:v>
                </c:pt>
                <c:pt idx="13">
                  <c:v>64.974999999999937</c:v>
                </c:pt>
                <c:pt idx="14">
                  <c:v>64.49199999999999</c:v>
                </c:pt>
                <c:pt idx="15">
                  <c:v>64.017999999999844</c:v>
                </c:pt>
                <c:pt idx="16">
                  <c:v>63.605000000000032</c:v>
                </c:pt>
                <c:pt idx="17">
                  <c:v>63.152999999999913</c:v>
                </c:pt>
                <c:pt idx="18">
                  <c:v>62.727000000000089</c:v>
                </c:pt>
                <c:pt idx="19">
                  <c:v>62.30299999999999</c:v>
                </c:pt>
                <c:pt idx="20">
                  <c:v>61.918999999999954</c:v>
                </c:pt>
                <c:pt idx="21">
                  <c:v>61.523999999999987</c:v>
                </c:pt>
                <c:pt idx="22">
                  <c:v>61.145999999999987</c:v>
                </c:pt>
                <c:pt idx="23">
                  <c:v>60.783999999999963</c:v>
                </c:pt>
                <c:pt idx="24">
                  <c:v>60.44000000000004</c:v>
                </c:pt>
                <c:pt idx="25">
                  <c:v>60.122000000000057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29.743000000000038</c:v>
                </c:pt>
                <c:pt idx="1">
                  <c:v>30.78899999999998</c:v>
                </c:pt>
                <c:pt idx="2">
                  <c:v>32.218999999999966</c:v>
                </c:pt>
                <c:pt idx="3">
                  <c:v>28.388999999999996</c:v>
                </c:pt>
                <c:pt idx="4">
                  <c:v>30.59099999999999</c:v>
                </c:pt>
                <c:pt idx="5">
                  <c:v>31.268000000000058</c:v>
                </c:pt>
                <c:pt idx="6">
                  <c:v>35.516000000000012</c:v>
                </c:pt>
                <c:pt idx="7">
                  <c:v>31.771999999999935</c:v>
                </c:pt>
                <c:pt idx="8">
                  <c:v>31.479999999999997</c:v>
                </c:pt>
                <c:pt idx="9">
                  <c:v>33.332000000000065</c:v>
                </c:pt>
                <c:pt idx="10">
                  <c:v>31.75600000000005</c:v>
                </c:pt>
                <c:pt idx="11">
                  <c:v>31.227999999999955</c:v>
                </c:pt>
                <c:pt idx="12">
                  <c:v>31.416000000000018</c:v>
                </c:pt>
                <c:pt idx="13">
                  <c:v>31.841999999999935</c:v>
                </c:pt>
                <c:pt idx="14">
                  <c:v>32.207000000000058</c:v>
                </c:pt>
                <c:pt idx="15">
                  <c:v>32.408000000000023</c:v>
                </c:pt>
                <c:pt idx="16">
                  <c:v>32.574999999999918</c:v>
                </c:pt>
                <c:pt idx="17">
                  <c:v>32.666000000000025</c:v>
                </c:pt>
                <c:pt idx="18">
                  <c:v>32.793000000000049</c:v>
                </c:pt>
                <c:pt idx="19">
                  <c:v>32.900999999999947</c:v>
                </c:pt>
                <c:pt idx="20">
                  <c:v>33.047999999999959</c:v>
                </c:pt>
                <c:pt idx="21">
                  <c:v>33.200999999999965</c:v>
                </c:pt>
                <c:pt idx="22">
                  <c:v>33.36000000000007</c:v>
                </c:pt>
                <c:pt idx="23">
                  <c:v>33.523999999999901</c:v>
                </c:pt>
                <c:pt idx="24" formatCode="#,##0.00">
                  <c:v>33.69100000000001</c:v>
                </c:pt>
                <c:pt idx="25">
                  <c:v>33.859000000000009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132.24199999999996</c:v>
                </c:pt>
                <c:pt idx="1">
                  <c:v>136.71800000000019</c:v>
                </c:pt>
                <c:pt idx="2">
                  <c:v>134.87999999999997</c:v>
                </c:pt>
                <c:pt idx="3">
                  <c:v>132.10100000000003</c:v>
                </c:pt>
                <c:pt idx="4">
                  <c:v>129.44900000000018</c:v>
                </c:pt>
                <c:pt idx="5">
                  <c:v>136.4219999999998</c:v>
                </c:pt>
                <c:pt idx="6">
                  <c:v>144.75600000000009</c:v>
                </c:pt>
                <c:pt idx="7">
                  <c:v>143.81399999999985</c:v>
                </c:pt>
                <c:pt idx="8">
                  <c:v>137.37899999999993</c:v>
                </c:pt>
                <c:pt idx="9">
                  <c:v>146.9109999999998</c:v>
                </c:pt>
                <c:pt idx="10">
                  <c:v>146.88700000000011</c:v>
                </c:pt>
                <c:pt idx="11">
                  <c:v>146.86500000000009</c:v>
                </c:pt>
                <c:pt idx="12">
                  <c:v>147.37500000000023</c:v>
                </c:pt>
                <c:pt idx="13">
                  <c:v>147.86800000000005</c:v>
                </c:pt>
                <c:pt idx="14">
                  <c:v>148.80600000000004</c:v>
                </c:pt>
                <c:pt idx="15">
                  <c:v>149.54400000000015</c:v>
                </c:pt>
                <c:pt idx="16">
                  <c:v>150.11499999999995</c:v>
                </c:pt>
                <c:pt idx="17">
                  <c:v>150.62700000000007</c:v>
                </c:pt>
                <c:pt idx="18">
                  <c:v>151.10100000000017</c:v>
                </c:pt>
                <c:pt idx="19">
                  <c:v>151.55999999999986</c:v>
                </c:pt>
                <c:pt idx="20">
                  <c:v>152.03700000000018</c:v>
                </c:pt>
                <c:pt idx="21">
                  <c:v>152.49899999999991</c:v>
                </c:pt>
                <c:pt idx="22">
                  <c:v>152.94399999999993</c:v>
                </c:pt>
                <c:pt idx="23">
                  <c:v>153.41299999999995</c:v>
                </c:pt>
                <c:pt idx="24">
                  <c:v>153.8599999999999</c:v>
                </c:pt>
                <c:pt idx="25">
                  <c:v>154.29200000000023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124.09</c:v>
                </c:pt>
                <c:pt idx="1">
                  <c:v>123.62899999999996</c:v>
                </c:pt>
                <c:pt idx="2">
                  <c:v>122.145</c:v>
                </c:pt>
                <c:pt idx="3">
                  <c:v>129.79300000000003</c:v>
                </c:pt>
                <c:pt idx="4">
                  <c:v>144.54299999999998</c:v>
                </c:pt>
                <c:pt idx="5">
                  <c:v>142.94600000000011</c:v>
                </c:pt>
                <c:pt idx="6">
                  <c:v>143.54000000000011</c:v>
                </c:pt>
                <c:pt idx="7">
                  <c:v>142.41400000000007</c:v>
                </c:pt>
                <c:pt idx="8">
                  <c:v>142.78900000000016</c:v>
                </c:pt>
                <c:pt idx="9">
                  <c:v>155.46100000000013</c:v>
                </c:pt>
                <c:pt idx="10">
                  <c:v>159.0740000000001</c:v>
                </c:pt>
                <c:pt idx="11">
                  <c:v>159.97899999999993</c:v>
                </c:pt>
                <c:pt idx="12">
                  <c:v>159.84899999999993</c:v>
                </c:pt>
                <c:pt idx="13">
                  <c:v>160.50699999999989</c:v>
                </c:pt>
                <c:pt idx="14">
                  <c:v>161.30999999999992</c:v>
                </c:pt>
                <c:pt idx="15">
                  <c:v>161.92000000000024</c:v>
                </c:pt>
                <c:pt idx="16">
                  <c:v>162.57900000000001</c:v>
                </c:pt>
                <c:pt idx="17">
                  <c:v>163.21899999999994</c:v>
                </c:pt>
                <c:pt idx="18">
                  <c:v>163.86500000000009</c:v>
                </c:pt>
                <c:pt idx="19">
                  <c:v>164.52300000000008</c:v>
                </c:pt>
                <c:pt idx="20">
                  <c:v>165.22600000000008</c:v>
                </c:pt>
                <c:pt idx="21">
                  <c:v>165.90000000000009</c:v>
                </c:pt>
                <c:pt idx="22">
                  <c:v>166.57599999999996</c:v>
                </c:pt>
                <c:pt idx="23">
                  <c:v>167.24600000000004</c:v>
                </c:pt>
                <c:pt idx="24">
                  <c:v>167.90900000000011</c:v>
                </c:pt>
                <c:pt idx="25">
                  <c:v>168.5680000000001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117.54100000000003</c:v>
                </c:pt>
                <c:pt idx="1">
                  <c:v>116.79499999999993</c:v>
                </c:pt>
                <c:pt idx="2">
                  <c:v>118.15699999999984</c:v>
                </c:pt>
                <c:pt idx="3">
                  <c:v>120.96700000000007</c:v>
                </c:pt>
                <c:pt idx="4">
                  <c:v>128.09500000000008</c:v>
                </c:pt>
                <c:pt idx="5">
                  <c:v>128.87899999999996</c:v>
                </c:pt>
                <c:pt idx="6">
                  <c:v>126.14099999999992</c:v>
                </c:pt>
                <c:pt idx="7">
                  <c:v>127.60299999999994</c:v>
                </c:pt>
                <c:pt idx="8">
                  <c:v>127.84300000000005</c:v>
                </c:pt>
                <c:pt idx="9">
                  <c:v>132.08799999999997</c:v>
                </c:pt>
                <c:pt idx="10">
                  <c:v>131.28800000000015</c:v>
                </c:pt>
                <c:pt idx="11">
                  <c:v>131.60900000000009</c:v>
                </c:pt>
                <c:pt idx="12">
                  <c:v>132.32699999999988</c:v>
                </c:pt>
                <c:pt idx="13">
                  <c:v>133.15699999999995</c:v>
                </c:pt>
                <c:pt idx="14">
                  <c:v>134.27999999999992</c:v>
                </c:pt>
                <c:pt idx="15">
                  <c:v>135.05400000000009</c:v>
                </c:pt>
                <c:pt idx="16">
                  <c:v>135.6219999999999</c:v>
                </c:pt>
                <c:pt idx="17">
                  <c:v>136.16500000000011</c:v>
                </c:pt>
                <c:pt idx="18">
                  <c:v>136.69600000000025</c:v>
                </c:pt>
                <c:pt idx="19">
                  <c:v>137.23200000000003</c:v>
                </c:pt>
                <c:pt idx="20">
                  <c:v>137.80200000000008</c:v>
                </c:pt>
                <c:pt idx="21">
                  <c:v>138.35399999999993</c:v>
                </c:pt>
                <c:pt idx="22">
                  <c:v>138.89000000000004</c:v>
                </c:pt>
                <c:pt idx="23">
                  <c:v>139.41899999999987</c:v>
                </c:pt>
                <c:pt idx="24">
                  <c:v>139.94200000000006</c:v>
                </c:pt>
                <c:pt idx="25">
                  <c:v>140.45100000000011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24.731298345669011</c:v>
                </c:pt>
                <c:pt idx="1">
                  <c:v>23.810974725051519</c:v>
                </c:pt>
                <c:pt idx="2">
                  <c:v>24.51789383277676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27.43069214782863</c:v>
                </c:pt>
                <c:pt idx="1">
                  <c:v>28.850367081628502</c:v>
                </c:pt>
                <c:pt idx="2">
                  <c:v>29.4261509537384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26.178765996887421</c:v>
                </c:pt>
                <c:pt idx="1">
                  <c:v>26.640078639621599</c:v>
                </c:pt>
                <c:pt idx="2">
                  <c:v>26.934054405072196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6.0001880575763336</c:v>
                </c:pt>
                <c:pt idx="1">
                  <c:v>5.759409187197126</c:v>
                </c:pt>
                <c:pt idx="2">
                  <c:v>5.9106120090564529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12.301268237267269</c:v>
                </c:pt>
                <c:pt idx="1">
                  <c:v>12.040966599924555</c:v>
                </c:pt>
                <c:pt idx="2">
                  <c:v>10.495224761761786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3.357787214771351</c:v>
                </c:pt>
                <c:pt idx="1">
                  <c:v>2.8982037665767111</c:v>
                </c:pt>
                <c:pt idx="2">
                  <c:v>2.7160640375944163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2.4090000000001908</c:v>
                </c:pt>
                <c:pt idx="1">
                  <c:v>16.127999999999986</c:v>
                </c:pt>
                <c:pt idx="2">
                  <c:v>10.465000000000316</c:v>
                </c:pt>
                <c:pt idx="3">
                  <c:v>0.48799999999999244</c:v>
                </c:pt>
                <c:pt idx="4">
                  <c:v>2.2869999999999919</c:v>
                </c:pt>
                <c:pt idx="5">
                  <c:v>-1.5180000000000007</c:v>
                </c:pt>
                <c:pt idx="7">
                  <c:v>30.259000000000469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9.1629999999999541</c:v>
                </c:pt>
                <c:pt idx="1">
                  <c:v>9.4939999999999998</c:v>
                </c:pt>
                <c:pt idx="2">
                  <c:v>7.4050000000001148</c:v>
                </c:pt>
                <c:pt idx="3">
                  <c:v>2.1029999999999589</c:v>
                </c:pt>
                <c:pt idx="4">
                  <c:v>-6.2690000000000055</c:v>
                </c:pt>
                <c:pt idx="5">
                  <c:v>-0.42100000000001536</c:v>
                </c:pt>
                <c:pt idx="7">
                  <c:v>21.475000000000009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0.25504920467143144</c:v>
                </c:pt>
                <c:pt idx="2">
                  <c:v>-1.5882043440161642</c:v>
                </c:pt>
                <c:pt idx="3">
                  <c:v>4.2313815657422982</c:v>
                </c:pt>
                <c:pt idx="4">
                  <c:v>-0.14313184190010153</c:v>
                </c:pt>
                <c:pt idx="6">
                  <c:v>-0.28545144167102521</c:v>
                </c:pt>
                <c:pt idx="7">
                  <c:v>-0.34026208546528158</c:v>
                </c:pt>
                <c:pt idx="8">
                  <c:v>-0.30991757814335941</c:v>
                </c:pt>
                <c:pt idx="10">
                  <c:v>1.1994487588413927</c:v>
                </c:pt>
                <c:pt idx="11">
                  <c:v>-0.43506988621074827</c:v>
                </c:pt>
                <c:pt idx="12">
                  <c:v>-6.2731391235681944E-2</c:v>
                </c:pt>
                <c:pt idx="14">
                  <c:v>-0.89847912829457144</c:v>
                </c:pt>
                <c:pt idx="15">
                  <c:v>-0.41982809648810626</c:v>
                </c:pt>
                <c:pt idx="16">
                  <c:v>0.71987649127149833</c:v>
                </c:pt>
                <c:pt idx="17">
                  <c:v>0.45282306098461955</c:v>
                </c:pt>
                <c:pt idx="19">
                  <c:v>-0.50453187924052179</c:v>
                </c:pt>
                <c:pt idx="20">
                  <c:v>-1.2274543847641595</c:v>
                </c:pt>
                <c:pt idx="21">
                  <c:v>-0.77741145806056178</c:v>
                </c:pt>
                <c:pt idx="22">
                  <c:v>-0.23384861864456097</c:v>
                </c:pt>
                <c:pt idx="23">
                  <c:v>-0.75236228001889227</c:v>
                </c:pt>
                <c:pt idx="25">
                  <c:v>-2.3326156046189261</c:v>
                </c:pt>
                <c:pt idx="26">
                  <c:v>-8.8631374098224747E-2</c:v>
                </c:pt>
                <c:pt idx="27">
                  <c:v>-0.43888119121749947</c:v>
                </c:pt>
                <c:pt idx="29">
                  <c:v>0.30800627890692489</c:v>
                </c:pt>
                <c:pt idx="30">
                  <c:v>-0.66426887870673079</c:v>
                </c:pt>
                <c:pt idx="31">
                  <c:v>-0.54956785313412526</c:v>
                </c:pt>
                <c:pt idx="32">
                  <c:v>4.2402841950115899</c:v>
                </c:pt>
                <c:pt idx="33">
                  <c:v>9.6844308694610248E-4</c:v>
                </c:pt>
                <c:pt idx="34">
                  <c:v>0.76863474760584527</c:v>
                </c:pt>
                <c:pt idx="36">
                  <c:v>0.97022563919006988</c:v>
                </c:pt>
                <c:pt idx="37">
                  <c:v>-0.20607709593172263</c:v>
                </c:pt>
                <c:pt idx="38">
                  <c:v>0.38146805094381175</c:v>
                </c:pt>
                <c:pt idx="39">
                  <c:v>2.2446705287907376</c:v>
                </c:pt>
                <c:pt idx="40">
                  <c:v>1.068551004450824</c:v>
                </c:pt>
                <c:pt idx="42">
                  <c:v>0.86664344001603499</c:v>
                </c:pt>
                <c:pt idx="43">
                  <c:v>-0.23682870013184143</c:v>
                </c:pt>
                <c:pt idx="44">
                  <c:v>0.10760958887157113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1.135243276619291</c:v>
                </c:pt>
                <c:pt idx="2">
                  <c:v>-2.1157187984200965</c:v>
                </c:pt>
                <c:pt idx="3">
                  <c:v>-3.3103891638806338</c:v>
                </c:pt>
                <c:pt idx="4">
                  <c:v>-2.3358063149316766</c:v>
                </c:pt>
                <c:pt idx="6">
                  <c:v>1.7849964575117117</c:v>
                </c:pt>
                <c:pt idx="7">
                  <c:v>-2.6233904332202518</c:v>
                </c:pt>
                <c:pt idx="8">
                  <c:v>-0.33267348498332572</c:v>
                </c:pt>
                <c:pt idx="10">
                  <c:v>1.9750496939991757</c:v>
                </c:pt>
                <c:pt idx="11">
                  <c:v>-1.56768943181822</c:v>
                </c:pt>
                <c:pt idx="12">
                  <c:v>-0.88987713011948744</c:v>
                </c:pt>
                <c:pt idx="14">
                  <c:v>1.0983782567008493</c:v>
                </c:pt>
                <c:pt idx="15">
                  <c:v>2.9743913405212874</c:v>
                </c:pt>
                <c:pt idx="16">
                  <c:v>-0.66266919511307476</c:v>
                </c:pt>
                <c:pt idx="17">
                  <c:v>0.14012047473148659</c:v>
                </c:pt>
                <c:pt idx="19">
                  <c:v>-3.3019154127456818</c:v>
                </c:pt>
                <c:pt idx="20">
                  <c:v>-4.6046982910595835</c:v>
                </c:pt>
                <c:pt idx="21">
                  <c:v>-2.4758959370776545</c:v>
                </c:pt>
                <c:pt idx="22">
                  <c:v>3.71447539592622</c:v>
                </c:pt>
                <c:pt idx="23">
                  <c:v>-2.4520593245229705</c:v>
                </c:pt>
                <c:pt idx="25">
                  <c:v>-0.94862351050100102</c:v>
                </c:pt>
                <c:pt idx="26">
                  <c:v>1.1791684037554262</c:v>
                </c:pt>
                <c:pt idx="27">
                  <c:v>0.78072243719329304</c:v>
                </c:pt>
                <c:pt idx="29">
                  <c:v>3.0556963968475959</c:v>
                </c:pt>
                <c:pt idx="30">
                  <c:v>0.35622382768736305</c:v>
                </c:pt>
                <c:pt idx="31">
                  <c:v>1.9982829685213144</c:v>
                </c:pt>
                <c:pt idx="32">
                  <c:v>2.2681650723126445</c:v>
                </c:pt>
                <c:pt idx="33">
                  <c:v>5.6422703239396022</c:v>
                </c:pt>
                <c:pt idx="34">
                  <c:v>2.933180218833642</c:v>
                </c:pt>
                <c:pt idx="36">
                  <c:v>6.2850087564967128</c:v>
                </c:pt>
                <c:pt idx="37">
                  <c:v>3.4379224666800656</c:v>
                </c:pt>
                <c:pt idx="38">
                  <c:v>2.0325586859913702</c:v>
                </c:pt>
                <c:pt idx="39">
                  <c:v>4.4084486931858402</c:v>
                </c:pt>
                <c:pt idx="40">
                  <c:v>4.3416459308004862</c:v>
                </c:pt>
                <c:pt idx="42">
                  <c:v>2.8978828902883169</c:v>
                </c:pt>
                <c:pt idx="43">
                  <c:v>4.9192667506343213</c:v>
                </c:pt>
                <c:pt idx="44">
                  <c:v>4.2964905513485752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9.0864153029447721</c:v>
                </c:pt>
                <c:pt idx="1">
                  <c:v>2.3795714172772851</c:v>
                </c:pt>
                <c:pt idx="2">
                  <c:v>6.8298808949598602</c:v>
                </c:pt>
                <c:pt idx="3">
                  <c:v>1.9726388833916317</c:v>
                </c:pt>
                <c:pt idx="4">
                  <c:v>3.6871324688711979</c:v>
                </c:pt>
                <c:pt idx="5">
                  <c:v>10.079421030386889</c:v>
                </c:pt>
                <c:pt idx="6">
                  <c:v>2.8452390419051046</c:v>
                </c:pt>
                <c:pt idx="7">
                  <c:v>0.99226092174718339</c:v>
                </c:pt>
                <c:pt idx="8">
                  <c:v>0.65025018992330708</c:v>
                </c:pt>
                <c:pt idx="9">
                  <c:v>0.13197885595497727</c:v>
                </c:pt>
                <c:pt idx="10">
                  <c:v>4.6766149097988112</c:v>
                </c:pt>
                <c:pt idx="11">
                  <c:v>2.7730932252049882</c:v>
                </c:pt>
                <c:pt idx="12">
                  <c:v>-0.51383834830099318</c:v>
                </c:pt>
                <c:pt idx="13">
                  <c:v>1.0832139320603691</c:v>
                </c:pt>
                <c:pt idx="14">
                  <c:v>-2.6890711718785667</c:v>
                </c:pt>
                <c:pt idx="15">
                  <c:v>-2.959205052461181</c:v>
                </c:pt>
                <c:pt idx="16">
                  <c:v>-1.5392707292362697</c:v>
                </c:pt>
                <c:pt idx="17">
                  <c:v>-1.4418876526169271</c:v>
                </c:pt>
                <c:pt idx="18">
                  <c:v>1.8043922327580102</c:v>
                </c:pt>
                <c:pt idx="19">
                  <c:v>3.1587676748560667E-2</c:v>
                </c:pt>
                <c:pt idx="20">
                  <c:v>-2.9062020169230749</c:v>
                </c:pt>
                <c:pt idx="21">
                  <c:v>0.86569565272971083</c:v>
                </c:pt>
                <c:pt idx="22">
                  <c:v>-2.7150485418648422</c:v>
                </c:pt>
                <c:pt idx="23">
                  <c:v>1.9977312277618111</c:v>
                </c:pt>
                <c:pt idx="24">
                  <c:v>-1.7927814155023452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-1.4873975374186372</c:v>
                </c:pt>
                <c:pt idx="1">
                  <c:v>2.4704686776024118</c:v>
                </c:pt>
                <c:pt idx="2">
                  <c:v>13.908506920863893</c:v>
                </c:pt>
                <c:pt idx="3">
                  <c:v>1.2113174893855287</c:v>
                </c:pt>
                <c:pt idx="4">
                  <c:v>-0.72249168006552722</c:v>
                </c:pt>
                <c:pt idx="5">
                  <c:v>5.9794133219582832</c:v>
                </c:pt>
                <c:pt idx="6">
                  <c:v>1.7222464005328675E-3</c:v>
                </c:pt>
                <c:pt idx="7">
                  <c:v>8.0851395498544676</c:v>
                </c:pt>
                <c:pt idx="8">
                  <c:v>-0.54770218285282901</c:v>
                </c:pt>
                <c:pt idx="9">
                  <c:v>-0.71251249339755773</c:v>
                </c:pt>
                <c:pt idx="10">
                  <c:v>1.5802011801412448</c:v>
                </c:pt>
                <c:pt idx="11">
                  <c:v>-0.64360373316108621</c:v>
                </c:pt>
                <c:pt idx="12">
                  <c:v>-3.1386418302589227</c:v>
                </c:pt>
                <c:pt idx="13">
                  <c:v>-0.22424262630960978</c:v>
                </c:pt>
                <c:pt idx="14">
                  <c:v>-2.2244662049888433</c:v>
                </c:pt>
                <c:pt idx="15">
                  <c:v>-1.882732588006883</c:v>
                </c:pt>
                <c:pt idx="16">
                  <c:v>-0.61524748555631881</c:v>
                </c:pt>
                <c:pt idx="17">
                  <c:v>4.8455934483135294</c:v>
                </c:pt>
                <c:pt idx="18">
                  <c:v>-0.80950980627392433</c:v>
                </c:pt>
                <c:pt idx="19">
                  <c:v>-7.5243348941769539E-2</c:v>
                </c:pt>
                <c:pt idx="20">
                  <c:v>-2.2380638455284938</c:v>
                </c:pt>
                <c:pt idx="21">
                  <c:v>1.8198221257072724</c:v>
                </c:pt>
                <c:pt idx="22">
                  <c:v>-0.95190109845120574</c:v>
                </c:pt>
                <c:pt idx="23">
                  <c:v>-0.99040168584044252</c:v>
                </c:pt>
                <c:pt idx="24">
                  <c:v>8.4300091254148342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11.465986720222055</c:v>
                </c:pt>
                <c:pt idx="1">
                  <c:v>22.56907327760959</c:v>
                </c:pt>
                <c:pt idx="2">
                  <c:v>9.2963439193293809</c:v>
                </c:pt>
                <c:pt idx="3">
                  <c:v>2.2592548769039951</c:v>
                </c:pt>
                <c:pt idx="4">
                  <c:v>-6.1043330215156502</c:v>
                </c:pt>
                <c:pt idx="5">
                  <c:v>0.39409225688964966</c:v>
                </c:pt>
                <c:pt idx="6">
                  <c:v>-2.0405063641933623</c:v>
                </c:pt>
                <c:pt idx="7">
                  <c:v>-0.71731731410303468</c:v>
                </c:pt>
                <c:pt idx="8">
                  <c:v>-6.8635943511426873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0.98307114018377462</c:v>
                </c:pt>
                <c:pt idx="1">
                  <c:v>20.376746052142181</c:v>
                </c:pt>
                <c:pt idx="2">
                  <c:v>8.4068483001458532</c:v>
                </c:pt>
                <c:pt idx="3">
                  <c:v>-3.7822455634200054</c:v>
                </c:pt>
                <c:pt idx="4">
                  <c:v>-4.9466889048616594</c:v>
                </c:pt>
                <c:pt idx="5">
                  <c:v>3.9608402930978315</c:v>
                </c:pt>
                <c:pt idx="6">
                  <c:v>-0.41824171982121783</c:v>
                </c:pt>
                <c:pt idx="7">
                  <c:v>-1.9423027842916483</c:v>
                </c:pt>
                <c:pt idx="8">
                  <c:v>-1.1630268131748664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27.813716977131833</c:v>
                </c:pt>
                <c:pt idx="1">
                  <c:v>30.150765964690869</c:v>
                </c:pt>
                <c:pt idx="2">
                  <c:v>31.175364940074868</c:v>
                </c:pt>
                <c:pt idx="3">
                  <c:v>31.378983285181953</c:v>
                </c:pt>
                <c:pt idx="4">
                  <c:v>30.83845734326183</c:v>
                </c:pt>
                <c:pt idx="5">
                  <c:v>33.481948363405941</c:v>
                </c:pt>
                <c:pt idx="6">
                  <c:v>36.356324498348656</c:v>
                </c:pt>
                <c:pt idx="7">
                  <c:v>37.011060944213227</c:v>
                </c:pt>
                <c:pt idx="8">
                  <c:v>36.740081009703694</c:v>
                </c:pt>
                <c:pt idx="9">
                  <c:v>40.78218071564384</c:v>
                </c:pt>
                <c:pt idx="10">
                  <c:v>42.568363666350713</c:v>
                </c:pt>
                <c:pt idx="11">
                  <c:v>36.911549495747103</c:v>
                </c:pt>
                <c:pt idx="12">
                  <c:v>37.16594928694515</c:v>
                </c:pt>
                <c:pt idx="13">
                  <c:v>37.47118304991605</c:v>
                </c:pt>
                <c:pt idx="14">
                  <c:v>37.835329368414193</c:v>
                </c:pt>
                <c:pt idx="15">
                  <c:v>38.1424588642084</c:v>
                </c:pt>
                <c:pt idx="16">
                  <c:v>38.434723280907129</c:v>
                </c:pt>
                <c:pt idx="17">
                  <c:v>38.719017386091693</c:v>
                </c:pt>
                <c:pt idx="18">
                  <c:v>39.001296475602899</c:v>
                </c:pt>
                <c:pt idx="19">
                  <c:v>39.285253955048034</c:v>
                </c:pt>
                <c:pt idx="20">
                  <c:v>39.588326339542412</c:v>
                </c:pt>
                <c:pt idx="21">
                  <c:v>39.886495460238798</c:v>
                </c:pt>
                <c:pt idx="22">
                  <c:v>40.173801535279033</c:v>
                </c:pt>
                <c:pt idx="23">
                  <c:v>40.461562758418182</c:v>
                </c:pt>
                <c:pt idx="24">
                  <c:v>40.766091006783334</c:v>
                </c:pt>
                <c:pt idx="25">
                  <c:v>41.080966128932076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13.237868715028057</c:v>
                </c:pt>
                <c:pt idx="1">
                  <c:v>14.490921834386533</c:v>
                </c:pt>
                <c:pt idx="2">
                  <c:v>14.735952365609759</c:v>
                </c:pt>
                <c:pt idx="3">
                  <c:v>14.598095140183789</c:v>
                </c:pt>
                <c:pt idx="4">
                  <c:v>15.767717217443595</c:v>
                </c:pt>
                <c:pt idx="5">
                  <c:v>15.498179242153588</c:v>
                </c:pt>
                <c:pt idx="6">
                  <c:v>15.072234457074043</c:v>
                </c:pt>
                <c:pt idx="7">
                  <c:v>15.889780423114551</c:v>
                </c:pt>
                <c:pt idx="8">
                  <c:v>15.060865595979601</c:v>
                </c:pt>
                <c:pt idx="9">
                  <c:v>17.208609962719748</c:v>
                </c:pt>
                <c:pt idx="10">
                  <c:v>17.877750659430873</c:v>
                </c:pt>
                <c:pt idx="11">
                  <c:v>17.587968759634013</c:v>
                </c:pt>
                <c:pt idx="12">
                  <c:v>17.734009615131193</c:v>
                </c:pt>
                <c:pt idx="13">
                  <c:v>17.915431693578149</c:v>
                </c:pt>
                <c:pt idx="14">
                  <c:v>18.146173201288203</c:v>
                </c:pt>
                <c:pt idx="15">
                  <c:v>18.344586190476836</c:v>
                </c:pt>
                <c:pt idx="16">
                  <c:v>18.536897488267641</c:v>
                </c:pt>
                <c:pt idx="17">
                  <c:v>18.735967240276594</c:v>
                </c:pt>
                <c:pt idx="18">
                  <c:v>18.928103680832194</c:v>
                </c:pt>
                <c:pt idx="19">
                  <c:v>19.115859358432107</c:v>
                </c:pt>
                <c:pt idx="20">
                  <c:v>19.314614819798432</c:v>
                </c:pt>
                <c:pt idx="21">
                  <c:v>19.525134868376004</c:v>
                </c:pt>
                <c:pt idx="22">
                  <c:v>19.72781274231242</c:v>
                </c:pt>
                <c:pt idx="23">
                  <c:v>19.929691974118832</c:v>
                </c:pt>
                <c:pt idx="24">
                  <c:v>20.134135587421412</c:v>
                </c:pt>
                <c:pt idx="25">
                  <c:v>20.348219337033285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26.03068138853115</c:v>
                </c:pt>
                <c:pt idx="1">
                  <c:v>23.951244996259696</c:v>
                </c:pt>
                <c:pt idx="2">
                  <c:v>24.724185508311823</c:v>
                </c:pt>
                <c:pt idx="3">
                  <c:v>25.970929032551094</c:v>
                </c:pt>
                <c:pt idx="4">
                  <c:v>27.297035528575467</c:v>
                </c:pt>
                <c:pt idx="5">
                  <c:v>28.371226527661943</c:v>
                </c:pt>
                <c:pt idx="6">
                  <c:v>30.1813493593869</c:v>
                </c:pt>
                <c:pt idx="7">
                  <c:v>29.423145264405935</c:v>
                </c:pt>
                <c:pt idx="8">
                  <c:v>30.870741100742855</c:v>
                </c:pt>
                <c:pt idx="9">
                  <c:v>33.665633987127791</c:v>
                </c:pt>
                <c:pt idx="10">
                  <c:v>35.201107422621803</c:v>
                </c:pt>
                <c:pt idx="11">
                  <c:v>40.632417179082132</c:v>
                </c:pt>
                <c:pt idx="12">
                  <c:v>41.154345898156883</c:v>
                </c:pt>
                <c:pt idx="13">
                  <c:v>41.79413083349435</c:v>
                </c:pt>
                <c:pt idx="14">
                  <c:v>42.484301963653238</c:v>
                </c:pt>
                <c:pt idx="15">
                  <c:v>43.103854269214324</c:v>
                </c:pt>
                <c:pt idx="16">
                  <c:v>43.695611823768175</c:v>
                </c:pt>
                <c:pt idx="17">
                  <c:v>44.265859427175741</c:v>
                </c:pt>
                <c:pt idx="18">
                  <c:v>44.860193263537035</c:v>
                </c:pt>
                <c:pt idx="19">
                  <c:v>45.455741113827976</c:v>
                </c:pt>
                <c:pt idx="20">
                  <c:v>46.068679649951143</c:v>
                </c:pt>
                <c:pt idx="21">
                  <c:v>46.677716982155488</c:v>
                </c:pt>
                <c:pt idx="22">
                  <c:v>47.278921255946038</c:v>
                </c:pt>
                <c:pt idx="23">
                  <c:v>47.88306942536488</c:v>
                </c:pt>
                <c:pt idx="24">
                  <c:v>48.489111533102886</c:v>
                </c:pt>
                <c:pt idx="25">
                  <c:v>49.109614343485696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15.443094652778678</c:v>
                </c:pt>
                <c:pt idx="1">
                  <c:v>16.292232059920075</c:v>
                </c:pt>
                <c:pt idx="2">
                  <c:v>17.418673284026685</c:v>
                </c:pt>
                <c:pt idx="3">
                  <c:v>16.68848421826744</c:v>
                </c:pt>
                <c:pt idx="4">
                  <c:v>17.836895134285559</c:v>
                </c:pt>
                <c:pt idx="5">
                  <c:v>18.637219133478698</c:v>
                </c:pt>
                <c:pt idx="6">
                  <c:v>18.813459951108108</c:v>
                </c:pt>
                <c:pt idx="7">
                  <c:v>19.957428006586376</c:v>
                </c:pt>
                <c:pt idx="8">
                  <c:v>19.901642006171524</c:v>
                </c:pt>
                <c:pt idx="9">
                  <c:v>20.445891500766898</c:v>
                </c:pt>
                <c:pt idx="10">
                  <c:v>20.60985801687033</c:v>
                </c:pt>
                <c:pt idx="11">
                  <c:v>19.68616701121169</c:v>
                </c:pt>
                <c:pt idx="12">
                  <c:v>19.807521817350139</c:v>
                </c:pt>
                <c:pt idx="13">
                  <c:v>19.991344676950781</c:v>
                </c:pt>
                <c:pt idx="14">
                  <c:v>20.197237453074475</c:v>
                </c:pt>
                <c:pt idx="15">
                  <c:v>20.359858903531244</c:v>
                </c:pt>
                <c:pt idx="16">
                  <c:v>20.512001804974691</c:v>
                </c:pt>
                <c:pt idx="17">
                  <c:v>20.680979862055668</c:v>
                </c:pt>
                <c:pt idx="18">
                  <c:v>20.838565249304523</c:v>
                </c:pt>
                <c:pt idx="19">
                  <c:v>20.971169912160143</c:v>
                </c:pt>
                <c:pt idx="20">
                  <c:v>21.118269674287703</c:v>
                </c:pt>
                <c:pt idx="21">
                  <c:v>21.258196250030121</c:v>
                </c:pt>
                <c:pt idx="22">
                  <c:v>21.399598649699321</c:v>
                </c:pt>
                <c:pt idx="23">
                  <c:v>21.537542999192983</c:v>
                </c:pt>
                <c:pt idx="24">
                  <c:v>21.671025446035813</c:v>
                </c:pt>
                <c:pt idx="25">
                  <c:v>21.821175506255859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19.137440037912491</c:v>
                </c:pt>
                <c:pt idx="1">
                  <c:v>18.924596021390059</c:v>
                </c:pt>
                <c:pt idx="2">
                  <c:v>18.404421215057429</c:v>
                </c:pt>
                <c:pt idx="3">
                  <c:v>19.890241298983788</c:v>
                </c:pt>
                <c:pt idx="4">
                  <c:v>21.136353366559273</c:v>
                </c:pt>
                <c:pt idx="5">
                  <c:v>20.024745465039874</c:v>
                </c:pt>
                <c:pt idx="6">
                  <c:v>20.441227224882113</c:v>
                </c:pt>
                <c:pt idx="7">
                  <c:v>18.948838464842328</c:v>
                </c:pt>
                <c:pt idx="8">
                  <c:v>19.211457834074192</c:v>
                </c:pt>
                <c:pt idx="9">
                  <c:v>22.683560280638563</c:v>
                </c:pt>
                <c:pt idx="10">
                  <c:v>23.711877933911072</c:v>
                </c:pt>
                <c:pt idx="11">
                  <c:v>22.17108583553394</c:v>
                </c:pt>
                <c:pt idx="12">
                  <c:v>22.062808467915353</c:v>
                </c:pt>
                <c:pt idx="13">
                  <c:v>22.109290399391302</c:v>
                </c:pt>
                <c:pt idx="14">
                  <c:v>22.198685893989669</c:v>
                </c:pt>
                <c:pt idx="15">
                  <c:v>22.261490439083808</c:v>
                </c:pt>
                <c:pt idx="16">
                  <c:v>22.321991947761173</c:v>
                </c:pt>
                <c:pt idx="17">
                  <c:v>22.374049632639913</c:v>
                </c:pt>
                <c:pt idx="18">
                  <c:v>22.442646549472212</c:v>
                </c:pt>
                <c:pt idx="19">
                  <c:v>22.52249324579023</c:v>
                </c:pt>
                <c:pt idx="20">
                  <c:v>22.625679785094093</c:v>
                </c:pt>
                <c:pt idx="21">
                  <c:v>22.704648502592256</c:v>
                </c:pt>
                <c:pt idx="22">
                  <c:v>22.773818614742439</c:v>
                </c:pt>
                <c:pt idx="23">
                  <c:v>22.844788945853328</c:v>
                </c:pt>
                <c:pt idx="24">
                  <c:v>22.915859872833011</c:v>
                </c:pt>
                <c:pt idx="25">
                  <c:v>22.989386253845545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27.578919932163359</c:v>
                </c:pt>
                <c:pt idx="1">
                  <c:v>25.590490604693091</c:v>
                </c:pt>
                <c:pt idx="2">
                  <c:v>25.535899486450433</c:v>
                </c:pt>
                <c:pt idx="3">
                  <c:v>26.961454920187315</c:v>
                </c:pt>
                <c:pt idx="4">
                  <c:v>28.817013727128682</c:v>
                </c:pt>
                <c:pt idx="5">
                  <c:v>28.288074701930206</c:v>
                </c:pt>
                <c:pt idx="6">
                  <c:v>31.043265677409423</c:v>
                </c:pt>
                <c:pt idx="7">
                  <c:v>29.728656669780538</c:v>
                </c:pt>
                <c:pt idx="8">
                  <c:v>30.948927658668779</c:v>
                </c:pt>
                <c:pt idx="9">
                  <c:v>33.729025934046824</c:v>
                </c:pt>
                <c:pt idx="10">
                  <c:v>38.367495732317096</c:v>
                </c:pt>
                <c:pt idx="11">
                  <c:v>38.187088501606013</c:v>
                </c:pt>
                <c:pt idx="12">
                  <c:v>38.520053944420845</c:v>
                </c:pt>
                <c:pt idx="13">
                  <c:v>38.983647262343666</c:v>
                </c:pt>
                <c:pt idx="14">
                  <c:v>39.510644322027225</c:v>
                </c:pt>
                <c:pt idx="15">
                  <c:v>39.959945569901677</c:v>
                </c:pt>
                <c:pt idx="16">
                  <c:v>40.399113137233066</c:v>
                </c:pt>
                <c:pt idx="17">
                  <c:v>40.819887338472896</c:v>
                </c:pt>
                <c:pt idx="18">
                  <c:v>41.248029088950389</c:v>
                </c:pt>
                <c:pt idx="19">
                  <c:v>41.685614835614047</c:v>
                </c:pt>
                <c:pt idx="20">
                  <c:v>42.138674765266813</c:v>
                </c:pt>
                <c:pt idx="21">
                  <c:v>42.598551997845917</c:v>
                </c:pt>
                <c:pt idx="22">
                  <c:v>43.023639433839378</c:v>
                </c:pt>
                <c:pt idx="23">
                  <c:v>43.457463903642569</c:v>
                </c:pt>
                <c:pt idx="24">
                  <c:v>43.898779276495596</c:v>
                </c:pt>
                <c:pt idx="25">
                  <c:v>44.346909054275379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9.2000104048332521</c:v>
                </c:pt>
                <c:pt idx="1">
                  <c:v>8.5800577133911293</c:v>
                </c:pt>
                <c:pt idx="2">
                  <c:v>9.0418307625392753</c:v>
                </c:pt>
                <c:pt idx="3">
                  <c:v>9.5313169952967645</c:v>
                </c:pt>
                <c:pt idx="4">
                  <c:v>8.9325710775290084</c:v>
                </c:pt>
                <c:pt idx="5">
                  <c:v>9.0097315731295655</c:v>
                </c:pt>
                <c:pt idx="6">
                  <c:v>9.6660955108379181</c:v>
                </c:pt>
                <c:pt idx="7">
                  <c:v>10.419258058074854</c:v>
                </c:pt>
                <c:pt idx="8">
                  <c:v>10.511186039045874</c:v>
                </c:pt>
                <c:pt idx="9">
                  <c:v>10.789695099341648</c:v>
                </c:pt>
                <c:pt idx="10">
                  <c:v>11.85497061503467</c:v>
                </c:pt>
                <c:pt idx="11">
                  <c:v>10.664989813545221</c:v>
                </c:pt>
                <c:pt idx="12">
                  <c:v>10.743284814713574</c:v>
                </c:pt>
                <c:pt idx="13">
                  <c:v>10.832931848817999</c:v>
                </c:pt>
                <c:pt idx="14">
                  <c:v>10.93932415087588</c:v>
                </c:pt>
                <c:pt idx="15">
                  <c:v>11.031879471622393</c:v>
                </c:pt>
                <c:pt idx="16">
                  <c:v>11.115889931153985</c:v>
                </c:pt>
                <c:pt idx="17">
                  <c:v>11.188371511131979</c:v>
                </c:pt>
                <c:pt idx="18">
                  <c:v>11.257170163042034</c:v>
                </c:pt>
                <c:pt idx="19">
                  <c:v>11.322770174322518</c:v>
                </c:pt>
                <c:pt idx="20">
                  <c:v>11.405995287992399</c:v>
                </c:pt>
                <c:pt idx="21">
                  <c:v>11.488120911726218</c:v>
                </c:pt>
                <c:pt idx="22">
                  <c:v>11.574064036147529</c:v>
                </c:pt>
                <c:pt idx="23">
                  <c:v>11.6689379711613</c:v>
                </c:pt>
                <c:pt idx="24">
                  <c:v>11.76029011368696</c:v>
                </c:pt>
                <c:pt idx="25">
                  <c:v>11.856692861435203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5.9581060441226237</c:v>
                </c:pt>
                <c:pt idx="1">
                  <c:v>7.6425803100305529</c:v>
                </c:pt>
                <c:pt idx="2">
                  <c:v>7.8693247506057293</c:v>
                </c:pt>
                <c:pt idx="3">
                  <c:v>7.466414403764702</c:v>
                </c:pt>
                <c:pt idx="4">
                  <c:v>7.9930156273282558</c:v>
                </c:pt>
                <c:pt idx="5">
                  <c:v>8.3614550585434966</c:v>
                </c:pt>
                <c:pt idx="6">
                  <c:v>8.2526970364837755</c:v>
                </c:pt>
                <c:pt idx="7">
                  <c:v>8.3961051966602387</c:v>
                </c:pt>
                <c:pt idx="8">
                  <c:v>9.1494635956940318</c:v>
                </c:pt>
                <c:pt idx="9">
                  <c:v>9.1482157540638678</c:v>
                </c:pt>
                <c:pt idx="10">
                  <c:v>9.35371598029068</c:v>
                </c:pt>
                <c:pt idx="11">
                  <c:v>13.744657304957952</c:v>
                </c:pt>
                <c:pt idx="12">
                  <c:v>13.97821782979484</c:v>
                </c:pt>
                <c:pt idx="13">
                  <c:v>14.254051695069391</c:v>
                </c:pt>
                <c:pt idx="14">
                  <c:v>14.546603228086141</c:v>
                </c:pt>
                <c:pt idx="15">
                  <c:v>14.814779623240105</c:v>
                </c:pt>
                <c:pt idx="16">
                  <c:v>15.070367751104286</c:v>
                </c:pt>
                <c:pt idx="17">
                  <c:v>15.328546262973923</c:v>
                </c:pt>
                <c:pt idx="18">
                  <c:v>15.576923988506246</c:v>
                </c:pt>
                <c:pt idx="19">
                  <c:v>15.832087696468948</c:v>
                </c:pt>
                <c:pt idx="20">
                  <c:v>16.111704211642092</c:v>
                </c:pt>
                <c:pt idx="21">
                  <c:v>16.398612357291775</c:v>
                </c:pt>
                <c:pt idx="22">
                  <c:v>16.661719629280888</c:v>
                </c:pt>
                <c:pt idx="23">
                  <c:v>16.918204323331807</c:v>
                </c:pt>
                <c:pt idx="24">
                  <c:v>17.179074906377718</c:v>
                </c:pt>
                <c:pt idx="25">
                  <c:v>17.438855530145148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5.6295491645787941</c:v>
                </c:pt>
                <c:pt idx="1">
                  <c:v>6.4202967372458577</c:v>
                </c:pt>
                <c:pt idx="2">
                  <c:v>6.2694932615546506</c:v>
                </c:pt>
                <c:pt idx="3">
                  <c:v>6.1508505583620288</c:v>
                </c:pt>
                <c:pt idx="4">
                  <c:v>6.3473798991444035</c:v>
                </c:pt>
                <c:pt idx="5">
                  <c:v>6.253134533853614</c:v>
                </c:pt>
                <c:pt idx="6">
                  <c:v>6.3903997098138312</c:v>
                </c:pt>
                <c:pt idx="7">
                  <c:v>6.1952240590777787</c:v>
                </c:pt>
                <c:pt idx="8">
                  <c:v>6.6449530589291355</c:v>
                </c:pt>
                <c:pt idx="9">
                  <c:v>6.6038585803001641</c:v>
                </c:pt>
                <c:pt idx="10">
                  <c:v>6.903384723776921</c:v>
                </c:pt>
                <c:pt idx="11">
                  <c:v>5.7323769632577486</c:v>
                </c:pt>
                <c:pt idx="12">
                  <c:v>5.8099550588119193</c:v>
                </c:pt>
                <c:pt idx="13">
                  <c:v>5.8825729353598355</c:v>
                </c:pt>
                <c:pt idx="14">
                  <c:v>5.9705338105153407</c:v>
                </c:pt>
                <c:pt idx="15">
                  <c:v>6.0158372207436663</c:v>
                </c:pt>
                <c:pt idx="16">
                  <c:v>6.059800650473596</c:v>
                </c:pt>
                <c:pt idx="17">
                  <c:v>6.1023635650956383</c:v>
                </c:pt>
                <c:pt idx="18">
                  <c:v>6.1418187401704003</c:v>
                </c:pt>
                <c:pt idx="19">
                  <c:v>6.1757785602032955</c:v>
                </c:pt>
                <c:pt idx="20">
                  <c:v>6.2052662466335731</c:v>
                </c:pt>
                <c:pt idx="21">
                  <c:v>6.2291344632633772</c:v>
                </c:pt>
                <c:pt idx="22">
                  <c:v>6.2535666807024981</c:v>
                </c:pt>
                <c:pt idx="23">
                  <c:v>6.2844652622768287</c:v>
                </c:pt>
                <c:pt idx="24">
                  <c:v>6.3230122628801197</c:v>
                </c:pt>
                <c:pt idx="25">
                  <c:v>6.355682540924092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4.9539172621937864</c:v>
                </c:pt>
                <c:pt idx="1">
                  <c:v>6.0445351387962027</c:v>
                </c:pt>
                <c:pt idx="2">
                  <c:v>6.1680111365916179</c:v>
                </c:pt>
                <c:pt idx="3">
                  <c:v>6.1410269370166066</c:v>
                </c:pt>
                <c:pt idx="4">
                  <c:v>6.3639983184405056</c:v>
                </c:pt>
                <c:pt idx="5">
                  <c:v>7.3572798357239657</c:v>
                </c:pt>
                <c:pt idx="6">
                  <c:v>7.2894606205011296</c:v>
                </c:pt>
                <c:pt idx="7">
                  <c:v>7.8891000476392747</c:v>
                </c:pt>
                <c:pt idx="8">
                  <c:v>6.8200763228232537</c:v>
                </c:pt>
                <c:pt idx="9">
                  <c:v>7.1754656504994134</c:v>
                </c:pt>
                <c:pt idx="10">
                  <c:v>7.489258691678943</c:v>
                </c:pt>
                <c:pt idx="11">
                  <c:v>6.3736493226317847</c:v>
                </c:pt>
                <c:pt idx="12">
                  <c:v>6.3081597878124303</c:v>
                </c:pt>
                <c:pt idx="13">
                  <c:v>6.3165938788603997</c:v>
                </c:pt>
                <c:pt idx="14">
                  <c:v>6.3712948140392518</c:v>
                </c:pt>
                <c:pt idx="15">
                  <c:v>6.4157060438961562</c:v>
                </c:pt>
                <c:pt idx="16">
                  <c:v>6.4524245796014972</c:v>
                </c:pt>
                <c:pt idx="17">
                  <c:v>6.4814916522548938</c:v>
                </c:pt>
                <c:pt idx="18">
                  <c:v>6.5167535129940646</c:v>
                </c:pt>
                <c:pt idx="19">
                  <c:v>6.553939447367827</c:v>
                </c:pt>
                <c:pt idx="20">
                  <c:v>6.5945505932756854</c:v>
                </c:pt>
                <c:pt idx="21">
                  <c:v>6.6430256362207825</c:v>
                </c:pt>
                <c:pt idx="22">
                  <c:v>6.6770388326302745</c:v>
                </c:pt>
                <c:pt idx="23">
                  <c:v>6.708396975148883</c:v>
                </c:pt>
                <c:pt idx="24">
                  <c:v>6.7433345421256643</c:v>
                </c:pt>
                <c:pt idx="25">
                  <c:v>6.7767461982813852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27.764679977634582</c:v>
                </c:pt>
                <c:pt idx="1">
                  <c:v>25.717008893700296</c:v>
                </c:pt>
                <c:pt idx="2">
                  <c:v>26.587068307530402</c:v>
                </c:pt>
                <c:pt idx="3">
                  <c:v>26.383945763887617</c:v>
                </c:pt>
                <c:pt idx="4">
                  <c:v>28.055188253405621</c:v>
                </c:pt>
                <c:pt idx="5">
                  <c:v>28.794796695187618</c:v>
                </c:pt>
                <c:pt idx="6">
                  <c:v>29.181496801135541</c:v>
                </c:pt>
                <c:pt idx="7">
                  <c:v>29.763173836880245</c:v>
                </c:pt>
                <c:pt idx="8">
                  <c:v>29.218650110892554</c:v>
                </c:pt>
                <c:pt idx="9">
                  <c:v>31.611953671427194</c:v>
                </c:pt>
                <c:pt idx="10">
                  <c:v>33.471411604986429</c:v>
                </c:pt>
                <c:pt idx="11">
                  <c:v>32.712249557798735</c:v>
                </c:pt>
                <c:pt idx="12">
                  <c:v>32.855129710602583</c:v>
                </c:pt>
                <c:pt idx="13">
                  <c:v>33.058294139709623</c:v>
                </c:pt>
                <c:pt idx="14">
                  <c:v>33.309857088244669</c:v>
                </c:pt>
                <c:pt idx="15">
                  <c:v>33.493499852082046</c:v>
                </c:pt>
                <c:pt idx="16">
                  <c:v>33.662023269773456</c:v>
                </c:pt>
                <c:pt idx="17">
                  <c:v>33.812634302418758</c:v>
                </c:pt>
                <c:pt idx="18">
                  <c:v>33.953852185825312</c:v>
                </c:pt>
                <c:pt idx="19">
                  <c:v>34.098980210505118</c:v>
                </c:pt>
                <c:pt idx="20">
                  <c:v>34.251310956537289</c:v>
                </c:pt>
                <c:pt idx="21">
                  <c:v>34.403059082372884</c:v>
                </c:pt>
                <c:pt idx="22">
                  <c:v>34.547671145062857</c:v>
                </c:pt>
                <c:pt idx="23">
                  <c:v>34.70283049281322</c:v>
                </c:pt>
                <c:pt idx="24">
                  <c:v>34.869741712818943</c:v>
                </c:pt>
                <c:pt idx="25">
                  <c:v>35.051612785127674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41.99614603909891</c:v>
                </c:pt>
                <c:pt idx="1">
                  <c:v>42.77748056089851</c:v>
                </c:pt>
                <c:pt idx="2">
                  <c:v>43.453349531667513</c:v>
                </c:pt>
                <c:pt idx="3">
                  <c:v>43.163062201604674</c:v>
                </c:pt>
                <c:pt idx="4">
                  <c:v>43.54454472913519</c:v>
                </c:pt>
                <c:pt idx="5">
                  <c:v>45.938492659319472</c:v>
                </c:pt>
                <c:pt idx="6">
                  <c:v>45.099743456879736</c:v>
                </c:pt>
                <c:pt idx="7">
                  <c:v>46.420774155714426</c:v>
                </c:pt>
                <c:pt idx="8">
                  <c:v>44.722927673433489</c:v>
                </c:pt>
                <c:pt idx="9">
                  <c:v>46.376225621830038</c:v>
                </c:pt>
                <c:pt idx="10">
                  <c:v>48.71158588452446</c:v>
                </c:pt>
                <c:pt idx="11">
                  <c:v>49.731002201293308</c:v>
                </c:pt>
                <c:pt idx="12">
                  <c:v>49.567994244239102</c:v>
                </c:pt>
                <c:pt idx="13">
                  <c:v>49.503111249502652</c:v>
                </c:pt>
                <c:pt idx="14">
                  <c:v>49.535623914969989</c:v>
                </c:pt>
                <c:pt idx="15">
                  <c:v>49.433640161202298</c:v>
                </c:pt>
                <c:pt idx="16">
                  <c:v>49.326695185862015</c:v>
                </c:pt>
                <c:pt idx="17">
                  <c:v>49.196051406112495</c:v>
                </c:pt>
                <c:pt idx="18">
                  <c:v>49.029831637647348</c:v>
                </c:pt>
                <c:pt idx="19">
                  <c:v>48.867074393971109</c:v>
                </c:pt>
                <c:pt idx="20">
                  <c:v>48.741880736347333</c:v>
                </c:pt>
                <c:pt idx="21">
                  <c:v>48.615152805912338</c:v>
                </c:pt>
                <c:pt idx="22">
                  <c:v>48.488480337567161</c:v>
                </c:pt>
                <c:pt idx="23">
                  <c:v>48.369649148648996</c:v>
                </c:pt>
                <c:pt idx="24">
                  <c:v>48.238305920288511</c:v>
                </c:pt>
                <c:pt idx="25">
                  <c:v>48.067982151363374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11.702250572088197</c:v>
                </c:pt>
                <c:pt idx="1">
                  <c:v>10.791870164646706</c:v>
                </c:pt>
                <c:pt idx="2">
                  <c:v>10.99794639444699</c:v>
                </c:pt>
                <c:pt idx="3">
                  <c:v>11.776851450681587</c:v>
                </c:pt>
                <c:pt idx="4">
                  <c:v>11.550754363926242</c:v>
                </c:pt>
                <c:pt idx="5">
                  <c:v>11.040840592311598</c:v>
                </c:pt>
                <c:pt idx="6">
                  <c:v>10.662217578680131</c:v>
                </c:pt>
                <c:pt idx="7">
                  <c:v>11.00613990974631</c:v>
                </c:pt>
                <c:pt idx="8">
                  <c:v>10.930553041538728</c:v>
                </c:pt>
                <c:pt idx="9">
                  <c:v>10.59008413262066</c:v>
                </c:pt>
                <c:pt idx="10">
                  <c:v>10.527002244010605</c:v>
                </c:pt>
                <c:pt idx="11">
                  <c:v>10.412792752613877</c:v>
                </c:pt>
                <c:pt idx="12">
                  <c:v>10.217296150622712</c:v>
                </c:pt>
                <c:pt idx="13">
                  <c:v>10.04311338118063</c:v>
                </c:pt>
                <c:pt idx="14">
                  <c:v>9.9005049303870045</c:v>
                </c:pt>
                <c:pt idx="15">
                  <c:v>9.7142273163517299</c:v>
                </c:pt>
                <c:pt idx="16">
                  <c:v>9.5123010833687935</c:v>
                </c:pt>
                <c:pt idx="17">
                  <c:v>9.3301107082662487</c:v>
                </c:pt>
                <c:pt idx="18">
                  <c:v>9.1693979714232103</c:v>
                </c:pt>
                <c:pt idx="19">
                  <c:v>8.9766770000275287</c:v>
                </c:pt>
                <c:pt idx="20">
                  <c:v>8.6941787916300726</c:v>
                </c:pt>
                <c:pt idx="21">
                  <c:v>8.3602081355858058</c:v>
                </c:pt>
                <c:pt idx="22">
                  <c:v>8.1442732228590042</c:v>
                </c:pt>
                <c:pt idx="23">
                  <c:v>7.9209740867756642</c:v>
                </c:pt>
                <c:pt idx="24">
                  <c:v>7.6689207384208906</c:v>
                </c:pt>
                <c:pt idx="25">
                  <c:v>7.3883604137516823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4.6447427296504049</c:v>
                </c:pt>
                <c:pt idx="1">
                  <c:v>7.2681271859523005</c:v>
                </c:pt>
                <c:pt idx="2">
                  <c:v>6.4639411235387909</c:v>
                </c:pt>
                <c:pt idx="3">
                  <c:v>5.3298066349525755</c:v>
                </c:pt>
                <c:pt idx="4">
                  <c:v>4.452761550830358</c:v>
                </c:pt>
                <c:pt idx="5">
                  <c:v>5.4149004581913243</c:v>
                </c:pt>
                <c:pt idx="6">
                  <c:v>5.8586368252392802</c:v>
                </c:pt>
                <c:pt idx="7">
                  <c:v>6.1665688717531992</c:v>
                </c:pt>
                <c:pt idx="8">
                  <c:v>4.781108426695444</c:v>
                </c:pt>
                <c:pt idx="9">
                  <c:v>5.6201506384839623</c:v>
                </c:pt>
                <c:pt idx="10">
                  <c:v>6.4981143902516934</c:v>
                </c:pt>
                <c:pt idx="11">
                  <c:v>6.0859887573368781</c:v>
                </c:pt>
                <c:pt idx="12">
                  <c:v>6.0598255562834531</c:v>
                </c:pt>
                <c:pt idx="13">
                  <c:v>6.0573280562002765</c:v>
                </c:pt>
                <c:pt idx="14">
                  <c:v>6.0706859495379897</c:v>
                </c:pt>
                <c:pt idx="15">
                  <c:v>6.0832669403789161</c:v>
                </c:pt>
                <c:pt idx="16">
                  <c:v>6.0921532675113914</c:v>
                </c:pt>
                <c:pt idx="17">
                  <c:v>6.0910422435456839</c:v>
                </c:pt>
                <c:pt idx="18">
                  <c:v>6.1043810081882404</c:v>
                </c:pt>
                <c:pt idx="19">
                  <c:v>6.1257287928245177</c:v>
                </c:pt>
                <c:pt idx="20">
                  <c:v>6.1487539577886388</c:v>
                </c:pt>
                <c:pt idx="21">
                  <c:v>6.1718128938815928</c:v>
                </c:pt>
                <c:pt idx="22">
                  <c:v>6.1944249689229469</c:v>
                </c:pt>
                <c:pt idx="23">
                  <c:v>6.2207256950530683</c:v>
                </c:pt>
                <c:pt idx="24">
                  <c:v>6.2468041841290791</c:v>
                </c:pt>
                <c:pt idx="25">
                  <c:v>6.2738717639420836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21.492226778541912</c:v>
                </c:pt>
                <c:pt idx="1">
                  <c:v>21.53323350509984</c:v>
                </c:pt>
                <c:pt idx="2">
                  <c:v>21.752304401805457</c:v>
                </c:pt>
                <c:pt idx="3">
                  <c:v>21.260708681025545</c:v>
                </c:pt>
                <c:pt idx="4">
                  <c:v>22.262460028587643</c:v>
                </c:pt>
                <c:pt idx="5">
                  <c:v>22.8245925997537</c:v>
                </c:pt>
                <c:pt idx="6">
                  <c:v>23.272383030198661</c:v>
                </c:pt>
                <c:pt idx="7">
                  <c:v>22.809831350962821</c:v>
                </c:pt>
                <c:pt idx="8">
                  <c:v>21.168433390800139</c:v>
                </c:pt>
                <c:pt idx="9">
                  <c:v>23.212075452767429</c:v>
                </c:pt>
                <c:pt idx="10">
                  <c:v>20.135521427875133</c:v>
                </c:pt>
                <c:pt idx="11">
                  <c:v>20.139923446241482</c:v>
                </c:pt>
                <c:pt idx="12">
                  <c:v>19.95509413737199</c:v>
                </c:pt>
                <c:pt idx="13">
                  <c:v>19.772375522933547</c:v>
                </c:pt>
                <c:pt idx="14">
                  <c:v>19.631086317434381</c:v>
                </c:pt>
                <c:pt idx="15">
                  <c:v>19.486033296787031</c:v>
                </c:pt>
                <c:pt idx="16">
                  <c:v>19.341541095563066</c:v>
                </c:pt>
                <c:pt idx="17">
                  <c:v>19.183500028331466</c:v>
                </c:pt>
                <c:pt idx="18">
                  <c:v>19.027345506536744</c:v>
                </c:pt>
                <c:pt idx="19">
                  <c:v>18.869782429971735</c:v>
                </c:pt>
                <c:pt idx="20">
                  <c:v>18.716217128829001</c:v>
                </c:pt>
                <c:pt idx="21">
                  <c:v>18.556804667301098</c:v>
                </c:pt>
                <c:pt idx="22">
                  <c:v>18.393983847421001</c:v>
                </c:pt>
                <c:pt idx="23">
                  <c:v>18.232801867168472</c:v>
                </c:pt>
                <c:pt idx="24">
                  <c:v>18.069940451131465</c:v>
                </c:pt>
                <c:pt idx="25">
                  <c:v>17.91105522288629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14.709879820810848</c:v>
                </c:pt>
                <c:pt idx="1">
                  <c:v>14.424805325848759</c:v>
                </c:pt>
                <c:pt idx="2">
                  <c:v>15.278001330228586</c:v>
                </c:pt>
                <c:pt idx="3">
                  <c:v>14.19220743206621</c:v>
                </c:pt>
                <c:pt idx="4">
                  <c:v>14.207523255589825</c:v>
                </c:pt>
                <c:pt idx="5">
                  <c:v>14.092409447801456</c:v>
                </c:pt>
                <c:pt idx="6">
                  <c:v>14.926703475980974</c:v>
                </c:pt>
                <c:pt idx="7">
                  <c:v>14.494212295798413</c:v>
                </c:pt>
                <c:pt idx="8">
                  <c:v>13.678332994446304</c:v>
                </c:pt>
                <c:pt idx="9">
                  <c:v>14.062379813526602</c:v>
                </c:pt>
                <c:pt idx="10">
                  <c:v>11.133204395340275</c:v>
                </c:pt>
                <c:pt idx="11">
                  <c:v>11.428577531841634</c:v>
                </c:pt>
                <c:pt idx="12">
                  <c:v>11.223457815500728</c:v>
                </c:pt>
                <c:pt idx="13">
                  <c:v>11.03877986094038</c:v>
                </c:pt>
                <c:pt idx="14">
                  <c:v>10.887711557654544</c:v>
                </c:pt>
                <c:pt idx="15">
                  <c:v>10.743134583664251</c:v>
                </c:pt>
                <c:pt idx="16">
                  <c:v>10.599520295934843</c:v>
                </c:pt>
                <c:pt idx="17">
                  <c:v>10.448452406534436</c:v>
                </c:pt>
                <c:pt idx="18">
                  <c:v>10.293688024385178</c:v>
                </c:pt>
                <c:pt idx="19">
                  <c:v>10.13684746168202</c:v>
                </c:pt>
                <c:pt idx="20">
                  <c:v>9.9808491622899922</c:v>
                </c:pt>
                <c:pt idx="21">
                  <c:v>9.8282817360324657</c:v>
                </c:pt>
                <c:pt idx="22">
                  <c:v>9.6795236573746042</c:v>
                </c:pt>
                <c:pt idx="23">
                  <c:v>9.5362410967251687</c:v>
                </c:pt>
                <c:pt idx="24">
                  <c:v>9.3930727194002142</c:v>
                </c:pt>
                <c:pt idx="25">
                  <c:v>9.2504718073333922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9.0727041367200378</c:v>
                </c:pt>
                <c:pt idx="1">
                  <c:v>9.3373383200673228</c:v>
                </c:pt>
                <c:pt idx="2">
                  <c:v>9.2829120048050573</c:v>
                </c:pt>
                <c:pt idx="3">
                  <c:v>9.4277373508746418</c:v>
                </c:pt>
                <c:pt idx="4">
                  <c:v>9.130654022105519</c:v>
                </c:pt>
                <c:pt idx="5">
                  <c:v>9.9598734726052864</c:v>
                </c:pt>
                <c:pt idx="6">
                  <c:v>10.007457071178267</c:v>
                </c:pt>
                <c:pt idx="7">
                  <c:v>9.7105291920838663</c:v>
                </c:pt>
                <c:pt idx="8">
                  <c:v>8.9596721777998045</c:v>
                </c:pt>
                <c:pt idx="9">
                  <c:v>8.765969320237204</c:v>
                </c:pt>
                <c:pt idx="10">
                  <c:v>8.4206027433690167</c:v>
                </c:pt>
                <c:pt idx="11">
                  <c:v>8.7002026861587254</c:v>
                </c:pt>
                <c:pt idx="12">
                  <c:v>8.6155644030777268</c:v>
                </c:pt>
                <c:pt idx="13">
                  <c:v>8.5319427185067234</c:v>
                </c:pt>
                <c:pt idx="14">
                  <c:v>8.4805287063419552</c:v>
                </c:pt>
                <c:pt idx="15">
                  <c:v>8.4351208143982337</c:v>
                </c:pt>
                <c:pt idx="16">
                  <c:v>8.3888950262158328</c:v>
                </c:pt>
                <c:pt idx="17">
                  <c:v>8.3192893913631067</c:v>
                </c:pt>
                <c:pt idx="18">
                  <c:v>8.2489624304027327</c:v>
                </c:pt>
                <c:pt idx="19">
                  <c:v>8.1743380948365392</c:v>
                </c:pt>
                <c:pt idx="20">
                  <c:v>8.1090633703705617</c:v>
                </c:pt>
                <c:pt idx="21">
                  <c:v>8.0530875356802749</c:v>
                </c:pt>
                <c:pt idx="22">
                  <c:v>7.9952474240736917</c:v>
                </c:pt>
                <c:pt idx="23">
                  <c:v>7.9356538413660296</c:v>
                </c:pt>
                <c:pt idx="24">
                  <c:v>7.870861219402757</c:v>
                </c:pt>
                <c:pt idx="25">
                  <c:v>7.8053552578126979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37.445978883419023</c:v>
                </c:pt>
                <c:pt idx="1">
                  <c:v>35.990915425477937</c:v>
                </c:pt>
                <c:pt idx="2">
                  <c:v>37.643775910705962</c:v>
                </c:pt>
                <c:pt idx="3">
                  <c:v>38.342452336778052</c:v>
                </c:pt>
                <c:pt idx="4">
                  <c:v>42.122354615607485</c:v>
                </c:pt>
                <c:pt idx="5">
                  <c:v>44.098159635917966</c:v>
                </c:pt>
                <c:pt idx="6">
                  <c:v>43.593387307483738</c:v>
                </c:pt>
                <c:pt idx="7">
                  <c:v>43.988794083746875</c:v>
                </c:pt>
                <c:pt idx="8">
                  <c:v>42.56587729259784</c:v>
                </c:pt>
                <c:pt idx="9">
                  <c:v>44.061248901658935</c:v>
                </c:pt>
                <c:pt idx="10">
                  <c:v>42.656271983301039</c:v>
                </c:pt>
                <c:pt idx="11">
                  <c:v>42.907746801085118</c:v>
                </c:pt>
                <c:pt idx="12">
                  <c:v>43.210734411835467</c:v>
                </c:pt>
                <c:pt idx="13">
                  <c:v>43.582307935138168</c:v>
                </c:pt>
                <c:pt idx="14">
                  <c:v>43.992041545040067</c:v>
                </c:pt>
                <c:pt idx="15">
                  <c:v>44.35311843651823</c:v>
                </c:pt>
                <c:pt idx="16">
                  <c:v>44.654302893823342</c:v>
                </c:pt>
                <c:pt idx="17">
                  <c:v>44.940387209987726</c:v>
                </c:pt>
                <c:pt idx="18">
                  <c:v>45.230992202910798</c:v>
                </c:pt>
                <c:pt idx="19">
                  <c:v>45.525395329405498</c:v>
                </c:pt>
                <c:pt idx="20">
                  <c:v>45.829520134995583</c:v>
                </c:pt>
                <c:pt idx="21">
                  <c:v>46.144977431493196</c:v>
                </c:pt>
                <c:pt idx="22">
                  <c:v>46.478387093257808</c:v>
                </c:pt>
                <c:pt idx="23">
                  <c:v>46.81245621679119</c:v>
                </c:pt>
                <c:pt idx="24">
                  <c:v>47.156155144438422</c:v>
                </c:pt>
                <c:pt idx="25">
                  <c:v>47.501865431614569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10.975074462824127</c:v>
                </c:pt>
                <c:pt idx="1">
                  <c:v>12.112147957411789</c:v>
                </c:pt>
                <c:pt idx="2">
                  <c:v>11.63047019864997</c:v>
                </c:pt>
                <c:pt idx="3">
                  <c:v>13.497330216393827</c:v>
                </c:pt>
                <c:pt idx="4">
                  <c:v>13.091963122257919</c:v>
                </c:pt>
                <c:pt idx="5">
                  <c:v>11.432240262177606</c:v>
                </c:pt>
                <c:pt idx="6">
                  <c:v>13.791854469308102</c:v>
                </c:pt>
                <c:pt idx="7">
                  <c:v>11.744193611273422</c:v>
                </c:pt>
                <c:pt idx="8">
                  <c:v>11.783449984901656</c:v>
                </c:pt>
                <c:pt idx="9">
                  <c:v>13.831711381179304</c:v>
                </c:pt>
                <c:pt idx="10">
                  <c:v>13.236632494935616</c:v>
                </c:pt>
                <c:pt idx="11">
                  <c:v>12.288897057813397</c:v>
                </c:pt>
                <c:pt idx="12">
                  <c:v>12.219067186215565</c:v>
                </c:pt>
                <c:pt idx="13">
                  <c:v>12.237090453862127</c:v>
                </c:pt>
                <c:pt idx="14">
                  <c:v>12.295780296903619</c:v>
                </c:pt>
                <c:pt idx="15">
                  <c:v>12.333789964594024</c:v>
                </c:pt>
                <c:pt idx="16">
                  <c:v>12.360160401668995</c:v>
                </c:pt>
                <c:pt idx="17">
                  <c:v>12.380051844455261</c:v>
                </c:pt>
                <c:pt idx="18">
                  <c:v>12.390324407888572</c:v>
                </c:pt>
                <c:pt idx="19">
                  <c:v>12.398418159839727</c:v>
                </c:pt>
                <c:pt idx="20">
                  <c:v>12.412324806277049</c:v>
                </c:pt>
                <c:pt idx="21">
                  <c:v>12.425876503901797</c:v>
                </c:pt>
                <c:pt idx="22">
                  <c:v>12.427069725934954</c:v>
                </c:pt>
                <c:pt idx="23">
                  <c:v>12.426615026819414</c:v>
                </c:pt>
                <c:pt idx="24">
                  <c:v>12.424878000308004</c:v>
                </c:pt>
                <c:pt idx="25">
                  <c:v>12.427122688661692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0.8383836382262928</c:v>
                </c:pt>
                <c:pt idx="1">
                  <c:v>0.57296540118857386</c:v>
                </c:pt>
                <c:pt idx="2">
                  <c:v>0.54569957428194549</c:v>
                </c:pt>
                <c:pt idx="3">
                  <c:v>0.52824955516978478</c:v>
                </c:pt>
                <c:pt idx="4">
                  <c:v>0.61459647980857912</c:v>
                </c:pt>
                <c:pt idx="5">
                  <c:v>0.56267232099027598</c:v>
                </c:pt>
                <c:pt idx="6">
                  <c:v>0.45561167546842546</c:v>
                </c:pt>
                <c:pt idx="7">
                  <c:v>0.49443755951970753</c:v>
                </c:pt>
                <c:pt idx="8">
                  <c:v>0.49997800475566107</c:v>
                </c:pt>
                <c:pt idx="9">
                  <c:v>0.47623260600406536</c:v>
                </c:pt>
                <c:pt idx="10">
                  <c:v>0.59425999773883664</c:v>
                </c:pt>
                <c:pt idx="11">
                  <c:v>0.43621633418466638</c:v>
                </c:pt>
                <c:pt idx="12">
                  <c:v>0.44426032739584503</c:v>
                </c:pt>
                <c:pt idx="13">
                  <c:v>0.4514821361036217</c:v>
                </c:pt>
                <c:pt idx="14">
                  <c:v>0.45984320836907844</c:v>
                </c:pt>
                <c:pt idx="15">
                  <c:v>0.46572250182774588</c:v>
                </c:pt>
                <c:pt idx="16">
                  <c:v>0.47158590005056583</c:v>
                </c:pt>
                <c:pt idx="17">
                  <c:v>0.47740914714552246</c:v>
                </c:pt>
                <c:pt idx="18">
                  <c:v>0.48313509587950709</c:v>
                </c:pt>
                <c:pt idx="19">
                  <c:v>0.48846132131658709</c:v>
                </c:pt>
                <c:pt idx="20">
                  <c:v>0.49354294461329601</c:v>
                </c:pt>
                <c:pt idx="21">
                  <c:v>0.49834177942711494</c:v>
                </c:pt>
                <c:pt idx="22">
                  <c:v>0.50330129272292545</c:v>
                </c:pt>
                <c:pt idx="23">
                  <c:v>0.50826764173446726</c:v>
                </c:pt>
                <c:pt idx="24">
                  <c:v>0.51380615846858224</c:v>
                </c:pt>
                <c:pt idx="25">
                  <c:v>0.5190166487970671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35.102432092416542</c:v>
                </c:pt>
                <c:pt idx="1">
                  <c:v>37.628762251033237</c:v>
                </c:pt>
                <c:pt idx="2">
                  <c:v>36.701029050808266</c:v>
                </c:pt>
                <c:pt idx="3">
                  <c:v>36.406300859851633</c:v>
                </c:pt>
                <c:pt idx="4">
                  <c:v>37.074693236330937</c:v>
                </c:pt>
                <c:pt idx="5">
                  <c:v>38.257094105171433</c:v>
                </c:pt>
                <c:pt idx="6">
                  <c:v>38.730747744176561</c:v>
                </c:pt>
                <c:pt idx="7">
                  <c:v>36.76989673662321</c:v>
                </c:pt>
                <c:pt idx="8">
                  <c:v>35.385476026339838</c:v>
                </c:pt>
                <c:pt idx="9">
                  <c:v>36.561342175708219</c:v>
                </c:pt>
                <c:pt idx="10">
                  <c:v>35.350892088248358</c:v>
                </c:pt>
                <c:pt idx="11">
                  <c:v>34.367139232987874</c:v>
                </c:pt>
                <c:pt idx="12">
                  <c:v>34.367909027258264</c:v>
                </c:pt>
                <c:pt idx="13">
                  <c:v>34.324005494615115</c:v>
                </c:pt>
                <c:pt idx="14">
                  <c:v>34.339535372524928</c:v>
                </c:pt>
                <c:pt idx="15">
                  <c:v>34.286499340391323</c:v>
                </c:pt>
                <c:pt idx="16">
                  <c:v>34.230014697995436</c:v>
                </c:pt>
                <c:pt idx="17">
                  <c:v>34.14216515888193</c:v>
                </c:pt>
                <c:pt idx="18">
                  <c:v>34.024853121369425</c:v>
                </c:pt>
                <c:pt idx="19">
                  <c:v>33.903018715988317</c:v>
                </c:pt>
                <c:pt idx="20">
                  <c:v>33.77828505885482</c:v>
                </c:pt>
                <c:pt idx="21">
                  <c:v>33.621878006597541</c:v>
                </c:pt>
                <c:pt idx="22">
                  <c:v>33.501992793802728</c:v>
                </c:pt>
                <c:pt idx="23">
                  <c:v>33.374390746236628</c:v>
                </c:pt>
                <c:pt idx="24">
                  <c:v>33.248055248581011</c:v>
                </c:pt>
                <c:pt idx="25">
                  <c:v>33.112828242719864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7.6386757978640754</c:v>
                </c:pt>
                <c:pt idx="1">
                  <c:v>7.4135575726013538</c:v>
                </c:pt>
                <c:pt idx="2">
                  <c:v>7.4952373582532923</c:v>
                </c:pt>
                <c:pt idx="3">
                  <c:v>7.6358475052578401</c:v>
                </c:pt>
                <c:pt idx="4">
                  <c:v>7.2652186236199512</c:v>
                </c:pt>
                <c:pt idx="5">
                  <c:v>8.4268108037697012</c:v>
                </c:pt>
                <c:pt idx="6">
                  <c:v>8.1273789627716067</c:v>
                </c:pt>
                <c:pt idx="7">
                  <c:v>8.8924958507049876</c:v>
                </c:pt>
                <c:pt idx="8">
                  <c:v>8.8649709918637214</c:v>
                </c:pt>
                <c:pt idx="9">
                  <c:v>9.1080663782847946</c:v>
                </c:pt>
                <c:pt idx="10">
                  <c:v>9.292506456499412</c:v>
                </c:pt>
                <c:pt idx="11">
                  <c:v>9.7145564821688133</c:v>
                </c:pt>
                <c:pt idx="12">
                  <c:v>9.8072537696902025</c:v>
                </c:pt>
                <c:pt idx="13">
                  <c:v>9.9133939533592574</c:v>
                </c:pt>
                <c:pt idx="14">
                  <c:v>10.03764456646314</c:v>
                </c:pt>
                <c:pt idx="15">
                  <c:v>10.145962475828137</c:v>
                </c:pt>
                <c:pt idx="16">
                  <c:v>10.242518818650355</c:v>
                </c:pt>
                <c:pt idx="17">
                  <c:v>10.338826342481816</c:v>
                </c:pt>
                <c:pt idx="18">
                  <c:v>10.427762740303988</c:v>
                </c:pt>
                <c:pt idx="19">
                  <c:v>10.517788692820584</c:v>
                </c:pt>
                <c:pt idx="20">
                  <c:v>10.610568748003935</c:v>
                </c:pt>
                <c:pt idx="21">
                  <c:v>10.710994603722524</c:v>
                </c:pt>
                <c:pt idx="22">
                  <c:v>10.806520380388884</c:v>
                </c:pt>
                <c:pt idx="23">
                  <c:v>10.907206147941492</c:v>
                </c:pt>
                <c:pt idx="24">
                  <c:v>11.00717249215211</c:v>
                </c:pt>
                <c:pt idx="25">
                  <c:v>11.112328582206684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21.472193903073194</c:v>
                </c:pt>
                <c:pt idx="1">
                  <c:v>19.458615143350194</c:v>
                </c:pt>
                <c:pt idx="2">
                  <c:v>20.517931694183623</c:v>
                </c:pt>
                <c:pt idx="3">
                  <c:v>21.291461609337393</c:v>
                </c:pt>
                <c:pt idx="4">
                  <c:v>20.507671466330571</c:v>
                </c:pt>
                <c:pt idx="5">
                  <c:v>21.813657446272121</c:v>
                </c:pt>
                <c:pt idx="6">
                  <c:v>22.755385979187448</c:v>
                </c:pt>
                <c:pt idx="7">
                  <c:v>22.27513307653135</c:v>
                </c:pt>
                <c:pt idx="8">
                  <c:v>21.149643530614334</c:v>
                </c:pt>
                <c:pt idx="9">
                  <c:v>21.860432558380293</c:v>
                </c:pt>
                <c:pt idx="10">
                  <c:v>19.098608904407278</c:v>
                </c:pt>
                <c:pt idx="11">
                  <c:v>20.068326046502165</c:v>
                </c:pt>
                <c:pt idx="12">
                  <c:v>19.950321186471097</c:v>
                </c:pt>
                <c:pt idx="13">
                  <c:v>19.801437347900823</c:v>
                </c:pt>
                <c:pt idx="14">
                  <c:v>19.68153139942951</c:v>
                </c:pt>
                <c:pt idx="15">
                  <c:v>19.559457003135567</c:v>
                </c:pt>
                <c:pt idx="16">
                  <c:v>19.433489852187719</c:v>
                </c:pt>
                <c:pt idx="17">
                  <c:v>19.297283697403607</c:v>
                </c:pt>
                <c:pt idx="18">
                  <c:v>19.183942177214849</c:v>
                </c:pt>
                <c:pt idx="19">
                  <c:v>19.073261652096633</c:v>
                </c:pt>
                <c:pt idx="20">
                  <c:v>18.95415713761663</c:v>
                </c:pt>
                <c:pt idx="21">
                  <c:v>18.821481673126137</c:v>
                </c:pt>
                <c:pt idx="22">
                  <c:v>18.676121034915383</c:v>
                </c:pt>
                <c:pt idx="23">
                  <c:v>18.518306455559621</c:v>
                </c:pt>
                <c:pt idx="24">
                  <c:v>18.337899846298079</c:v>
                </c:pt>
                <c:pt idx="25">
                  <c:v>18.146707805956073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22.192390024265379</c:v>
                </c:pt>
                <c:pt idx="1">
                  <c:v>22.707805948827364</c:v>
                </c:pt>
                <c:pt idx="2">
                  <c:v>21.489165303524274</c:v>
                </c:pt>
                <c:pt idx="3">
                  <c:v>21.744657839327278</c:v>
                </c:pt>
                <c:pt idx="4">
                  <c:v>20.220111778413948</c:v>
                </c:pt>
                <c:pt idx="5">
                  <c:v>21.598631145559132</c:v>
                </c:pt>
                <c:pt idx="6">
                  <c:v>22.988649384973996</c:v>
                </c:pt>
                <c:pt idx="7">
                  <c:v>23.067003126444586</c:v>
                </c:pt>
                <c:pt idx="8">
                  <c:v>22.775892671825027</c:v>
                </c:pt>
                <c:pt idx="9">
                  <c:v>23.474574317298153</c:v>
                </c:pt>
                <c:pt idx="10">
                  <c:v>23.596362373320943</c:v>
                </c:pt>
                <c:pt idx="11">
                  <c:v>23.892526206751999</c:v>
                </c:pt>
                <c:pt idx="12">
                  <c:v>23.656678190538681</c:v>
                </c:pt>
                <c:pt idx="13">
                  <c:v>23.603055292851646</c:v>
                </c:pt>
                <c:pt idx="14">
                  <c:v>23.598328864152446</c:v>
                </c:pt>
                <c:pt idx="15">
                  <c:v>23.543651997124432</c:v>
                </c:pt>
                <c:pt idx="16">
                  <c:v>23.475057093678227</c:v>
                </c:pt>
                <c:pt idx="17">
                  <c:v>23.389404334776369</c:v>
                </c:pt>
                <c:pt idx="18">
                  <c:v>23.302138209765371</c:v>
                </c:pt>
                <c:pt idx="19">
                  <c:v>23.209360005353055</c:v>
                </c:pt>
                <c:pt idx="20">
                  <c:v>23.12739606889361</c:v>
                </c:pt>
                <c:pt idx="21">
                  <c:v>23.047427595715721</c:v>
                </c:pt>
                <c:pt idx="22">
                  <c:v>22.942957866539867</c:v>
                </c:pt>
                <c:pt idx="23">
                  <c:v>22.83373280568475</c:v>
                </c:pt>
                <c:pt idx="24">
                  <c:v>22.722333181814854</c:v>
                </c:pt>
                <c:pt idx="25">
                  <c:v>22.605960687480501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10.402593233192368</c:v>
                </c:pt>
                <c:pt idx="1">
                  <c:v>10.935735248156217</c:v>
                </c:pt>
                <c:pt idx="2">
                  <c:v>10.610270587518139</c:v>
                </c:pt>
                <c:pt idx="3">
                  <c:v>10.365589635782039</c:v>
                </c:pt>
                <c:pt idx="4">
                  <c:v>10.531420159516369</c:v>
                </c:pt>
                <c:pt idx="5">
                  <c:v>11.572484411643069</c:v>
                </c:pt>
                <c:pt idx="6">
                  <c:v>12.012940751873652</c:v>
                </c:pt>
                <c:pt idx="7">
                  <c:v>10.653383344790038</c:v>
                </c:pt>
                <c:pt idx="8">
                  <c:v>10.362116448509324</c:v>
                </c:pt>
                <c:pt idx="9">
                  <c:v>10.671960006916576</c:v>
                </c:pt>
                <c:pt idx="10">
                  <c:v>9.779702996140724</c:v>
                </c:pt>
                <c:pt idx="11">
                  <c:v>16.144363714451391</c:v>
                </c:pt>
                <c:pt idx="12">
                  <c:v>16.31919017322484</c:v>
                </c:pt>
                <c:pt idx="13">
                  <c:v>16.487564833745783</c:v>
                </c:pt>
                <c:pt idx="14">
                  <c:v>16.675238589028982</c:v>
                </c:pt>
                <c:pt idx="15">
                  <c:v>16.823513564052433</c:v>
                </c:pt>
                <c:pt idx="16">
                  <c:v>16.9327443682336</c:v>
                </c:pt>
                <c:pt idx="17">
                  <c:v>17.042818093296464</c:v>
                </c:pt>
                <c:pt idx="18">
                  <c:v>17.174383816552883</c:v>
                </c:pt>
                <c:pt idx="19">
                  <c:v>17.310511656824932</c:v>
                </c:pt>
                <c:pt idx="20">
                  <c:v>17.46815124111275</c:v>
                </c:pt>
                <c:pt idx="21">
                  <c:v>17.6219562186626</c:v>
                </c:pt>
                <c:pt idx="22">
                  <c:v>17.770365751547246</c:v>
                </c:pt>
                <c:pt idx="23">
                  <c:v>17.920548115846145</c:v>
                </c:pt>
                <c:pt idx="24">
                  <c:v>18.067868585321559</c:v>
                </c:pt>
                <c:pt idx="25">
                  <c:v>18.209712121555558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49.277343330899903</c:v>
                </c:pt>
                <c:pt idx="1">
                  <c:v>48.913909714935379</c:v>
                </c:pt>
                <c:pt idx="2">
                  <c:v>46.309740517229244</c:v>
                </c:pt>
                <c:pt idx="3">
                  <c:v>46.70799413721371</c:v>
                </c:pt>
                <c:pt idx="4">
                  <c:v>47.745647074837251</c:v>
                </c:pt>
                <c:pt idx="5">
                  <c:v>50.006349508407538</c:v>
                </c:pt>
                <c:pt idx="6">
                  <c:v>49.726891439617873</c:v>
                </c:pt>
                <c:pt idx="7">
                  <c:v>49.636835863031159</c:v>
                </c:pt>
                <c:pt idx="8">
                  <c:v>47.260523011153481</c:v>
                </c:pt>
                <c:pt idx="9">
                  <c:v>48.330455558527781</c:v>
                </c:pt>
                <c:pt idx="10">
                  <c:v>44.935536572767191</c:v>
                </c:pt>
                <c:pt idx="11">
                  <c:v>41.013541003562267</c:v>
                </c:pt>
                <c:pt idx="12">
                  <c:v>40.609917188619619</c:v>
                </c:pt>
                <c:pt idx="13">
                  <c:v>40.111539349667403</c:v>
                </c:pt>
                <c:pt idx="14">
                  <c:v>39.741929487554223</c:v>
                </c:pt>
                <c:pt idx="15">
                  <c:v>39.322965155745095</c:v>
                </c:pt>
                <c:pt idx="16">
                  <c:v>38.893174354236763</c:v>
                </c:pt>
                <c:pt idx="17">
                  <c:v>38.443039806830292</c:v>
                </c:pt>
                <c:pt idx="18">
                  <c:v>37.999508751294535</c:v>
                </c:pt>
                <c:pt idx="19">
                  <c:v>37.574647783301089</c:v>
                </c:pt>
                <c:pt idx="20">
                  <c:v>37.179038382355444</c:v>
                </c:pt>
                <c:pt idx="21">
                  <c:v>36.804021900846045</c:v>
                </c:pt>
                <c:pt idx="22">
                  <c:v>36.421698047028663</c:v>
                </c:pt>
                <c:pt idx="23">
                  <c:v>36.055476076325895</c:v>
                </c:pt>
                <c:pt idx="24">
                  <c:v>35.696469849283382</c:v>
                </c:pt>
                <c:pt idx="25">
                  <c:v>35.342500634177497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41.05158569215989</c:v>
                </c:pt>
                <c:pt idx="1">
                  <c:v>44.641687799077403</c:v>
                </c:pt>
                <c:pt idx="2">
                  <c:v>45.911317305684626</c:v>
                </c:pt>
                <c:pt idx="3">
                  <c:v>45.97707842536574</c:v>
                </c:pt>
                <c:pt idx="4">
                  <c:v>46.606174560705426</c:v>
                </c:pt>
                <c:pt idx="5">
                  <c:v>48.980127605559531</c:v>
                </c:pt>
                <c:pt idx="6">
                  <c:v>51.428558955422702</c:v>
                </c:pt>
                <c:pt idx="7">
                  <c:v>52.900841367327779</c:v>
                </c:pt>
                <c:pt idx="8">
                  <c:v>51.800946605683293</c:v>
                </c:pt>
                <c:pt idx="9">
                  <c:v>57.990790678363588</c:v>
                </c:pt>
                <c:pt idx="10">
                  <c:v>60.446114325781586</c:v>
                </c:pt>
                <c:pt idx="11">
                  <c:v>54.499518255381119</c:v>
                </c:pt>
                <c:pt idx="12">
                  <c:v>54.899958902076342</c:v>
                </c:pt>
                <c:pt idx="13">
                  <c:v>55.386614743494199</c:v>
                </c:pt>
                <c:pt idx="14">
                  <c:v>55.9815025697024</c:v>
                </c:pt>
                <c:pt idx="15">
                  <c:v>56.48704505468524</c:v>
                </c:pt>
                <c:pt idx="16">
                  <c:v>56.97162076917477</c:v>
                </c:pt>
                <c:pt idx="17">
                  <c:v>57.454984626368287</c:v>
                </c:pt>
                <c:pt idx="18">
                  <c:v>57.929400156435094</c:v>
                </c:pt>
                <c:pt idx="19">
                  <c:v>58.401113313480138</c:v>
                </c:pt>
                <c:pt idx="20">
                  <c:v>58.902941159340841</c:v>
                </c:pt>
                <c:pt idx="21">
                  <c:v>59.411630328614805</c:v>
                </c:pt>
                <c:pt idx="22">
                  <c:v>59.901614277591449</c:v>
                </c:pt>
                <c:pt idx="23">
                  <c:v>60.391254732537014</c:v>
                </c:pt>
                <c:pt idx="24">
                  <c:v>60.900226594204746</c:v>
                </c:pt>
                <c:pt idx="25">
                  <c:v>61.429185465965361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88.190136011385675</c:v>
                </c:pt>
                <c:pt idx="1">
                  <c:v>84.758563682262917</c:v>
                </c:pt>
                <c:pt idx="2">
                  <c:v>86.083179493846373</c:v>
                </c:pt>
                <c:pt idx="3">
                  <c:v>89.511109469989634</c:v>
                </c:pt>
                <c:pt idx="4">
                  <c:v>95.087297756548978</c:v>
                </c:pt>
                <c:pt idx="5">
                  <c:v>95.321265828110711</c:v>
                </c:pt>
                <c:pt idx="6">
                  <c:v>100.47930221278655</c:v>
                </c:pt>
                <c:pt idx="7">
                  <c:v>98.058068405615174</c:v>
                </c:pt>
                <c:pt idx="8">
                  <c:v>100.93276859965735</c:v>
                </c:pt>
                <c:pt idx="9">
                  <c:v>110.52411170258009</c:v>
                </c:pt>
                <c:pt idx="10">
                  <c:v>117.8903391057203</c:v>
                </c:pt>
                <c:pt idx="11">
                  <c:v>120.67675852743378</c:v>
                </c:pt>
                <c:pt idx="12">
                  <c:v>121.54473012784322</c:v>
                </c:pt>
                <c:pt idx="13">
                  <c:v>122.8784131721801</c:v>
                </c:pt>
                <c:pt idx="14">
                  <c:v>124.3908696327446</c:v>
                </c:pt>
                <c:pt idx="15">
                  <c:v>125.68514918173106</c:v>
                </c:pt>
                <c:pt idx="16">
                  <c:v>126.92871871373711</c:v>
                </c:pt>
                <c:pt idx="17">
                  <c:v>128.14077626034421</c:v>
                </c:pt>
                <c:pt idx="18">
                  <c:v>129.38943415126414</c:v>
                </c:pt>
                <c:pt idx="19">
                  <c:v>130.6350191073924</c:v>
                </c:pt>
                <c:pt idx="20">
                  <c:v>131.95130387459974</c:v>
                </c:pt>
                <c:pt idx="21">
                  <c:v>133.23911373262376</c:v>
                </c:pt>
                <c:pt idx="22">
                  <c:v>134.47597795422718</c:v>
                </c:pt>
                <c:pt idx="23">
                  <c:v>135.72286527405376</c:v>
                </c:pt>
                <c:pt idx="24">
                  <c:v>136.97477612846731</c:v>
                </c:pt>
                <c:pt idx="25">
                  <c:v>138.26708515786248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53.50626285336304</c:v>
                </c:pt>
                <c:pt idx="1">
                  <c:v>54.404478793164031</c:v>
                </c:pt>
                <c:pt idx="2">
                  <c:v>55.935728218821673</c:v>
                </c:pt>
                <c:pt idx="3">
                  <c:v>55.673554658327717</c:v>
                </c:pt>
                <c:pt idx="4">
                  <c:v>57.692153175847793</c:v>
                </c:pt>
                <c:pt idx="5">
                  <c:v>59.776397696438259</c:v>
                </c:pt>
                <c:pt idx="6">
                  <c:v>60.78014967877219</c:v>
                </c:pt>
                <c:pt idx="7">
                  <c:v>62.662861198332394</c:v>
                </c:pt>
                <c:pt idx="8">
                  <c:v>62.344329127384846</c:v>
                </c:pt>
                <c:pt idx="9">
                  <c:v>65.329188755632288</c:v>
                </c:pt>
                <c:pt idx="10">
                  <c:v>69.07274161576764</c:v>
                </c:pt>
                <c:pt idx="11">
                  <c:v>69.227922962191442</c:v>
                </c:pt>
                <c:pt idx="12">
                  <c:v>69.694747201735339</c:v>
                </c:pt>
                <c:pt idx="13">
                  <c:v>70.34444449781725</c:v>
                </c:pt>
                <c:pt idx="14">
                  <c:v>71.137613091761281</c:v>
                </c:pt>
                <c:pt idx="15">
                  <c:v>71.771702211584369</c:v>
                </c:pt>
                <c:pt idx="16">
                  <c:v>72.360506182106832</c:v>
                </c:pt>
                <c:pt idx="17">
                  <c:v>72.913407293875196</c:v>
                </c:pt>
                <c:pt idx="18">
                  <c:v>73.446518590538062</c:v>
                </c:pt>
                <c:pt idx="19">
                  <c:v>73.983556088867715</c:v>
                </c:pt>
                <c:pt idx="20">
                  <c:v>74.568827296081025</c:v>
                </c:pt>
                <c:pt idx="21">
                  <c:v>75.161952450875049</c:v>
                </c:pt>
                <c:pt idx="22">
                  <c:v>75.714060323824043</c:v>
                </c:pt>
                <c:pt idx="23">
                  <c:v>76.282835024732037</c:v>
                </c:pt>
                <c:pt idx="24">
                  <c:v>76.875453537889399</c:v>
                </c:pt>
                <c:pt idx="25">
                  <c:v>77.479589915913493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53.698396611187107</c:v>
                </c:pt>
                <c:pt idx="1">
                  <c:v>53.56935072554522</c:v>
                </c:pt>
                <c:pt idx="2">
                  <c:v>54.451295926114504</c:v>
                </c:pt>
                <c:pt idx="3">
                  <c:v>54.939913652286265</c:v>
                </c:pt>
                <c:pt idx="4">
                  <c:v>55.095299093061428</c:v>
                </c:pt>
                <c:pt idx="5">
                  <c:v>56.979333251631068</c:v>
                </c:pt>
                <c:pt idx="6">
                  <c:v>55.761961035559864</c:v>
                </c:pt>
                <c:pt idx="7">
                  <c:v>57.426914065460736</c:v>
                </c:pt>
                <c:pt idx="8">
                  <c:v>55.653480714972218</c:v>
                </c:pt>
                <c:pt idx="9">
                  <c:v>56.966309754450698</c:v>
                </c:pt>
                <c:pt idx="10">
                  <c:v>59.238588128535064</c:v>
                </c:pt>
                <c:pt idx="11">
                  <c:v>60.143794953907182</c:v>
                </c:pt>
                <c:pt idx="12">
                  <c:v>59.785290394861818</c:v>
                </c:pt>
                <c:pt idx="13">
                  <c:v>59.546224630683284</c:v>
                </c:pt>
                <c:pt idx="14">
                  <c:v>59.43612884535699</c:v>
                </c:pt>
                <c:pt idx="15">
                  <c:v>59.14786747755403</c:v>
                </c:pt>
                <c:pt idx="16">
                  <c:v>58.838996269230805</c:v>
                </c:pt>
                <c:pt idx="17">
                  <c:v>58.526162114378742</c:v>
                </c:pt>
                <c:pt idx="18">
                  <c:v>58.199229609070557</c:v>
                </c:pt>
                <c:pt idx="19">
                  <c:v>57.843751393998637</c:v>
                </c:pt>
                <c:pt idx="20">
                  <c:v>57.436059527977406</c:v>
                </c:pt>
                <c:pt idx="21">
                  <c:v>56.975360941498145</c:v>
                </c:pt>
                <c:pt idx="22">
                  <c:v>56.632753560426167</c:v>
                </c:pt>
                <c:pt idx="23">
                  <c:v>56.290623235424661</c:v>
                </c:pt>
                <c:pt idx="24">
                  <c:v>55.907226658709405</c:v>
                </c:pt>
                <c:pt idx="25">
                  <c:v>55.456342565115058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49.919553465723197</c:v>
                </c:pt>
                <c:pt idx="1">
                  <c:v>52.563504336968222</c:v>
                </c:pt>
                <c:pt idx="2">
                  <c:v>52.777158860377888</c:v>
                </c:pt>
                <c:pt idx="3">
                  <c:v>50.210460098918972</c:v>
                </c:pt>
                <c:pt idx="4">
                  <c:v>50.053398857113343</c:v>
                </c:pt>
                <c:pt idx="5">
                  <c:v>52.291775978351772</c:v>
                </c:pt>
                <c:pt idx="6">
                  <c:v>54.065180402597178</c:v>
                </c:pt>
                <c:pt idx="7">
                  <c:v>53.181141710598297</c:v>
                </c:pt>
                <c:pt idx="8">
                  <c:v>48.587546989741689</c:v>
                </c:pt>
                <c:pt idx="9">
                  <c:v>51.660575225015201</c:v>
                </c:pt>
                <c:pt idx="10">
                  <c:v>46.187442956836122</c:v>
                </c:pt>
                <c:pt idx="11">
                  <c:v>46.354692421578719</c:v>
                </c:pt>
                <c:pt idx="12">
                  <c:v>45.8539419122339</c:v>
                </c:pt>
                <c:pt idx="13">
                  <c:v>45.400426158580927</c:v>
                </c:pt>
                <c:pt idx="14">
                  <c:v>45.070012530968867</c:v>
                </c:pt>
                <c:pt idx="15">
                  <c:v>44.74755563522843</c:v>
                </c:pt>
                <c:pt idx="16">
                  <c:v>44.422109685225138</c:v>
                </c:pt>
                <c:pt idx="17">
                  <c:v>44.042284069774688</c:v>
                </c:pt>
                <c:pt idx="18">
                  <c:v>43.674376969512899</c:v>
                </c:pt>
                <c:pt idx="19">
                  <c:v>43.306696779314819</c:v>
                </c:pt>
                <c:pt idx="20">
                  <c:v>42.954883619278192</c:v>
                </c:pt>
                <c:pt idx="21">
                  <c:v>42.60998683289543</c:v>
                </c:pt>
                <c:pt idx="22">
                  <c:v>42.263179897792241</c:v>
                </c:pt>
                <c:pt idx="23">
                  <c:v>41.925422500312735</c:v>
                </c:pt>
                <c:pt idx="24">
                  <c:v>41.580678574063512</c:v>
                </c:pt>
                <c:pt idx="25">
                  <c:v>41.240754051974463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49.259436984469438</c:v>
                </c:pt>
                <c:pt idx="1">
                  <c:v>48.676028784078305</c:v>
                </c:pt>
                <c:pt idx="2">
                  <c:v>49.819945683637876</c:v>
                </c:pt>
                <c:pt idx="3">
                  <c:v>52.368032108341666</c:v>
                </c:pt>
                <c:pt idx="4">
                  <c:v>55.828914217673976</c:v>
                </c:pt>
                <c:pt idx="5">
                  <c:v>56.093072219085848</c:v>
                </c:pt>
                <c:pt idx="6">
                  <c:v>57.840853452260269</c:v>
                </c:pt>
                <c:pt idx="7">
                  <c:v>56.227425254540009</c:v>
                </c:pt>
                <c:pt idx="8">
                  <c:v>54.849305282255159</c:v>
                </c:pt>
                <c:pt idx="9">
                  <c:v>58.369192888842306</c:v>
                </c:pt>
                <c:pt idx="10">
                  <c:v>56.487164475975497</c:v>
                </c:pt>
                <c:pt idx="11">
                  <c:v>55.632860193083175</c:v>
                </c:pt>
                <c:pt idx="12">
                  <c:v>55.874061925446874</c:v>
                </c:pt>
                <c:pt idx="13">
                  <c:v>56.270880525103919</c:v>
                </c:pt>
                <c:pt idx="14">
                  <c:v>56.747665050312762</c:v>
                </c:pt>
                <c:pt idx="15">
                  <c:v>57.152630902940004</c:v>
                </c:pt>
                <c:pt idx="16">
                  <c:v>57.486049195542897</c:v>
                </c:pt>
                <c:pt idx="17">
                  <c:v>57.797848201588508</c:v>
                </c:pt>
                <c:pt idx="18">
                  <c:v>58.104451706678873</c:v>
                </c:pt>
                <c:pt idx="19">
                  <c:v>58.412274810561811</c:v>
                </c:pt>
                <c:pt idx="20">
                  <c:v>58.735387885885928</c:v>
                </c:pt>
                <c:pt idx="21">
                  <c:v>59.069195714822108</c:v>
                </c:pt>
                <c:pt idx="22">
                  <c:v>59.408758111915688</c:v>
                </c:pt>
                <c:pt idx="23">
                  <c:v>59.747338885345073</c:v>
                </c:pt>
                <c:pt idx="24">
                  <c:v>60.094839303215011</c:v>
                </c:pt>
                <c:pt idx="25">
                  <c:v>60.448004769073329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42.741107890280617</c:v>
                </c:pt>
                <c:pt idx="1">
                  <c:v>45.042319823634593</c:v>
                </c:pt>
                <c:pt idx="2">
                  <c:v>44.196266409061558</c:v>
                </c:pt>
                <c:pt idx="3">
                  <c:v>44.042148365109476</c:v>
                </c:pt>
                <c:pt idx="4">
                  <c:v>44.339911859950888</c:v>
                </c:pt>
                <c:pt idx="5">
                  <c:v>46.68390490894113</c:v>
                </c:pt>
                <c:pt idx="6">
                  <c:v>46.85812670694817</c:v>
                </c:pt>
                <c:pt idx="7">
                  <c:v>45.662392587328199</c:v>
                </c:pt>
                <c:pt idx="8">
                  <c:v>44.250447018203559</c:v>
                </c:pt>
                <c:pt idx="9">
                  <c:v>45.669408553993016</c:v>
                </c:pt>
                <c:pt idx="10">
                  <c:v>44.643398544747768</c:v>
                </c:pt>
                <c:pt idx="11">
                  <c:v>44.081695715156684</c:v>
                </c:pt>
                <c:pt idx="12">
                  <c:v>44.17516279694847</c:v>
                </c:pt>
                <c:pt idx="13">
                  <c:v>44.237399447974369</c:v>
                </c:pt>
                <c:pt idx="14">
                  <c:v>44.377179938988064</c:v>
                </c:pt>
                <c:pt idx="15">
                  <c:v>44.432461816219458</c:v>
                </c:pt>
                <c:pt idx="16">
                  <c:v>44.47253351664579</c:v>
                </c:pt>
                <c:pt idx="17">
                  <c:v>44.480991501363746</c:v>
                </c:pt>
                <c:pt idx="18">
                  <c:v>44.452615861673415</c:v>
                </c:pt>
                <c:pt idx="19">
                  <c:v>44.420807408808898</c:v>
                </c:pt>
                <c:pt idx="20">
                  <c:v>44.388853806858755</c:v>
                </c:pt>
                <c:pt idx="21">
                  <c:v>44.332872610320067</c:v>
                </c:pt>
                <c:pt idx="22">
                  <c:v>44.30851317419161</c:v>
                </c:pt>
                <c:pt idx="23">
                  <c:v>44.281596894178122</c:v>
                </c:pt>
                <c:pt idx="24">
                  <c:v>44.255227740733119</c:v>
                </c:pt>
                <c:pt idx="25">
                  <c:v>44.22515682492655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43.664583927338569</c:v>
                </c:pt>
                <c:pt idx="1">
                  <c:v>42.166421092177558</c:v>
                </c:pt>
                <c:pt idx="2">
                  <c:v>42.007096997707897</c:v>
                </c:pt>
                <c:pt idx="3">
                  <c:v>43.036119448664671</c:v>
                </c:pt>
                <c:pt idx="4">
                  <c:v>40.727783244744515</c:v>
                </c:pt>
                <c:pt idx="5">
                  <c:v>43.412288591831256</c:v>
                </c:pt>
                <c:pt idx="6">
                  <c:v>45.744035364161448</c:v>
                </c:pt>
                <c:pt idx="7">
                  <c:v>45.342136202975936</c:v>
                </c:pt>
                <c:pt idx="8">
                  <c:v>43.925536202439361</c:v>
                </c:pt>
                <c:pt idx="9">
                  <c:v>45.335006875678445</c:v>
                </c:pt>
                <c:pt idx="10">
                  <c:v>42.694971277728222</c:v>
                </c:pt>
                <c:pt idx="11">
                  <c:v>43.96085225325416</c:v>
                </c:pt>
                <c:pt idx="12">
                  <c:v>43.606999377009778</c:v>
                </c:pt>
                <c:pt idx="13">
                  <c:v>43.404492640752466</c:v>
                </c:pt>
                <c:pt idx="14">
                  <c:v>43.279860263581952</c:v>
                </c:pt>
                <c:pt idx="15">
                  <c:v>43.103109000259998</c:v>
                </c:pt>
                <c:pt idx="16">
                  <c:v>42.90854694586595</c:v>
                </c:pt>
                <c:pt idx="17">
                  <c:v>42.686688032179973</c:v>
                </c:pt>
                <c:pt idx="18">
                  <c:v>42.48608038698022</c:v>
                </c:pt>
                <c:pt idx="19">
                  <c:v>42.282621657449688</c:v>
                </c:pt>
                <c:pt idx="20">
                  <c:v>42.081553206510236</c:v>
                </c:pt>
                <c:pt idx="21">
                  <c:v>41.868909268841861</c:v>
                </c:pt>
                <c:pt idx="22">
                  <c:v>41.619078901455254</c:v>
                </c:pt>
                <c:pt idx="23">
                  <c:v>41.352039261244371</c:v>
                </c:pt>
                <c:pt idx="24">
                  <c:v>41.060233028112933</c:v>
                </c:pt>
                <c:pt idx="25">
                  <c:v>40.752668493436573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59.679936564092273</c:v>
                </c:pt>
                <c:pt idx="1">
                  <c:v>59.849644963091592</c:v>
                </c:pt>
                <c:pt idx="2">
                  <c:v>56.920011104747381</c:v>
                </c:pt>
                <c:pt idx="3">
                  <c:v>57.073583772995747</c:v>
                </c:pt>
                <c:pt idx="4">
                  <c:v>58.277067234353623</c:v>
                </c:pt>
                <c:pt idx="5">
                  <c:v>61.578833920050606</c:v>
                </c:pt>
                <c:pt idx="6">
                  <c:v>61.739832191491523</c:v>
                </c:pt>
                <c:pt idx="7">
                  <c:v>60.290219207821195</c:v>
                </c:pt>
                <c:pt idx="8">
                  <c:v>57.622639459662807</c:v>
                </c:pt>
                <c:pt idx="9">
                  <c:v>59.002415565444359</c:v>
                </c:pt>
                <c:pt idx="10">
                  <c:v>54.715239568907919</c:v>
                </c:pt>
                <c:pt idx="11">
                  <c:v>57.157904718013654</c:v>
                </c:pt>
                <c:pt idx="12">
                  <c:v>56.929107361844459</c:v>
                </c:pt>
                <c:pt idx="13">
                  <c:v>56.599104183413189</c:v>
                </c:pt>
                <c:pt idx="14">
                  <c:v>56.417168076583209</c:v>
                </c:pt>
                <c:pt idx="15">
                  <c:v>56.146478719797528</c:v>
                </c:pt>
                <c:pt idx="16">
                  <c:v>55.825918722470362</c:v>
                </c:pt>
                <c:pt idx="17">
                  <c:v>55.48585790012676</c:v>
                </c:pt>
                <c:pt idx="18">
                  <c:v>55.173892567847417</c:v>
                </c:pt>
                <c:pt idx="19">
                  <c:v>54.885159440126017</c:v>
                </c:pt>
                <c:pt idx="20">
                  <c:v>54.647189623468194</c:v>
                </c:pt>
                <c:pt idx="21">
                  <c:v>54.425978119508642</c:v>
                </c:pt>
                <c:pt idx="22">
                  <c:v>54.192063798575909</c:v>
                </c:pt>
                <c:pt idx="23">
                  <c:v>53.976024192172041</c:v>
                </c:pt>
                <c:pt idx="24">
                  <c:v>53.764338434604937</c:v>
                </c:pt>
                <c:pt idx="25">
                  <c:v>53.552212755733052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41.05158569215989</c:v>
                </c:pt>
                <c:pt idx="1">
                  <c:v>44.641687799077403</c:v>
                </c:pt>
                <c:pt idx="2">
                  <c:v>45.911317305684626</c:v>
                </c:pt>
                <c:pt idx="3">
                  <c:v>45.97707842536574</c:v>
                </c:pt>
                <c:pt idx="4">
                  <c:v>46.606174560705426</c:v>
                </c:pt>
                <c:pt idx="5">
                  <c:v>48.980127605559531</c:v>
                </c:pt>
                <c:pt idx="6">
                  <c:v>51.428558955422702</c:v>
                </c:pt>
                <c:pt idx="7">
                  <c:v>52.900841367327779</c:v>
                </c:pt>
                <c:pt idx="8">
                  <c:v>51.800946605683293</c:v>
                </c:pt>
                <c:pt idx="9">
                  <c:v>57.990790678363588</c:v>
                </c:pt>
                <c:pt idx="10">
                  <c:v>60.446114325781586</c:v>
                </c:pt>
                <c:pt idx="11">
                  <c:v>54.499518255381119</c:v>
                </c:pt>
                <c:pt idx="12">
                  <c:v>54.899958902076342</c:v>
                </c:pt>
                <c:pt idx="13">
                  <c:v>55.386614743494199</c:v>
                </c:pt>
                <c:pt idx="14">
                  <c:v>55.9815025697024</c:v>
                </c:pt>
                <c:pt idx="15">
                  <c:v>56.48704505468524</c:v>
                </c:pt>
                <c:pt idx="16">
                  <c:v>56.97162076917477</c:v>
                </c:pt>
                <c:pt idx="17">
                  <c:v>57.454984626368287</c:v>
                </c:pt>
                <c:pt idx="18">
                  <c:v>57.929400156435094</c:v>
                </c:pt>
                <c:pt idx="19">
                  <c:v>58.401113313480138</c:v>
                </c:pt>
                <c:pt idx="20">
                  <c:v>58.902941159340841</c:v>
                </c:pt>
                <c:pt idx="21">
                  <c:v>59.411630328614805</c:v>
                </c:pt>
                <c:pt idx="22">
                  <c:v>59.901614277591449</c:v>
                </c:pt>
                <c:pt idx="23">
                  <c:v>60.391254732537014</c:v>
                </c:pt>
                <c:pt idx="24">
                  <c:v>60.900226594204746</c:v>
                </c:pt>
                <c:pt idx="25">
                  <c:v>61.429185465965361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88.190136011385675</c:v>
                </c:pt>
                <c:pt idx="1">
                  <c:v>84.758563682262917</c:v>
                </c:pt>
                <c:pt idx="2">
                  <c:v>86.083179493846373</c:v>
                </c:pt>
                <c:pt idx="3">
                  <c:v>89.511109469989634</c:v>
                </c:pt>
                <c:pt idx="4">
                  <c:v>95.087297756548978</c:v>
                </c:pt>
                <c:pt idx="5">
                  <c:v>95.321265828110711</c:v>
                </c:pt>
                <c:pt idx="6">
                  <c:v>100.47930221278655</c:v>
                </c:pt>
                <c:pt idx="7">
                  <c:v>98.058068405615174</c:v>
                </c:pt>
                <c:pt idx="8">
                  <c:v>100.93276859965735</c:v>
                </c:pt>
                <c:pt idx="9">
                  <c:v>110.52411170258009</c:v>
                </c:pt>
                <c:pt idx="10">
                  <c:v>117.8903391057203</c:v>
                </c:pt>
                <c:pt idx="11">
                  <c:v>120.67675852743378</c:v>
                </c:pt>
                <c:pt idx="12">
                  <c:v>121.54473012784322</c:v>
                </c:pt>
                <c:pt idx="13">
                  <c:v>122.8784131721801</c:v>
                </c:pt>
                <c:pt idx="14">
                  <c:v>124.3908696327446</c:v>
                </c:pt>
                <c:pt idx="15">
                  <c:v>125.68514918173106</c:v>
                </c:pt>
                <c:pt idx="16">
                  <c:v>126.92871871373711</c:v>
                </c:pt>
                <c:pt idx="17">
                  <c:v>128.14077626034421</c:v>
                </c:pt>
                <c:pt idx="18">
                  <c:v>129.38943415126414</c:v>
                </c:pt>
                <c:pt idx="19">
                  <c:v>130.6350191073924</c:v>
                </c:pt>
                <c:pt idx="20">
                  <c:v>131.95130387459974</c:v>
                </c:pt>
                <c:pt idx="21">
                  <c:v>133.23911373262376</c:v>
                </c:pt>
                <c:pt idx="22">
                  <c:v>134.47597795422718</c:v>
                </c:pt>
                <c:pt idx="23">
                  <c:v>135.72286527405376</c:v>
                </c:pt>
                <c:pt idx="24">
                  <c:v>136.97477612846731</c:v>
                </c:pt>
                <c:pt idx="25">
                  <c:v>138.26708515786248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53.50626285336304</c:v>
                </c:pt>
                <c:pt idx="1">
                  <c:v>54.404478793164031</c:v>
                </c:pt>
                <c:pt idx="2">
                  <c:v>55.935728218821673</c:v>
                </c:pt>
                <c:pt idx="3">
                  <c:v>55.673554658327717</c:v>
                </c:pt>
                <c:pt idx="4">
                  <c:v>57.692153175847793</c:v>
                </c:pt>
                <c:pt idx="5">
                  <c:v>59.776397696438259</c:v>
                </c:pt>
                <c:pt idx="6">
                  <c:v>60.78014967877219</c:v>
                </c:pt>
                <c:pt idx="7">
                  <c:v>62.662861198332394</c:v>
                </c:pt>
                <c:pt idx="8">
                  <c:v>62.344329127384846</c:v>
                </c:pt>
                <c:pt idx="9">
                  <c:v>65.329188755632288</c:v>
                </c:pt>
                <c:pt idx="10">
                  <c:v>69.07274161576764</c:v>
                </c:pt>
                <c:pt idx="11">
                  <c:v>69.227922962191442</c:v>
                </c:pt>
                <c:pt idx="12">
                  <c:v>69.694747201735339</c:v>
                </c:pt>
                <c:pt idx="13">
                  <c:v>70.34444449781725</c:v>
                </c:pt>
                <c:pt idx="14">
                  <c:v>71.137613091761281</c:v>
                </c:pt>
                <c:pt idx="15">
                  <c:v>71.771702211584369</c:v>
                </c:pt>
                <c:pt idx="16">
                  <c:v>72.360506182106832</c:v>
                </c:pt>
                <c:pt idx="17">
                  <c:v>72.913407293875196</c:v>
                </c:pt>
                <c:pt idx="18">
                  <c:v>73.446518590538062</c:v>
                </c:pt>
                <c:pt idx="19">
                  <c:v>73.983556088867715</c:v>
                </c:pt>
                <c:pt idx="20">
                  <c:v>74.568827296081025</c:v>
                </c:pt>
                <c:pt idx="21">
                  <c:v>75.161952450875049</c:v>
                </c:pt>
                <c:pt idx="22">
                  <c:v>75.714060323824043</c:v>
                </c:pt>
                <c:pt idx="23">
                  <c:v>76.282835024732037</c:v>
                </c:pt>
                <c:pt idx="24">
                  <c:v>76.875453537889399</c:v>
                </c:pt>
                <c:pt idx="25">
                  <c:v>77.479589915913493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53.698396611187107</c:v>
                </c:pt>
                <c:pt idx="1">
                  <c:v>53.56935072554522</c:v>
                </c:pt>
                <c:pt idx="2">
                  <c:v>54.451295926114504</c:v>
                </c:pt>
                <c:pt idx="3">
                  <c:v>54.939913652286265</c:v>
                </c:pt>
                <c:pt idx="4">
                  <c:v>55.095299093061428</c:v>
                </c:pt>
                <c:pt idx="5">
                  <c:v>56.979333251631068</c:v>
                </c:pt>
                <c:pt idx="6">
                  <c:v>55.761961035559864</c:v>
                </c:pt>
                <c:pt idx="7">
                  <c:v>57.426914065460736</c:v>
                </c:pt>
                <c:pt idx="8">
                  <c:v>55.653480714972218</c:v>
                </c:pt>
                <c:pt idx="9">
                  <c:v>56.966309754450698</c:v>
                </c:pt>
                <c:pt idx="10">
                  <c:v>59.238588128535064</c:v>
                </c:pt>
                <c:pt idx="11">
                  <c:v>60.143794953907182</c:v>
                </c:pt>
                <c:pt idx="12">
                  <c:v>59.785290394861818</c:v>
                </c:pt>
                <c:pt idx="13">
                  <c:v>59.546224630683284</c:v>
                </c:pt>
                <c:pt idx="14">
                  <c:v>59.43612884535699</c:v>
                </c:pt>
                <c:pt idx="15">
                  <c:v>59.14786747755403</c:v>
                </c:pt>
                <c:pt idx="16">
                  <c:v>58.838996269230805</c:v>
                </c:pt>
                <c:pt idx="17">
                  <c:v>58.526162114378742</c:v>
                </c:pt>
                <c:pt idx="18">
                  <c:v>58.199229609070557</c:v>
                </c:pt>
                <c:pt idx="19">
                  <c:v>57.843751393998637</c:v>
                </c:pt>
                <c:pt idx="20">
                  <c:v>57.436059527977406</c:v>
                </c:pt>
                <c:pt idx="21">
                  <c:v>56.975360941498145</c:v>
                </c:pt>
                <c:pt idx="22">
                  <c:v>56.632753560426167</c:v>
                </c:pt>
                <c:pt idx="23">
                  <c:v>56.290623235424661</c:v>
                </c:pt>
                <c:pt idx="24">
                  <c:v>55.907226658709405</c:v>
                </c:pt>
                <c:pt idx="25">
                  <c:v>55.456342565115058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49.919553465723197</c:v>
                </c:pt>
                <c:pt idx="1">
                  <c:v>52.563504336968222</c:v>
                </c:pt>
                <c:pt idx="2">
                  <c:v>52.777158860377888</c:v>
                </c:pt>
                <c:pt idx="3">
                  <c:v>50.210460098918972</c:v>
                </c:pt>
                <c:pt idx="4">
                  <c:v>50.053398857113343</c:v>
                </c:pt>
                <c:pt idx="5">
                  <c:v>52.291775978351772</c:v>
                </c:pt>
                <c:pt idx="6">
                  <c:v>54.065180402597178</c:v>
                </c:pt>
                <c:pt idx="7">
                  <c:v>53.181141710598297</c:v>
                </c:pt>
                <c:pt idx="8">
                  <c:v>48.587546989741689</c:v>
                </c:pt>
                <c:pt idx="9">
                  <c:v>51.660575225015201</c:v>
                </c:pt>
                <c:pt idx="10">
                  <c:v>46.187442956836122</c:v>
                </c:pt>
                <c:pt idx="11">
                  <c:v>46.354692421578719</c:v>
                </c:pt>
                <c:pt idx="12">
                  <c:v>45.8539419122339</c:v>
                </c:pt>
                <c:pt idx="13">
                  <c:v>45.400426158580927</c:v>
                </c:pt>
                <c:pt idx="14">
                  <c:v>45.070012530968867</c:v>
                </c:pt>
                <c:pt idx="15">
                  <c:v>44.74755563522843</c:v>
                </c:pt>
                <c:pt idx="16">
                  <c:v>44.422109685225138</c:v>
                </c:pt>
                <c:pt idx="17">
                  <c:v>44.042284069774688</c:v>
                </c:pt>
                <c:pt idx="18">
                  <c:v>43.674376969512899</c:v>
                </c:pt>
                <c:pt idx="19">
                  <c:v>43.306696779314819</c:v>
                </c:pt>
                <c:pt idx="20">
                  <c:v>42.954883619278192</c:v>
                </c:pt>
                <c:pt idx="21">
                  <c:v>42.60998683289543</c:v>
                </c:pt>
                <c:pt idx="22">
                  <c:v>42.263179897792241</c:v>
                </c:pt>
                <c:pt idx="23">
                  <c:v>41.925422500312735</c:v>
                </c:pt>
                <c:pt idx="24">
                  <c:v>41.580678574063512</c:v>
                </c:pt>
                <c:pt idx="25">
                  <c:v>41.240754051974463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49.259436984469438</c:v>
                </c:pt>
                <c:pt idx="1">
                  <c:v>48.676028784078305</c:v>
                </c:pt>
                <c:pt idx="2">
                  <c:v>49.819945683637876</c:v>
                </c:pt>
                <c:pt idx="3">
                  <c:v>52.368032108341666</c:v>
                </c:pt>
                <c:pt idx="4">
                  <c:v>55.828914217673976</c:v>
                </c:pt>
                <c:pt idx="5">
                  <c:v>56.093072219085848</c:v>
                </c:pt>
                <c:pt idx="6">
                  <c:v>57.840853452260269</c:v>
                </c:pt>
                <c:pt idx="7">
                  <c:v>56.227425254540009</c:v>
                </c:pt>
                <c:pt idx="8">
                  <c:v>54.849305282255159</c:v>
                </c:pt>
                <c:pt idx="9">
                  <c:v>58.369192888842306</c:v>
                </c:pt>
                <c:pt idx="10">
                  <c:v>56.487164475975497</c:v>
                </c:pt>
                <c:pt idx="11">
                  <c:v>55.632860193083175</c:v>
                </c:pt>
                <c:pt idx="12">
                  <c:v>55.874061925446874</c:v>
                </c:pt>
                <c:pt idx="13">
                  <c:v>56.270880525103919</c:v>
                </c:pt>
                <c:pt idx="14">
                  <c:v>56.747665050312762</c:v>
                </c:pt>
                <c:pt idx="15">
                  <c:v>57.152630902940004</c:v>
                </c:pt>
                <c:pt idx="16">
                  <c:v>57.486049195542897</c:v>
                </c:pt>
                <c:pt idx="17">
                  <c:v>57.797848201588508</c:v>
                </c:pt>
                <c:pt idx="18">
                  <c:v>58.104451706678873</c:v>
                </c:pt>
                <c:pt idx="19">
                  <c:v>58.412274810561811</c:v>
                </c:pt>
                <c:pt idx="20">
                  <c:v>58.735387885885928</c:v>
                </c:pt>
                <c:pt idx="21">
                  <c:v>59.069195714822108</c:v>
                </c:pt>
                <c:pt idx="22">
                  <c:v>59.408758111915688</c:v>
                </c:pt>
                <c:pt idx="23">
                  <c:v>59.747338885345073</c:v>
                </c:pt>
                <c:pt idx="24">
                  <c:v>60.094839303215011</c:v>
                </c:pt>
                <c:pt idx="25">
                  <c:v>60.448004769073329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42.741107890280617</c:v>
                </c:pt>
                <c:pt idx="1">
                  <c:v>45.042319823634593</c:v>
                </c:pt>
                <c:pt idx="2">
                  <c:v>44.196266409061558</c:v>
                </c:pt>
                <c:pt idx="3">
                  <c:v>44.042148365109476</c:v>
                </c:pt>
                <c:pt idx="4">
                  <c:v>44.339911859950888</c:v>
                </c:pt>
                <c:pt idx="5">
                  <c:v>46.68390490894113</c:v>
                </c:pt>
                <c:pt idx="6">
                  <c:v>46.85812670694817</c:v>
                </c:pt>
                <c:pt idx="7">
                  <c:v>45.662392587328199</c:v>
                </c:pt>
                <c:pt idx="8">
                  <c:v>44.250447018203559</c:v>
                </c:pt>
                <c:pt idx="9">
                  <c:v>45.669408553993016</c:v>
                </c:pt>
                <c:pt idx="10">
                  <c:v>44.643398544747768</c:v>
                </c:pt>
                <c:pt idx="11">
                  <c:v>44.081695715156684</c:v>
                </c:pt>
                <c:pt idx="12">
                  <c:v>44.17516279694847</c:v>
                </c:pt>
                <c:pt idx="13">
                  <c:v>44.237399447974369</c:v>
                </c:pt>
                <c:pt idx="14">
                  <c:v>44.377179938988064</c:v>
                </c:pt>
                <c:pt idx="15">
                  <c:v>44.432461816219458</c:v>
                </c:pt>
                <c:pt idx="16">
                  <c:v>44.47253351664579</c:v>
                </c:pt>
                <c:pt idx="17">
                  <c:v>44.480991501363746</c:v>
                </c:pt>
                <c:pt idx="18">
                  <c:v>44.452615861673415</c:v>
                </c:pt>
                <c:pt idx="19">
                  <c:v>44.420807408808898</c:v>
                </c:pt>
                <c:pt idx="20">
                  <c:v>44.388853806858755</c:v>
                </c:pt>
                <c:pt idx="21">
                  <c:v>44.332872610320067</c:v>
                </c:pt>
                <c:pt idx="22">
                  <c:v>44.30851317419161</c:v>
                </c:pt>
                <c:pt idx="23">
                  <c:v>44.281596894178122</c:v>
                </c:pt>
                <c:pt idx="24">
                  <c:v>44.255227740733119</c:v>
                </c:pt>
                <c:pt idx="25">
                  <c:v>44.22515682492655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43.664583927338569</c:v>
                </c:pt>
                <c:pt idx="1">
                  <c:v>42.166421092177558</c:v>
                </c:pt>
                <c:pt idx="2">
                  <c:v>42.007096997707897</c:v>
                </c:pt>
                <c:pt idx="3">
                  <c:v>43.036119448664671</c:v>
                </c:pt>
                <c:pt idx="4">
                  <c:v>40.727783244744515</c:v>
                </c:pt>
                <c:pt idx="5">
                  <c:v>43.412288591831256</c:v>
                </c:pt>
                <c:pt idx="6">
                  <c:v>45.744035364161448</c:v>
                </c:pt>
                <c:pt idx="7">
                  <c:v>45.342136202975936</c:v>
                </c:pt>
                <c:pt idx="8">
                  <c:v>43.925536202439361</c:v>
                </c:pt>
                <c:pt idx="9">
                  <c:v>45.335006875678445</c:v>
                </c:pt>
                <c:pt idx="10">
                  <c:v>42.694971277728222</c:v>
                </c:pt>
                <c:pt idx="11">
                  <c:v>43.96085225325416</c:v>
                </c:pt>
                <c:pt idx="12">
                  <c:v>43.606999377009778</c:v>
                </c:pt>
                <c:pt idx="13">
                  <c:v>43.404492640752466</c:v>
                </c:pt>
                <c:pt idx="14">
                  <c:v>43.279860263581952</c:v>
                </c:pt>
                <c:pt idx="15">
                  <c:v>43.103109000259998</c:v>
                </c:pt>
                <c:pt idx="16">
                  <c:v>42.90854694586595</c:v>
                </c:pt>
                <c:pt idx="17">
                  <c:v>42.686688032179973</c:v>
                </c:pt>
                <c:pt idx="18">
                  <c:v>42.48608038698022</c:v>
                </c:pt>
                <c:pt idx="19">
                  <c:v>42.282621657449688</c:v>
                </c:pt>
                <c:pt idx="20">
                  <c:v>42.081553206510236</c:v>
                </c:pt>
                <c:pt idx="21">
                  <c:v>41.868909268841861</c:v>
                </c:pt>
                <c:pt idx="22">
                  <c:v>41.619078901455254</c:v>
                </c:pt>
                <c:pt idx="23">
                  <c:v>41.352039261244371</c:v>
                </c:pt>
                <c:pt idx="24">
                  <c:v>41.060233028112933</c:v>
                </c:pt>
                <c:pt idx="25">
                  <c:v>40.752668493436573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59.679936564092273</c:v>
                </c:pt>
                <c:pt idx="1">
                  <c:v>59.849644963091592</c:v>
                </c:pt>
                <c:pt idx="2">
                  <c:v>56.920011104747381</c:v>
                </c:pt>
                <c:pt idx="3">
                  <c:v>57.073583772995747</c:v>
                </c:pt>
                <c:pt idx="4">
                  <c:v>58.277067234353623</c:v>
                </c:pt>
                <c:pt idx="5">
                  <c:v>61.578833920050606</c:v>
                </c:pt>
                <c:pt idx="6">
                  <c:v>61.739832191491523</c:v>
                </c:pt>
                <c:pt idx="7">
                  <c:v>60.290219207821195</c:v>
                </c:pt>
                <c:pt idx="8">
                  <c:v>57.622639459662807</c:v>
                </c:pt>
                <c:pt idx="9">
                  <c:v>59.002415565444359</c:v>
                </c:pt>
                <c:pt idx="10">
                  <c:v>54.715239568907919</c:v>
                </c:pt>
                <c:pt idx="11">
                  <c:v>57.157904718013654</c:v>
                </c:pt>
                <c:pt idx="12">
                  <c:v>56.929107361844459</c:v>
                </c:pt>
                <c:pt idx="13">
                  <c:v>56.599104183413189</c:v>
                </c:pt>
                <c:pt idx="14">
                  <c:v>56.417168076583209</c:v>
                </c:pt>
                <c:pt idx="15">
                  <c:v>56.146478719797528</c:v>
                </c:pt>
                <c:pt idx="16">
                  <c:v>55.825918722470362</c:v>
                </c:pt>
                <c:pt idx="17">
                  <c:v>55.48585790012676</c:v>
                </c:pt>
                <c:pt idx="18">
                  <c:v>55.173892567847417</c:v>
                </c:pt>
                <c:pt idx="19">
                  <c:v>54.885159440126017</c:v>
                </c:pt>
                <c:pt idx="20">
                  <c:v>54.647189623468194</c:v>
                </c:pt>
                <c:pt idx="21">
                  <c:v>54.425978119508642</c:v>
                </c:pt>
                <c:pt idx="22">
                  <c:v>54.192063798575909</c:v>
                </c:pt>
                <c:pt idx="23">
                  <c:v>53.976024192172041</c:v>
                </c:pt>
                <c:pt idx="24">
                  <c:v>53.764338434604937</c:v>
                </c:pt>
                <c:pt idx="25">
                  <c:v>53.552212755733052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61.429185465965361</c:v>
                </c:pt>
                <c:pt idx="1">
                  <c:v>138.26708515786248</c:v>
                </c:pt>
                <c:pt idx="2">
                  <c:v>77.479589915913493</c:v>
                </c:pt>
                <c:pt idx="3">
                  <c:v>55.456342565115058</c:v>
                </c:pt>
                <c:pt idx="4">
                  <c:v>41.240754051974463</c:v>
                </c:pt>
                <c:pt idx="5">
                  <c:v>60.448004769073329</c:v>
                </c:pt>
                <c:pt idx="6">
                  <c:v>44.22515682492655</c:v>
                </c:pt>
                <c:pt idx="7">
                  <c:v>40.752668493436573</c:v>
                </c:pt>
                <c:pt idx="8">
                  <c:v>53.552212755733052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60.446114325781586</c:v>
                </c:pt>
                <c:pt idx="1">
                  <c:v>117.8903391057203</c:v>
                </c:pt>
                <c:pt idx="2">
                  <c:v>69.07274161576764</c:v>
                </c:pt>
                <c:pt idx="3">
                  <c:v>59.238588128535064</c:v>
                </c:pt>
                <c:pt idx="4">
                  <c:v>46.187442956836122</c:v>
                </c:pt>
                <c:pt idx="5">
                  <c:v>56.487164475975497</c:v>
                </c:pt>
                <c:pt idx="6">
                  <c:v>44.643398544747768</c:v>
                </c:pt>
                <c:pt idx="7">
                  <c:v>42.694971277728222</c:v>
                </c:pt>
                <c:pt idx="8">
                  <c:v>54.715239568907919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10.723414197752176</c:v>
                </c:pt>
                <c:pt idx="1">
                  <c:v>24.13665772737804</c:v>
                </c:pt>
                <c:pt idx="2">
                  <c:v>13.525260480633433</c:v>
                </c:pt>
                <c:pt idx="3">
                  <c:v>9.680762111808308</c:v>
                </c:pt>
                <c:pt idx="4">
                  <c:v>7.199211322311462</c:v>
                </c:pt>
                <c:pt idx="5">
                  <c:v>10.552133935189653</c:v>
                </c:pt>
                <c:pt idx="6">
                  <c:v>7.7201849739158197</c:v>
                </c:pt>
                <c:pt idx="7">
                  <c:v>7.114008440840033</c:v>
                </c:pt>
                <c:pt idx="8">
                  <c:v>9.3483668101710595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10.962775733035455</c:v>
                </c:pt>
                <c:pt idx="1">
                  <c:v>21.381115446758706</c:v>
                </c:pt>
                <c:pt idx="2">
                  <c:v>12.527339168873441</c:v>
                </c:pt>
                <c:pt idx="3">
                  <c:v>10.743773419324572</c:v>
                </c:pt>
                <c:pt idx="4">
                  <c:v>8.3767597713422628</c:v>
                </c:pt>
                <c:pt idx="5">
                  <c:v>10.244763006727803</c:v>
                </c:pt>
                <c:pt idx="6">
                  <c:v>8.0967250197229763</c:v>
                </c:pt>
                <c:pt idx="7">
                  <c:v>7.7433495976843778</c:v>
                </c:pt>
                <c:pt idx="8">
                  <c:v>9.9233988365304082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9.3990653932916235</c:v>
                </c:pt>
                <c:pt idx="1">
                  <c:v>18.291720636269911</c:v>
                </c:pt>
                <c:pt idx="2">
                  <c:v>11.470820889826706</c:v>
                </c:pt>
                <c:pt idx="3">
                  <c:v>10.934076848698286</c:v>
                </c:pt>
                <c:pt idx="4">
                  <c:v>10.034555767390385</c:v>
                </c:pt>
                <c:pt idx="5">
                  <c:v>10.764007357097508</c:v>
                </c:pt>
                <c:pt idx="6">
                  <c:v>8.9584306228622577</c:v>
                </c:pt>
                <c:pt idx="7">
                  <c:v>8.3306222195459458</c:v>
                </c:pt>
                <c:pt idx="8">
                  <c:v>11.816700265017372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8.5220361777414058E-2</c:v>
                </c:pt>
                <c:pt idx="1">
                  <c:v>9.1917359450570391E-2</c:v>
                </c:pt>
                <c:pt idx="2">
                  <c:v>9.4060907977604372E-2</c:v>
                </c:pt>
                <c:pt idx="3">
                  <c:v>9.3291585013484821E-2</c:v>
                </c:pt>
                <c:pt idx="4">
                  <c:v>9.252617500755482E-2</c:v>
                </c:pt>
                <c:pt idx="5">
                  <c:v>9.3990653932916238E-2</c:v>
                </c:pt>
                <c:pt idx="6">
                  <c:v>9.6182441219946055E-2</c:v>
                </c:pt>
                <c:pt idx="7">
                  <c:v>9.9484047765363945E-2</c:v>
                </c:pt>
                <c:pt idx="8">
                  <c:v>9.9623527273237089E-2</c:v>
                </c:pt>
                <c:pt idx="9">
                  <c:v>0.10527567669128376</c:v>
                </c:pt>
                <c:pt idx="10">
                  <c:v>0.10962775733035456</c:v>
                </c:pt>
                <c:pt idx="11">
                  <c:v>9.8778253105436531E-2</c:v>
                </c:pt>
                <c:pt idx="12">
                  <c:v>9.9390906905729409E-2</c:v>
                </c:pt>
                <c:pt idx="13">
                  <c:v>9.9963568990618909E-2</c:v>
                </c:pt>
                <c:pt idx="14">
                  <c:v>0.10053463048445399</c:v>
                </c:pt>
                <c:pt idx="15">
                  <c:v>0.10110913530016651</c:v>
                </c:pt>
                <c:pt idx="16">
                  <c:v>0.10169599309046491</c:v>
                </c:pt>
                <c:pt idx="17">
                  <c:v>0.10231881991200503</c:v>
                </c:pt>
                <c:pt idx="18">
                  <c:v>0.10292046306059636</c:v>
                </c:pt>
                <c:pt idx="19">
                  <c:v>0.10351668787208157</c:v>
                </c:pt>
                <c:pt idx="20">
                  <c:v>0.10413006443603888</c:v>
                </c:pt>
                <c:pt idx="21">
                  <c:v>0.10476486360947428</c:v>
                </c:pt>
                <c:pt idx="22">
                  <c:v>0.10536486972678254</c:v>
                </c:pt>
                <c:pt idx="23">
                  <c:v>0.10595514629285231</c:v>
                </c:pt>
                <c:pt idx="24">
                  <c:v>0.10657830079855497</c:v>
                </c:pt>
                <c:pt idx="25">
                  <c:v>0.10723414197752175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0.18307685730943596</c:v>
                </c:pt>
                <c:pt idx="1">
                  <c:v>0.17451811857027572</c:v>
                </c:pt>
                <c:pt idx="2">
                  <c:v>0.17636309520109816</c:v>
                </c:pt>
                <c:pt idx="3">
                  <c:v>0.18162600941089388</c:v>
                </c:pt>
                <c:pt idx="4">
                  <c:v>0.18877464276237219</c:v>
                </c:pt>
                <c:pt idx="5">
                  <c:v>0.18291720636269912</c:v>
                </c:pt>
                <c:pt idx="6">
                  <c:v>0.1879178568328039</c:v>
                </c:pt>
                <c:pt idx="7">
                  <c:v>0.18440564098605219</c:v>
                </c:pt>
                <c:pt idx="8">
                  <c:v>0.19411379683644792</c:v>
                </c:pt>
                <c:pt idx="9">
                  <c:v>0.20064393870272523</c:v>
                </c:pt>
                <c:pt idx="10">
                  <c:v>0.21381115446758706</c:v>
                </c:pt>
                <c:pt idx="11">
                  <c:v>0.2187219223096441</c:v>
                </c:pt>
                <c:pt idx="12">
                  <c:v>0.2200446266010152</c:v>
                </c:pt>
                <c:pt idx="13">
                  <c:v>0.22177496836521904</c:v>
                </c:pt>
                <c:pt idx="14">
                  <c:v>0.22338789671815604</c:v>
                </c:pt>
                <c:pt idx="15">
                  <c:v>0.2249704643168127</c:v>
                </c:pt>
                <c:pt idx="16">
                  <c:v>0.22657143902561905</c:v>
                </c:pt>
                <c:pt idx="17">
                  <c:v>0.22819974793883163</c:v>
                </c:pt>
                <c:pt idx="18">
                  <c:v>0.22988017210665604</c:v>
                </c:pt>
                <c:pt idx="19">
                  <c:v>0.23155216965670405</c:v>
                </c:pt>
                <c:pt idx="20">
                  <c:v>0.23326675212554324</c:v>
                </c:pt>
                <c:pt idx="21">
                  <c:v>0.23495025301338185</c:v>
                </c:pt>
                <c:pt idx="22">
                  <c:v>0.2365385986572538</c:v>
                </c:pt>
                <c:pt idx="23">
                  <c:v>0.23812282273462429</c:v>
                </c:pt>
                <c:pt idx="24">
                  <c:v>0.23971239038745565</c:v>
                </c:pt>
                <c:pt idx="25">
                  <c:v>0.24136657727378039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0.11107544327068108</c:v>
                </c:pt>
                <c:pt idx="1">
                  <c:v>0.11201897328477667</c:v>
                </c:pt>
                <c:pt idx="2">
                  <c:v>0.11459844093820902</c:v>
                </c:pt>
                <c:pt idx="3">
                  <c:v>0.11296659847235514</c:v>
                </c:pt>
                <c:pt idx="4">
                  <c:v>0.11453491541894865</c:v>
                </c:pt>
                <c:pt idx="5">
                  <c:v>0.11470820889826706</c:v>
                </c:pt>
                <c:pt idx="6">
                  <c:v>0.11367192261570495</c:v>
                </c:pt>
                <c:pt idx="7">
                  <c:v>0.11784226706873209</c:v>
                </c:pt>
                <c:pt idx="8">
                  <c:v>0.11990054970293272</c:v>
                </c:pt>
                <c:pt idx="9">
                  <c:v>0.11859770272985473</c:v>
                </c:pt>
                <c:pt idx="10">
                  <c:v>0.12527339168873441</c:v>
                </c:pt>
                <c:pt idx="11">
                  <c:v>0.12547291270134894</c:v>
                </c:pt>
                <c:pt idx="12">
                  <c:v>0.12617539738602679</c:v>
                </c:pt>
                <c:pt idx="13">
                  <c:v>0.12695994805297778</c:v>
                </c:pt>
                <c:pt idx="14">
                  <c:v>0.12775279900394956</c:v>
                </c:pt>
                <c:pt idx="15">
                  <c:v>0.12846794769683992</c:v>
                </c:pt>
                <c:pt idx="16">
                  <c:v>0.12916559924690854</c:v>
                </c:pt>
                <c:pt idx="17">
                  <c:v>0.1298479816605646</c:v>
                </c:pt>
                <c:pt idx="18">
                  <c:v>0.13048900356492241</c:v>
                </c:pt>
                <c:pt idx="19">
                  <c:v>0.13113675833899244</c:v>
                </c:pt>
                <c:pt idx="20">
                  <c:v>0.13182460227674758</c:v>
                </c:pt>
                <c:pt idx="21">
                  <c:v>0.13253855606357851</c:v>
                </c:pt>
                <c:pt idx="22">
                  <c:v>0.13317841595280364</c:v>
                </c:pt>
                <c:pt idx="23">
                  <c:v>0.13383657916159108</c:v>
                </c:pt>
                <c:pt idx="24">
                  <c:v>0.13453570978939811</c:v>
                </c:pt>
                <c:pt idx="25">
                  <c:v>0.13525260480633433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0.11147430017414409</c:v>
                </c:pt>
                <c:pt idx="1">
                  <c:v>0.11029944226874361</c:v>
                </c:pt>
                <c:pt idx="2">
                  <c:v>0.11155720715365749</c:v>
                </c:pt>
                <c:pt idx="3">
                  <c:v>0.11147797556223273</c:v>
                </c:pt>
                <c:pt idx="4">
                  <c:v>0.10937944025717564</c:v>
                </c:pt>
                <c:pt idx="5">
                  <c:v>0.10934076848698286</c:v>
                </c:pt>
                <c:pt idx="6">
                  <c:v>0.10428683300771628</c:v>
                </c:pt>
                <c:pt idx="7">
                  <c:v>0.10799567103736472</c:v>
                </c:pt>
                <c:pt idx="8">
                  <c:v>0.10703271691275061</c:v>
                </c:pt>
                <c:pt idx="9">
                  <c:v>0.10341584823816904</c:v>
                </c:pt>
                <c:pt idx="10">
                  <c:v>0.10743773419324572</c:v>
                </c:pt>
                <c:pt idx="11">
                  <c:v>0.10900828467583626</c:v>
                </c:pt>
                <c:pt idx="12">
                  <c:v>0.10823531293650887</c:v>
                </c:pt>
                <c:pt idx="13">
                  <c:v>0.10747096860075536</c:v>
                </c:pt>
                <c:pt idx="14">
                  <c:v>0.10673863645325388</c:v>
                </c:pt>
                <c:pt idx="15">
                  <c:v>0.10587188141483944</c:v>
                </c:pt>
                <c:pt idx="16">
                  <c:v>0.1050293124411714</c:v>
                </c:pt>
                <c:pt idx="17">
                  <c:v>0.10422642840241329</c:v>
                </c:pt>
                <c:pt idx="18">
                  <c:v>0.10339985646252414</c:v>
                </c:pt>
                <c:pt idx="19">
                  <c:v>0.10252875705060811</c:v>
                </c:pt>
                <c:pt idx="20">
                  <c:v>0.10153687510138892</c:v>
                </c:pt>
                <c:pt idx="21">
                  <c:v>0.10046881200063155</c:v>
                </c:pt>
                <c:pt idx="22">
                  <c:v>9.9615056674616398E-2</c:v>
                </c:pt>
                <c:pt idx="23">
                  <c:v>9.8760677290777907E-2</c:v>
                </c:pt>
                <c:pt idx="24">
                  <c:v>9.784031280126522E-2</c:v>
                </c:pt>
                <c:pt idx="25">
                  <c:v>9.6807621118083081E-2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0.10362967311463349</c:v>
                </c:pt>
                <c:pt idx="1">
                  <c:v>0.10822840175461679</c:v>
                </c:pt>
                <c:pt idx="2">
                  <c:v>0.10812731531601574</c:v>
                </c:pt>
                <c:pt idx="3">
                  <c:v>0.10188149328558005</c:v>
                </c:pt>
                <c:pt idx="4">
                  <c:v>9.9369870752724479E-2</c:v>
                </c:pt>
                <c:pt idx="5">
                  <c:v>0.10034555767390385</c:v>
                </c:pt>
                <c:pt idx="6">
                  <c:v>0.10111348911459776</c:v>
                </c:pt>
                <c:pt idx="7">
                  <c:v>0.10001117383780093</c:v>
                </c:pt>
                <c:pt idx="8">
                  <c:v>9.3443520434453864E-2</c:v>
                </c:pt>
                <c:pt idx="9">
                  <c:v>9.3783891398183536E-2</c:v>
                </c:pt>
                <c:pt idx="10">
                  <c:v>8.3767597713422626E-2</c:v>
                </c:pt>
                <c:pt idx="11">
                  <c:v>8.4016073668527577E-2</c:v>
                </c:pt>
                <c:pt idx="12">
                  <c:v>8.3013994236108571E-2</c:v>
                </c:pt>
                <c:pt idx="13">
                  <c:v>8.1940170084864955E-2</c:v>
                </c:pt>
                <c:pt idx="14">
                  <c:v>8.093918254675303E-2</c:v>
                </c:pt>
                <c:pt idx="15">
                  <c:v>8.0096005246760027E-2</c:v>
                </c:pt>
                <c:pt idx="16">
                  <c:v>7.9294752345483721E-2</c:v>
                </c:pt>
                <c:pt idx="17">
                  <c:v>7.8432786320518935E-2</c:v>
                </c:pt>
                <c:pt idx="18">
                  <c:v>7.7594228309750352E-2</c:v>
                </c:pt>
                <c:pt idx="19">
                  <c:v>7.676164988862387E-2</c:v>
                </c:pt>
                <c:pt idx="20">
                  <c:v>7.5936697066079806E-2</c:v>
                </c:pt>
                <c:pt idx="21">
                  <c:v>7.5137299452288309E-2</c:v>
                </c:pt>
                <c:pt idx="22">
                  <c:v>7.4339473115606736E-2</c:v>
                </c:pt>
                <c:pt idx="23">
                  <c:v>7.3557244241473668E-2</c:v>
                </c:pt>
                <c:pt idx="24">
                  <c:v>7.2768170437255503E-2</c:v>
                </c:pt>
                <c:pt idx="25">
                  <c:v>7.199211322311462E-2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0.10225931520033683</c:v>
                </c:pt>
                <c:pt idx="1">
                  <c:v>0.10022407876937177</c:v>
                </c:pt>
                <c:pt idx="2">
                  <c:v>0.10206871859496151</c:v>
                </c:pt>
                <c:pt idx="3">
                  <c:v>0.10625939896017644</c:v>
                </c:pt>
                <c:pt idx="4">
                  <c:v>0.11083586962620004</c:v>
                </c:pt>
                <c:pt idx="5">
                  <c:v>0.10764007357097509</c:v>
                </c:pt>
                <c:pt idx="6">
                  <c:v>0.10817480793318898</c:v>
                </c:pt>
                <c:pt idx="7">
                  <c:v>0.1057399412781523</c:v>
                </c:pt>
                <c:pt idx="8">
                  <c:v>0.10548612754704652</c:v>
                </c:pt>
                <c:pt idx="9">
                  <c:v>0.10596262281330807</c:v>
                </c:pt>
                <c:pt idx="10">
                  <c:v>0.10244763006727803</c:v>
                </c:pt>
                <c:pt idx="11">
                  <c:v>0.1008323912035524</c:v>
                </c:pt>
                <c:pt idx="12">
                  <c:v>0.10115442339733735</c:v>
                </c:pt>
                <c:pt idx="13">
                  <c:v>0.10155952071786127</c:v>
                </c:pt>
                <c:pt idx="14">
                  <c:v>0.10191054678436592</c:v>
                </c:pt>
                <c:pt idx="15">
                  <c:v>0.10230050244496787</c:v>
                </c:pt>
                <c:pt idx="16">
                  <c:v>0.10261426273045693</c:v>
                </c:pt>
                <c:pt idx="17">
                  <c:v>0.10292940916958607</c:v>
                </c:pt>
                <c:pt idx="18">
                  <c:v>0.10323146898439176</c:v>
                </c:pt>
                <c:pt idx="19">
                  <c:v>0.10353647176221714</c:v>
                </c:pt>
                <c:pt idx="20">
                  <c:v>0.10383385964867296</c:v>
                </c:pt>
                <c:pt idx="21">
                  <c:v>0.10416102366415171</c:v>
                </c:pt>
                <c:pt idx="22">
                  <c:v>0.10449795276107575</c:v>
                </c:pt>
                <c:pt idx="23">
                  <c:v>0.10482540990814446</c:v>
                </c:pt>
                <c:pt idx="24">
                  <c:v>0.10516883463136989</c:v>
                </c:pt>
                <c:pt idx="25">
                  <c:v>0.10552133935189653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8.8727697499705493E-2</c:v>
                </c:pt>
                <c:pt idx="1">
                  <c:v>9.2742261904401754E-2</c:v>
                </c:pt>
                <c:pt idx="2">
                  <c:v>9.0547193842806586E-2</c:v>
                </c:pt>
                <c:pt idx="3">
                  <c:v>8.9365439673376498E-2</c:v>
                </c:pt>
                <c:pt idx="4">
                  <c:v>8.8027015373889017E-2</c:v>
                </c:pt>
                <c:pt idx="5">
                  <c:v>8.9584306228622582E-2</c:v>
                </c:pt>
                <c:pt idx="6">
                  <c:v>8.7634752153455189E-2</c:v>
                </c:pt>
                <c:pt idx="7">
                  <c:v>8.5871595381546706E-2</c:v>
                </c:pt>
                <c:pt idx="8">
                  <c:v>8.5102414226678885E-2</c:v>
                </c:pt>
                <c:pt idx="9">
                  <c:v>8.2907610559725328E-2</c:v>
                </c:pt>
                <c:pt idx="10">
                  <c:v>8.0967250197229765E-2</c:v>
                </c:pt>
                <c:pt idx="11">
                  <c:v>7.9896355712073694E-2</c:v>
                </c:pt>
                <c:pt idx="12">
                  <c:v>7.9974731874177987E-2</c:v>
                </c:pt>
                <c:pt idx="13">
                  <c:v>7.9841101539836978E-2</c:v>
                </c:pt>
                <c:pt idx="14">
                  <c:v>7.9694956053624325E-2</c:v>
                </c:pt>
                <c:pt idx="15">
                  <c:v>7.9532002234253676E-2</c:v>
                </c:pt>
                <c:pt idx="16">
                  <c:v>7.9384760344949373E-2</c:v>
                </c:pt>
                <c:pt idx="17">
                  <c:v>7.9214059294112571E-2</c:v>
                </c:pt>
                <c:pt idx="18">
                  <c:v>7.8976889047417745E-2</c:v>
                </c:pt>
                <c:pt idx="19">
                  <c:v>7.8736424610284642E-2</c:v>
                </c:pt>
                <c:pt idx="20">
                  <c:v>7.8471704743000262E-2</c:v>
                </c:pt>
                <c:pt idx="21">
                  <c:v>7.8175389679542351E-2</c:v>
                </c:pt>
                <c:pt idx="22">
                  <c:v>7.7937143676152731E-2</c:v>
                </c:pt>
                <c:pt idx="23">
                  <c:v>7.7691101100370433E-2</c:v>
                </c:pt>
                <c:pt idx="24">
                  <c:v>7.7448759024966327E-2</c:v>
                </c:pt>
                <c:pt idx="25">
                  <c:v>7.7201849739158196E-2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9.0644772337228299E-2</c:v>
                </c:pt>
                <c:pt idx="1">
                  <c:v>8.6820778410486035E-2</c:v>
                </c:pt>
                <c:pt idx="2">
                  <c:v>8.6062128402891028E-2</c:v>
                </c:pt>
                <c:pt idx="3">
                  <c:v>8.7324117445021193E-2</c:v>
                </c:pt>
                <c:pt idx="4">
                  <c:v>8.0855938846999681E-2</c:v>
                </c:pt>
                <c:pt idx="5">
                  <c:v>8.3306222195459453E-2</c:v>
                </c:pt>
                <c:pt idx="6">
                  <c:v>8.5551162271340936E-2</c:v>
                </c:pt>
                <c:pt idx="7">
                  <c:v>8.5269328940889663E-2</c:v>
                </c:pt>
                <c:pt idx="8">
                  <c:v>8.4477546079730723E-2</c:v>
                </c:pt>
                <c:pt idx="9">
                  <c:v>8.230054239322071E-2</c:v>
                </c:pt>
                <c:pt idx="10">
                  <c:v>7.7433495976843777E-2</c:v>
                </c:pt>
                <c:pt idx="11">
                  <c:v>7.9677331646392791E-2</c:v>
                </c:pt>
                <c:pt idx="12">
                  <c:v>7.8946128598188434E-2</c:v>
                </c:pt>
                <c:pt idx="13">
                  <c:v>7.8337844164890397E-2</c:v>
                </c:pt>
                <c:pt idx="14">
                  <c:v>7.772432963192516E-2</c:v>
                </c:pt>
                <c:pt idx="15">
                  <c:v>7.715252365468947E-2</c:v>
                </c:pt>
                <c:pt idx="16">
                  <c:v>7.6592999019779853E-2</c:v>
                </c:pt>
                <c:pt idx="17">
                  <c:v>7.601867050887838E-2</c:v>
                </c:pt>
                <c:pt idx="18">
                  <c:v>7.5483037201309333E-2</c:v>
                </c:pt>
                <c:pt idx="19">
                  <c:v>7.4946464205798743E-2</c:v>
                </c:pt>
                <c:pt idx="20">
                  <c:v>7.4392802137141126E-2</c:v>
                </c:pt>
                <c:pt idx="21">
                  <c:v>7.3830503299873687E-2</c:v>
                </c:pt>
                <c:pt idx="22">
                  <c:v>7.3206521718747211E-2</c:v>
                </c:pt>
                <c:pt idx="23">
                  <c:v>7.2551255787575458E-2</c:v>
                </c:pt>
                <c:pt idx="24">
                  <c:v>7.1857365912418689E-2</c:v>
                </c:pt>
                <c:pt idx="25">
                  <c:v>7.1140084408400334E-2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0.12389157931642061</c:v>
                </c:pt>
                <c:pt idx="1">
                  <c:v>0.12323058558675735</c:v>
                </c:pt>
                <c:pt idx="2">
                  <c:v>0.11661499257275612</c:v>
                </c:pt>
                <c:pt idx="3">
                  <c:v>0.11580738217687926</c:v>
                </c:pt>
                <c:pt idx="4">
                  <c:v>0.11569613195413538</c:v>
                </c:pt>
                <c:pt idx="5">
                  <c:v>0.11816700265017373</c:v>
                </c:pt>
                <c:pt idx="6">
                  <c:v>0.11546673485124601</c:v>
                </c:pt>
                <c:pt idx="7">
                  <c:v>0.11338033370409745</c:v>
                </c:pt>
                <c:pt idx="8">
                  <c:v>0.11081980098672181</c:v>
                </c:pt>
                <c:pt idx="9">
                  <c:v>0.1071121664735296</c:v>
                </c:pt>
                <c:pt idx="10">
                  <c:v>9.9233988365304088E-2</c:v>
                </c:pt>
                <c:pt idx="11">
                  <c:v>0.10359647497718776</c:v>
                </c:pt>
                <c:pt idx="12">
                  <c:v>0.10306447806490726</c:v>
                </c:pt>
                <c:pt idx="13">
                  <c:v>0.10215190948297542</c:v>
                </c:pt>
                <c:pt idx="14">
                  <c:v>0.10131702232351815</c:v>
                </c:pt>
                <c:pt idx="15">
                  <c:v>0.10049953769067024</c:v>
                </c:pt>
                <c:pt idx="16">
                  <c:v>9.9650881755166135E-2</c:v>
                </c:pt>
                <c:pt idx="17">
                  <c:v>9.8812096793089485E-2</c:v>
                </c:pt>
                <c:pt idx="18">
                  <c:v>9.8024881262431862E-2</c:v>
                </c:pt>
                <c:pt idx="19">
                  <c:v>9.728461661468954E-2</c:v>
                </c:pt>
                <c:pt idx="20">
                  <c:v>9.6606642465387152E-2</c:v>
                </c:pt>
                <c:pt idx="21">
                  <c:v>9.5973299217077646E-2</c:v>
                </c:pt>
                <c:pt idx="22">
                  <c:v>9.5321967716961276E-2</c:v>
                </c:pt>
                <c:pt idx="23">
                  <c:v>9.4699763482590418E-2</c:v>
                </c:pt>
                <c:pt idx="24">
                  <c:v>9.4090156217315479E-2</c:v>
                </c:pt>
                <c:pt idx="25">
                  <c:v>9.348366810171059E-2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9.0106630728040571</c:v>
                </c:pt>
                <c:pt idx="1">
                  <c:v>15.202845874469375</c:v>
                </c:pt>
                <c:pt idx="2">
                  <c:v>5.5527910591940284</c:v>
                </c:pt>
                <c:pt idx="3">
                  <c:v>-1.3023497180370214E-2</c:v>
                </c:pt>
                <c:pt idx="4">
                  <c:v>-0.63120075333657155</c:v>
                </c:pt>
                <c:pt idx="5">
                  <c:v>2.2761206697564589</c:v>
                </c:pt>
                <c:pt idx="6">
                  <c:v>-1.0144963549481147</c:v>
                </c:pt>
                <c:pt idx="7">
                  <c:v>1.922718283847189</c:v>
                </c:pt>
                <c:pt idx="8">
                  <c:v>-2.5764183546062469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2.4553236474179982</c:v>
                </c:pt>
                <c:pt idx="1">
                  <c:v>7.3662274031402148</c:v>
                </c:pt>
                <c:pt idx="2">
                  <c:v>3.7435528601353525</c:v>
                </c:pt>
                <c:pt idx="3">
                  <c:v>2.2722783740843653</c:v>
                </c:pt>
                <c:pt idx="4">
                  <c:v>-5.4731322681790786</c:v>
                </c:pt>
                <c:pt idx="5">
                  <c:v>-1.8820284128668092</c:v>
                </c:pt>
                <c:pt idx="6">
                  <c:v>-1.0260100092452475</c:v>
                </c:pt>
                <c:pt idx="7">
                  <c:v>-2.6400355979502237</c:v>
                </c:pt>
                <c:pt idx="8">
                  <c:v>-4.2871759965364404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-3.9590692710963467</c:v>
                </c:pt>
                <c:pt idx="1">
                  <c:v>7.7948100760107621</c:v>
                </c:pt>
                <c:pt idx="2">
                  <c:v>2.6989605958167289</c:v>
                </c:pt>
                <c:pt idx="3">
                  <c:v>-9.0720650981033657E-2</c:v>
                </c:pt>
                <c:pt idx="4">
                  <c:v>-1.4398873216076922</c:v>
                </c:pt>
                <c:pt idx="5">
                  <c:v>0.66546642696450675</c:v>
                </c:pt>
                <c:pt idx="6">
                  <c:v>-0.21093672852830991</c:v>
                </c:pt>
                <c:pt idx="7">
                  <c:v>0.4081377225317766</c:v>
                </c:pt>
                <c:pt idx="8">
                  <c:v>1.4312391508896098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4.9421404112801213</c:v>
                </c:pt>
                <c:pt idx="1">
                  <c:v>12.581935976131419</c:v>
                </c:pt>
                <c:pt idx="2">
                  <c:v>5.7078877043291243</c:v>
                </c:pt>
                <c:pt idx="3">
                  <c:v>-3.6915249124389717</c:v>
                </c:pt>
                <c:pt idx="4">
                  <c:v>-3.5068015832539672</c:v>
                </c:pt>
                <c:pt idx="5">
                  <c:v>3.2953738661333247</c:v>
                </c:pt>
                <c:pt idx="6">
                  <c:v>-0.20730499129290791</c:v>
                </c:pt>
                <c:pt idx="7">
                  <c:v>-2.3504405068234249</c:v>
                </c:pt>
                <c:pt idx="8">
                  <c:v>-2.5942659640644763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0.98307114018377462</c:v>
                </c:pt>
                <c:pt idx="1">
                  <c:v>20.376746052142181</c:v>
                </c:pt>
                <c:pt idx="2">
                  <c:v>8.4068483001458532</c:v>
                </c:pt>
                <c:pt idx="3">
                  <c:v>-3.7822455634200054</c:v>
                </c:pt>
                <c:pt idx="4">
                  <c:v>-4.9466889048616594</c:v>
                </c:pt>
                <c:pt idx="5">
                  <c:v>3.9608402930978315</c:v>
                </c:pt>
                <c:pt idx="6">
                  <c:v>-0.41824171982121783</c:v>
                </c:pt>
                <c:pt idx="7">
                  <c:v>-1.9423027842916483</c:v>
                </c:pt>
                <c:pt idx="8">
                  <c:v>-1.1630268131748664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1.55477868865772</c:v>
                </c:pt>
                <c:pt idx="1">
                  <c:v>7.9187674112050743</c:v>
                </c:pt>
                <c:pt idx="2">
                  <c:v>9.4938179620077037</c:v>
                </c:pt>
                <c:pt idx="3">
                  <c:v>-5.4602152608433627</c:v>
                </c:pt>
                <c:pt idx="4">
                  <c:v>0.20093038239691641</c:v>
                </c:pt>
                <c:pt idx="5">
                  <c:v>1.5421953921723386</c:v>
                </c:pt>
                <c:pt idx="6">
                  <c:v>-1.080999070124264</c:v>
                </c:pt>
                <c:pt idx="7">
                  <c:v>1.3861785677429523</c:v>
                </c:pt>
                <c:pt idx="8">
                  <c:v>-1.1019288052261196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-0.57170754847403771</c:v>
                </c:pt>
                <c:pt idx="1">
                  <c:v>12.457978640937064</c:v>
                </c:pt>
                <c:pt idx="2">
                  <c:v>-1.086969661861886</c:v>
                </c:pt>
                <c:pt idx="3">
                  <c:v>1.6779696974232508</c:v>
                </c:pt>
                <c:pt idx="4">
                  <c:v>-5.1476192872585571</c:v>
                </c:pt>
                <c:pt idx="5">
                  <c:v>2.4186449009254805</c:v>
                </c:pt>
                <c:pt idx="6">
                  <c:v>0.66275735030307814</c:v>
                </c:pt>
                <c:pt idx="7">
                  <c:v>-3.3284813520346432</c:v>
                </c:pt>
                <c:pt idx="8">
                  <c:v>-6.1098007948753974E-2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1.5585253327689337</c:v>
                </c:pt>
                <c:pt idx="1">
                  <c:v>0.15558293993754191</c:v>
                </c:pt>
                <c:pt idx="2">
                  <c:v>0.31090353931804149</c:v>
                </c:pt>
                <c:pt idx="3">
                  <c:v>-0.23222008669883332</c:v>
                </c:pt>
                <c:pt idx="4">
                  <c:v>0.44146326528167101</c:v>
                </c:pt>
                <c:pt idx="5">
                  <c:v>0.79065089589571258</c:v>
                </c:pt>
                <c:pt idx="6">
                  <c:v>-0.56102974833411956</c:v>
                </c:pt>
                <c:pt idx="7">
                  <c:v>0.66433185823268381</c:v>
                </c:pt>
                <c:pt idx="8">
                  <c:v>0.82519174168875464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1.2937071324506935</c:v>
                </c:pt>
                <c:pt idx="1">
                  <c:v>3.7801901868109198</c:v>
                </c:pt>
                <c:pt idx="2">
                  <c:v>3.0697079800349023</c:v>
                </c:pt>
                <c:pt idx="3">
                  <c:v>-2.5872677740362029</c:v>
                </c:pt>
                <c:pt idx="4">
                  <c:v>0.48267998356584219</c:v>
                </c:pt>
                <c:pt idx="5">
                  <c:v>-0.37928331123532288</c:v>
                </c:pt>
                <c:pt idx="6">
                  <c:v>0.89103093655069898</c:v>
                </c:pt>
                <c:pt idx="7">
                  <c:v>0.79056877709860718</c:v>
                </c:pt>
                <c:pt idx="8">
                  <c:v>-4.7667270418210848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-1.8691613250359254</c:v>
                </c:pt>
                <c:pt idx="1">
                  <c:v>16.440972925393709</c:v>
                </c:pt>
                <c:pt idx="2">
                  <c:v>5.026236780792793</c:v>
                </c:pt>
                <c:pt idx="3">
                  <c:v>-0.96275770268502825</c:v>
                </c:pt>
                <c:pt idx="4">
                  <c:v>-5.8708321537091415</c:v>
                </c:pt>
                <c:pt idx="5">
                  <c:v>3.5494727084373849</c:v>
                </c:pt>
                <c:pt idx="6">
                  <c:v>-0.74824290803776705</c:v>
                </c:pt>
                <c:pt idx="7">
                  <c:v>-3.397203419622997</c:v>
                </c:pt>
                <c:pt idx="8">
                  <c:v>2.7785084869574561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0.34571995099184072</c:v>
                </c:pt>
                <c:pt idx="1">
                  <c:v>1.0256805474922999</c:v>
                </c:pt>
                <c:pt idx="2">
                  <c:v>0.21930590831898744</c:v>
                </c:pt>
                <c:pt idx="3">
                  <c:v>-0.32884344037209745</c:v>
                </c:pt>
                <c:pt idx="4">
                  <c:v>0.19217274901469406</c:v>
                </c:pt>
                <c:pt idx="5">
                  <c:v>0.40816628247608921</c:v>
                </c:pt>
                <c:pt idx="6">
                  <c:v>-0.33414146641099596</c:v>
                </c:pt>
                <c:pt idx="7">
                  <c:v>-3.937359196651502E-3</c:v>
                </c:pt>
                <c:pt idx="8">
                  <c:v>0.40490125544598787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0.91548650977606005</c:v>
                </c:pt>
                <c:pt idx="1">
                  <c:v>2.0670681362184062</c:v>
                </c:pt>
                <c:pt idx="2">
                  <c:v>3.0868619860392474</c:v>
                </c:pt>
                <c:pt idx="3">
                  <c:v>-2.287022075475388</c:v>
                </c:pt>
                <c:pt idx="4">
                  <c:v>-7.1653160764967971E-2</c:v>
                </c:pt>
                <c:pt idx="5">
                  <c:v>-1.5085908552100413</c:v>
                </c:pt>
                <c:pt idx="6">
                  <c:v>-7.8165540671037093E-2</c:v>
                </c:pt>
                <c:pt idx="7">
                  <c:v>0.58944949068609076</c:v>
                </c:pt>
                <c:pt idx="8">
                  <c:v>-2.8195236138053623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0.29357222788980231</c:v>
                </c:pt>
                <c:pt idx="1">
                  <c:v>4.8260187274943718</c:v>
                </c:pt>
                <c:pt idx="2">
                  <c:v>6.1876500676494572</c:v>
                </c:pt>
                <c:pt idx="3">
                  <c:v>-2.8443497449958457</c:v>
                </c:pt>
                <c:pt idx="4">
                  <c:v>8.0410794147191655E-2</c:v>
                </c:pt>
                <c:pt idx="5">
                  <c:v>2.6426199649062525</c:v>
                </c:pt>
                <c:pt idx="6">
                  <c:v>-0.66869206304226303</c:v>
                </c:pt>
                <c:pt idx="7">
                  <c:v>0.80066643625351652</c:v>
                </c:pt>
                <c:pt idx="8">
                  <c:v>1.3126935531332471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1.2128053817770965</c:v>
                </c:pt>
                <c:pt idx="1">
                  <c:v>-0.87009760755475529</c:v>
                </c:pt>
                <c:pt idx="2">
                  <c:v>9.15976309990576E-2</c:v>
                </c:pt>
                <c:pt idx="3">
                  <c:v>9.6623353673264523E-2</c:v>
                </c:pt>
                <c:pt idx="4">
                  <c:v>0.24929051626698318</c:v>
                </c:pt>
                <c:pt idx="5">
                  <c:v>0.38248461341962436</c:v>
                </c:pt>
                <c:pt idx="6">
                  <c:v>-0.22688828192312571</c:v>
                </c:pt>
                <c:pt idx="7">
                  <c:v>0.66826921742933454</c:v>
                </c:pt>
                <c:pt idx="8">
                  <c:v>0.4202904862427661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0.37822062267462631</c:v>
                </c:pt>
                <c:pt idx="1">
                  <c:v>1.7131220505925038</c:v>
                </c:pt>
                <c:pt idx="2">
                  <c:v>-1.7154006004344691E-2</c:v>
                </c:pt>
                <c:pt idx="3">
                  <c:v>-0.30024569856081174</c:v>
                </c:pt>
                <c:pt idx="4">
                  <c:v>0.55433314433081238</c:v>
                </c:pt>
                <c:pt idx="5">
                  <c:v>1.1293075439747118</c:v>
                </c:pt>
                <c:pt idx="6">
                  <c:v>0.96919647722170055</c:v>
                </c:pt>
                <c:pt idx="7">
                  <c:v>0.20111928641252419</c:v>
                </c:pt>
                <c:pt idx="8">
                  <c:v>-1.9472034280157073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-2.1627335529257543</c:v>
                </c:pt>
                <c:pt idx="1">
                  <c:v>11.614954197899365</c:v>
                </c:pt>
                <c:pt idx="2">
                  <c:v>-1.1614132868566429</c:v>
                </c:pt>
                <c:pt idx="3">
                  <c:v>1.8815920423107997</c:v>
                </c:pt>
                <c:pt idx="4">
                  <c:v>-5.9512429478563291</c:v>
                </c:pt>
                <c:pt idx="5">
                  <c:v>0.90685274353113332</c:v>
                </c:pt>
                <c:pt idx="6">
                  <c:v>-7.9550844995497805E-2</c:v>
                </c:pt>
                <c:pt idx="7">
                  <c:v>-4.1978698558765331</c:v>
                </c:pt>
                <c:pt idx="8">
                  <c:v>1.4658149338241984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36.119250516906348</c:v>
                </c:pt>
                <c:pt idx="1">
                  <c:v>32.818713534260148</c:v>
                </c:pt>
                <c:pt idx="2">
                  <c:v>29.995792521590655</c:v>
                </c:pt>
                <c:pt idx="3">
                  <c:v>28.488816364101005</c:v>
                </c:pt>
                <c:pt idx="4">
                  <c:v>27.070291052141179</c:v>
                </c:pt>
                <c:pt idx="5">
                  <c:v>24.379587350524329</c:v>
                </c:pt>
                <c:pt idx="6">
                  <c:v>23.881331904826325</c:v>
                </c:pt>
                <c:pt idx="7">
                  <c:v>23.894785279357876</c:v>
                </c:pt>
                <c:pt idx="8">
                  <c:v>25.304062836332843</c:v>
                </c:pt>
                <c:pt idx="9">
                  <c:v>23.168871357475357</c:v>
                </c:pt>
                <c:pt idx="10">
                  <c:v>19.45292891188296</c:v>
                </c:pt>
                <c:pt idx="11">
                  <c:v>26.236083835057361</c:v>
                </c:pt>
                <c:pt idx="12">
                  <c:v>20.794092328979815</c:v>
                </c:pt>
                <c:pt idx="13">
                  <c:v>19.815354026516061</c:v>
                </c:pt>
                <c:pt idx="14">
                  <c:v>18.865111921037371</c:v>
                </c:pt>
                <c:pt idx="15">
                  <c:v>18.322295651892244</c:v>
                </c:pt>
                <c:pt idx="16">
                  <c:v>17.816308130862005</c:v>
                </c:pt>
                <c:pt idx="17">
                  <c:v>17.285955479026644</c:v>
                </c:pt>
                <c:pt idx="18">
                  <c:v>16.72630194415451</c:v>
                </c:pt>
                <c:pt idx="19">
                  <c:v>16.149914905598713</c:v>
                </c:pt>
                <c:pt idx="20">
                  <c:v>15.563252452087626</c:v>
                </c:pt>
                <c:pt idx="21">
                  <c:v>14.959769132134969</c:v>
                </c:pt>
                <c:pt idx="22">
                  <c:v>14.338157001044516</c:v>
                </c:pt>
                <c:pt idx="23">
                  <c:v>13.701988045658034</c:v>
                </c:pt>
                <c:pt idx="24">
                  <c:v>13.09011691515828</c:v>
                </c:pt>
                <c:pt idx="25">
                  <c:v>13.077206355861469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82.242751356139664</c:v>
                </c:pt>
                <c:pt idx="1">
                  <c:v>83.063436875095618</c:v>
                </c:pt>
                <c:pt idx="2">
                  <c:v>87.894447835015072</c:v>
                </c:pt>
                <c:pt idx="3">
                  <c:v>75.987343522161893</c:v>
                </c:pt>
                <c:pt idx="4">
                  <c:v>78.076432246201236</c:v>
                </c:pt>
                <c:pt idx="5">
                  <c:v>84.029217135412424</c:v>
                </c:pt>
                <c:pt idx="6">
                  <c:v>77.777616934611729</c:v>
                </c:pt>
                <c:pt idx="7">
                  <c:v>80.687903481654288</c:v>
                </c:pt>
                <c:pt idx="8">
                  <c:v>78.249458680032632</c:v>
                </c:pt>
                <c:pt idx="9">
                  <c:v>73.600916180910758</c:v>
                </c:pt>
                <c:pt idx="10">
                  <c:v>72.876275987899106</c:v>
                </c:pt>
                <c:pt idx="11">
                  <c:v>75.212270631411513</c:v>
                </c:pt>
                <c:pt idx="12">
                  <c:v>70.45844211701251</c:v>
                </c:pt>
                <c:pt idx="13">
                  <c:v>68.354618463356744</c:v>
                </c:pt>
                <c:pt idx="14">
                  <c:v>66.34934305630324</c:v>
                </c:pt>
                <c:pt idx="15">
                  <c:v>64.160592183598538</c:v>
                </c:pt>
                <c:pt idx="16">
                  <c:v>61.880698602561338</c:v>
                </c:pt>
                <c:pt idx="17">
                  <c:v>59.565459290389576</c:v>
                </c:pt>
                <c:pt idx="18">
                  <c:v>57.258880277310958</c:v>
                </c:pt>
                <c:pt idx="19">
                  <c:v>54.930619167624769</c:v>
                </c:pt>
                <c:pt idx="20">
                  <c:v>52.601279216839856</c:v>
                </c:pt>
                <c:pt idx="21">
                  <c:v>50.237006256404548</c:v>
                </c:pt>
                <c:pt idx="22">
                  <c:v>47.843620329145132</c:v>
                </c:pt>
                <c:pt idx="23">
                  <c:v>45.417527185589343</c:v>
                </c:pt>
                <c:pt idx="24">
                  <c:v>42.947182048868939</c:v>
                </c:pt>
                <c:pt idx="25">
                  <c:v>40.378078039385301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107.39218712301665</c:v>
                </c:pt>
                <c:pt idx="1">
                  <c:v>107.81824797169359</c:v>
                </c:pt>
                <c:pt idx="2">
                  <c:v>110.93025689375236</c:v>
                </c:pt>
                <c:pt idx="3">
                  <c:v>112.34577383522929</c:v>
                </c:pt>
                <c:pt idx="4">
                  <c:v>114.93006695601242</c:v>
                </c:pt>
                <c:pt idx="5">
                  <c:v>113.5830428268869</c:v>
                </c:pt>
                <c:pt idx="6">
                  <c:v>122.57157720418918</c:v>
                </c:pt>
                <c:pt idx="7">
                  <c:v>110.94973638384414</c:v>
                </c:pt>
                <c:pt idx="8">
                  <c:v>105.62161936207919</c:v>
                </c:pt>
                <c:pt idx="9">
                  <c:v>116.96655656376078</c:v>
                </c:pt>
                <c:pt idx="10">
                  <c:v>111.78185944271414</c:v>
                </c:pt>
                <c:pt idx="11">
                  <c:v>107.7621684707005</c:v>
                </c:pt>
                <c:pt idx="12">
                  <c:v>107.82208974306008</c:v>
                </c:pt>
                <c:pt idx="13">
                  <c:v>106.20282216568573</c:v>
                </c:pt>
                <c:pt idx="14">
                  <c:v>104.78209303884061</c:v>
                </c:pt>
                <c:pt idx="15">
                  <c:v>103.09303804688884</c:v>
                </c:pt>
                <c:pt idx="16">
                  <c:v>101.35019354377066</c:v>
                </c:pt>
                <c:pt idx="17">
                  <c:v>99.568664929169614</c:v>
                </c:pt>
                <c:pt idx="18">
                  <c:v>97.792567252306227</c:v>
                </c:pt>
                <c:pt idx="19">
                  <c:v>96.016438813779075</c:v>
                </c:pt>
                <c:pt idx="20">
                  <c:v>94.27241072682493</c:v>
                </c:pt>
                <c:pt idx="21">
                  <c:v>92.523294044158959</c:v>
                </c:pt>
                <c:pt idx="22">
                  <c:v>90.775770494287201</c:v>
                </c:pt>
                <c:pt idx="23">
                  <c:v>89.030193708141667</c:v>
                </c:pt>
                <c:pt idx="24">
                  <c:v>87.273455532115122</c:v>
                </c:pt>
                <c:pt idx="25">
                  <c:v>85.401035436128538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102.56998999042253</c:v>
                </c:pt>
                <c:pt idx="1">
                  <c:v>105.66218048982552</c:v>
                </c:pt>
                <c:pt idx="2">
                  <c:v>110.73165698610272</c:v>
                </c:pt>
                <c:pt idx="3">
                  <c:v>101.57433101218911</c:v>
                </c:pt>
                <c:pt idx="4">
                  <c:v>107.0713705582469</c:v>
                </c:pt>
                <c:pt idx="5">
                  <c:v>110.63885857483372</c:v>
                </c:pt>
                <c:pt idx="6">
                  <c:v>116.89123670687232</c:v>
                </c:pt>
                <c:pt idx="7">
                  <c:v>116.93270399420614</c:v>
                </c:pt>
                <c:pt idx="8">
                  <c:v>109.54029850067406</c:v>
                </c:pt>
                <c:pt idx="9">
                  <c:v>123.80064572510945</c:v>
                </c:pt>
                <c:pt idx="10">
                  <c:v>121.6537162935893</c:v>
                </c:pt>
                <c:pt idx="11">
                  <c:v>119.36825821834019</c:v>
                </c:pt>
                <c:pt idx="12">
                  <c:v>121.17235496712327</c:v>
                </c:pt>
                <c:pt idx="13">
                  <c:v>121.81830404669721</c:v>
                </c:pt>
                <c:pt idx="14">
                  <c:v>122.70766079349514</c:v>
                </c:pt>
                <c:pt idx="15">
                  <c:v>123.30134807523551</c:v>
                </c:pt>
                <c:pt idx="16">
                  <c:v>123.82939898077912</c:v>
                </c:pt>
                <c:pt idx="17">
                  <c:v>124.30690928260974</c:v>
                </c:pt>
                <c:pt idx="18">
                  <c:v>124.80073959373685</c:v>
                </c:pt>
                <c:pt idx="19">
                  <c:v>125.2965994716395</c:v>
                </c:pt>
                <c:pt idx="20">
                  <c:v>125.84154721120591</c:v>
                </c:pt>
                <c:pt idx="21">
                  <c:v>126.38109925691471</c:v>
                </c:pt>
                <c:pt idx="22">
                  <c:v>126.92571954440392</c:v>
                </c:pt>
                <c:pt idx="23">
                  <c:v>127.48911794387648</c:v>
                </c:pt>
                <c:pt idx="24">
                  <c:v>128.05056312977536</c:v>
                </c:pt>
                <c:pt idx="25">
                  <c:v>128.467670971888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23.34560310723371</c:v>
                </c:pt>
                <c:pt idx="1">
                  <c:v>24.581179556584306</c:v>
                </c:pt>
                <c:pt idx="2">
                  <c:v>22.82196280351803</c:v>
                </c:pt>
                <c:pt idx="3">
                  <c:v>26.204937907876133</c:v>
                </c:pt>
                <c:pt idx="4">
                  <c:v>25.685925638322718</c:v>
                </c:pt>
                <c:pt idx="5">
                  <c:v>27.188267817486388</c:v>
                </c:pt>
                <c:pt idx="6">
                  <c:v>27.906464992983981</c:v>
                </c:pt>
                <c:pt idx="7">
                  <c:v>29.186778839197963</c:v>
                </c:pt>
                <c:pt idx="8">
                  <c:v>28.449411848986173</c:v>
                </c:pt>
                <c:pt idx="9">
                  <c:v>27.659044386673475</c:v>
                </c:pt>
                <c:pt idx="10">
                  <c:v>31.140882520586352</c:v>
                </c:pt>
                <c:pt idx="11">
                  <c:v>30.144688648376494</c:v>
                </c:pt>
                <c:pt idx="12">
                  <c:v>31.038208771252165</c:v>
                </c:pt>
                <c:pt idx="13">
                  <c:v>31.544122083028618</c:v>
                </c:pt>
                <c:pt idx="14">
                  <c:v>32.120239443457422</c:v>
                </c:pt>
                <c:pt idx="15">
                  <c:v>32.640178321526463</c:v>
                </c:pt>
                <c:pt idx="16">
                  <c:v>33.172031677364863</c:v>
                </c:pt>
                <c:pt idx="17">
                  <c:v>33.709957543121988</c:v>
                </c:pt>
                <c:pt idx="18" formatCode="General">
                  <c:v>34.243111044390425</c:v>
                </c:pt>
                <c:pt idx="19" formatCode="General">
                  <c:v>34.79415231613622</c:v>
                </c:pt>
                <c:pt idx="20" formatCode="General">
                  <c:v>35.370279325195277</c:v>
                </c:pt>
                <c:pt idx="21" formatCode="General">
                  <c:v>35.956461608591908</c:v>
                </c:pt>
                <c:pt idx="22">
                  <c:v>36.562323312214296</c:v>
                </c:pt>
                <c:pt idx="23">
                  <c:v>37.192347015865394</c:v>
                </c:pt>
                <c:pt idx="24">
                  <c:v>37.847784382660407</c:v>
                </c:pt>
                <c:pt idx="25">
                  <c:v>38.477679575335017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25.618487825947028</c:v>
                </c:pt>
                <c:pt idx="1">
                  <c:v>26.832705519146888</c:v>
                </c:pt>
                <c:pt idx="2">
                  <c:v>24.682558585282745</c:v>
                </c:pt>
                <c:pt idx="3">
                  <c:v>27.301035797054475</c:v>
                </c:pt>
                <c:pt idx="4">
                  <c:v>26.385296291642245</c:v>
                </c:pt>
                <c:pt idx="5">
                  <c:v>27.854927985701941</c:v>
                </c:pt>
                <c:pt idx="6">
                  <c:v>27.873837564802383</c:v>
                </c:pt>
                <c:pt idx="7">
                  <c:v>28.305380366704284</c:v>
                </c:pt>
                <c:pt idx="8">
                  <c:v>27.691449575093859</c:v>
                </c:pt>
                <c:pt idx="9">
                  <c:v>27.109644401597475</c:v>
                </c:pt>
                <c:pt idx="10">
                  <c:v>28.733446611182092</c:v>
                </c:pt>
                <c:pt idx="11">
                  <c:v>27.646369793884368</c:v>
                </c:pt>
                <c:pt idx="12">
                  <c:v>28.396368606463554</c:v>
                </c:pt>
                <c:pt idx="13">
                  <c:v>28.755287325227492</c:v>
                </c:pt>
                <c:pt idx="14">
                  <c:v>29.207845653654207</c:v>
                </c:pt>
                <c:pt idx="15">
                  <c:v>29.582892858926467</c:v>
                </c:pt>
                <c:pt idx="16">
                  <c:v>29.959348740754734</c:v>
                </c:pt>
                <c:pt idx="17">
                  <c:v>30.37994194101568</c:v>
                </c:pt>
                <c:pt idx="18" formatCode="General">
                  <c:v>30.806996693685409</c:v>
                </c:pt>
                <c:pt idx="19" formatCode="General">
                  <c:v>31.247391962183929</c:v>
                </c:pt>
                <c:pt idx="20" formatCode="General">
                  <c:v>31.723742242217813</c:v>
                </c:pt>
                <c:pt idx="21" formatCode="General">
                  <c:v>32.225693798362428</c:v>
                </c:pt>
                <c:pt idx="22">
                  <c:v>32.739955245382269</c:v>
                </c:pt>
                <c:pt idx="23">
                  <c:v>33.274210688493781</c:v>
                </c:pt>
                <c:pt idx="24">
                  <c:v>33.817239461454271</c:v>
                </c:pt>
                <c:pt idx="25">
                  <c:v>34.387780341418576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68.50493845029257</c:v>
                </c:pt>
                <c:pt idx="1">
                  <c:v>74.050997915969106</c:v>
                </c:pt>
                <c:pt idx="2">
                  <c:v>71.363197300025149</c:v>
                </c:pt>
                <c:pt idx="3">
                  <c:v>81.375741889817476</c:v>
                </c:pt>
                <c:pt idx="4">
                  <c:v>84.058109924586873</c:v>
                </c:pt>
                <c:pt idx="5">
                  <c:v>89.351315700926449</c:v>
                </c:pt>
                <c:pt idx="6">
                  <c:v>92.074636832944748</c:v>
                </c:pt>
                <c:pt idx="7">
                  <c:v>97.330716931734187</c:v>
                </c:pt>
                <c:pt idx="8">
                  <c:v>95.39822978553704</c:v>
                </c:pt>
                <c:pt idx="9">
                  <c:v>96.063687161227605</c:v>
                </c:pt>
                <c:pt idx="10">
                  <c:v>106.89242601843677</c:v>
                </c:pt>
                <c:pt idx="11">
                  <c:v>105.85199923891405</c:v>
                </c:pt>
                <c:pt idx="12">
                  <c:v>109.00234485802396</c:v>
                </c:pt>
                <c:pt idx="13">
                  <c:v>111.37804232643013</c:v>
                </c:pt>
                <c:pt idx="14">
                  <c:v>113.99100538764944</c:v>
                </c:pt>
                <c:pt idx="15">
                  <c:v>116.34525221959156</c:v>
                </c:pt>
                <c:pt idx="16">
                  <c:v>118.63803623763971</c:v>
                </c:pt>
                <c:pt idx="17">
                  <c:v>120.85940933355835</c:v>
                </c:pt>
                <c:pt idx="18" formatCode="General">
                  <c:v>123.1233335787406</c:v>
                </c:pt>
                <c:pt idx="19" formatCode="General">
                  <c:v>125.41420580423183</c:v>
                </c:pt>
                <c:pt idx="20" formatCode="General">
                  <c:v>127.76077460728139</c:v>
                </c:pt>
                <c:pt idx="21" formatCode="General">
                  <c:v>130.10752481113016</c:v>
                </c:pt>
                <c:pt idx="22" formatCode="General">
                  <c:v>132.48707282982636</c:v>
                </c:pt>
                <c:pt idx="23" formatCode="General">
                  <c:v>134.90828731992411</c:v>
                </c:pt>
                <c:pt idx="24" formatCode="General">
                  <c:v>137.35214878647801</c:v>
                </c:pt>
                <c:pt idx="25" formatCode="General">
                  <c:v>139.66695694383787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31.384569563394827</c:v>
                </c:pt>
                <c:pt idx="1">
                  <c:v>26.803544775828922</c:v>
                </c:pt>
                <c:pt idx="2">
                  <c:v>25.833019493159821</c:v>
                </c:pt>
                <c:pt idx="3">
                  <c:v>34.412027924106425</c:v>
                </c:pt>
                <c:pt idx="4">
                  <c:v>35.283896412812332</c:v>
                </c:pt>
                <c:pt idx="5">
                  <c:v>38.33168489288515</c:v>
                </c:pt>
                <c:pt idx="6">
                  <c:v>39.684316392099269</c:v>
                </c:pt>
                <c:pt idx="7">
                  <c:v>38.732826227168566</c:v>
                </c:pt>
                <c:pt idx="8">
                  <c:v>43.573428725730814</c:v>
                </c:pt>
                <c:pt idx="9">
                  <c:v>54.656078377713349</c:v>
                </c:pt>
                <c:pt idx="10">
                  <c:v>51.376670393377658</c:v>
                </c:pt>
                <c:pt idx="11">
                  <c:v>51.78222317776023</c:v>
                </c:pt>
                <c:pt idx="12">
                  <c:v>55.563293667542091</c:v>
                </c:pt>
                <c:pt idx="13">
                  <c:v>57.775794934460286</c:v>
                </c:pt>
                <c:pt idx="14">
                  <c:v>60.076134079573123</c:v>
                </c:pt>
                <c:pt idx="15">
                  <c:v>62.199605249513603</c:v>
                </c:pt>
                <c:pt idx="16">
                  <c:v>64.260516214779344</c:v>
                </c:pt>
                <c:pt idx="17">
                  <c:v>66.273477864839151</c:v>
                </c:pt>
                <c:pt idx="18" formatCode="General">
                  <c:v>68.25068814789536</c:v>
                </c:pt>
                <c:pt idx="19" formatCode="General">
                  <c:v>70.198901140459441</c:v>
                </c:pt>
                <c:pt idx="20" formatCode="General">
                  <c:v>72.142470729363637</c:v>
                </c:pt>
                <c:pt idx="21" formatCode="General">
                  <c:v>74.050711197723658</c:v>
                </c:pt>
                <c:pt idx="22" formatCode="General">
                  <c:v>75.932157866701047</c:v>
                </c:pt>
                <c:pt idx="23" formatCode="General">
                  <c:v>77.791781926470449</c:v>
                </c:pt>
                <c:pt idx="24" formatCode="General">
                  <c:v>79.619408078293063</c:v>
                </c:pt>
                <c:pt idx="25" formatCode="General">
                  <c:v>81.3426919742016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4.5332220666467355</c:v>
                </c:pt>
                <c:pt idx="1">
                  <c:v>4.0409933615956977</c:v>
                </c:pt>
                <c:pt idx="2">
                  <c:v>3.8491075815531341</c:v>
                </c:pt>
                <c:pt idx="3">
                  <c:v>5.1419917474644468</c:v>
                </c:pt>
                <c:pt idx="4">
                  <c:v>5.1466109200339609</c:v>
                </c:pt>
                <c:pt idx="5">
                  <c:v>5.7600977153428206</c:v>
                </c:pt>
                <c:pt idx="6">
                  <c:v>6.0369814666699559</c:v>
                </c:pt>
                <c:pt idx="7">
                  <c:v>5.731168496132109</c:v>
                </c:pt>
                <c:pt idx="8">
                  <c:v>6.1390406855340629</c:v>
                </c:pt>
                <c:pt idx="9">
                  <c:v>7.8215558455317398</c:v>
                </c:pt>
                <c:pt idx="10">
                  <c:v>7.467793820331881</c:v>
                </c:pt>
                <c:pt idx="11">
                  <c:v>7.7319379855561499</c:v>
                </c:pt>
                <c:pt idx="12">
                  <c:v>8.1168049405427034</c:v>
                </c:pt>
                <c:pt idx="13">
                  <c:v>8.4236546285975056</c:v>
                </c:pt>
                <c:pt idx="14">
                  <c:v>8.7385666259891011</c:v>
                </c:pt>
                <c:pt idx="15">
                  <c:v>9.0287973928272347</c:v>
                </c:pt>
                <c:pt idx="16">
                  <c:v>9.3084678714875473</c:v>
                </c:pt>
                <c:pt idx="17">
                  <c:v>9.5792243362694371</c:v>
                </c:pt>
                <c:pt idx="18" formatCode="General">
                  <c:v>9.8533814677804514</c:v>
                </c:pt>
                <c:pt idx="19" formatCode="General">
                  <c:v>10.122776418346666</c:v>
                </c:pt>
                <c:pt idx="20" formatCode="General">
                  <c:v>10.39124348898374</c:v>
                </c:pt>
                <c:pt idx="21" formatCode="General">
                  <c:v>10.653439894578412</c:v>
                </c:pt>
                <c:pt idx="22" formatCode="General">
                  <c:v>10.911223376994741</c:v>
                </c:pt>
                <c:pt idx="23" formatCode="General">
                  <c:v>11.164546165980893</c:v>
                </c:pt>
                <c:pt idx="24" formatCode="General">
                  <c:v>11.415101665196733</c:v>
                </c:pt>
                <c:pt idx="25" formatCode="General">
                  <c:v>11.651900361943662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36.119250516906348</c:v>
                </c:pt>
                <c:pt idx="1">
                  <c:v>32.818713534260148</c:v>
                </c:pt>
                <c:pt idx="2">
                  <c:v>29.995792521590655</c:v>
                </c:pt>
                <c:pt idx="3">
                  <c:v>28.488816364101005</c:v>
                </c:pt>
                <c:pt idx="4">
                  <c:v>27.070291052141179</c:v>
                </c:pt>
                <c:pt idx="5">
                  <c:v>24.379587350524329</c:v>
                </c:pt>
                <c:pt idx="6">
                  <c:v>23.881331904826325</c:v>
                </c:pt>
                <c:pt idx="7">
                  <c:v>23.894785279357876</c:v>
                </c:pt>
                <c:pt idx="8">
                  <c:v>25.304062836332843</c:v>
                </c:pt>
                <c:pt idx="9">
                  <c:v>23.168871357475357</c:v>
                </c:pt>
                <c:pt idx="10">
                  <c:v>19.45292891188296</c:v>
                </c:pt>
                <c:pt idx="11">
                  <c:v>26.236083835057361</c:v>
                </c:pt>
                <c:pt idx="12">
                  <c:v>20.794092328979815</c:v>
                </c:pt>
                <c:pt idx="13">
                  <c:v>19.815354026516061</c:v>
                </c:pt>
                <c:pt idx="14">
                  <c:v>18.865111921037371</c:v>
                </c:pt>
                <c:pt idx="15">
                  <c:v>18.322295651892244</c:v>
                </c:pt>
                <c:pt idx="16">
                  <c:v>17.816308130862005</c:v>
                </c:pt>
                <c:pt idx="17">
                  <c:v>17.285955479026644</c:v>
                </c:pt>
                <c:pt idx="18">
                  <c:v>16.72630194415451</c:v>
                </c:pt>
                <c:pt idx="19">
                  <c:v>16.149914905598713</c:v>
                </c:pt>
                <c:pt idx="20">
                  <c:v>15.563252452087626</c:v>
                </c:pt>
                <c:pt idx="21">
                  <c:v>14.959769132134969</c:v>
                </c:pt>
                <c:pt idx="22">
                  <c:v>14.338157001044516</c:v>
                </c:pt>
                <c:pt idx="23">
                  <c:v>13.701988045658034</c:v>
                </c:pt>
                <c:pt idx="24">
                  <c:v>13.09011691515828</c:v>
                </c:pt>
                <c:pt idx="25">
                  <c:v>13.077206355861469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82.242751356139664</c:v>
                </c:pt>
                <c:pt idx="1">
                  <c:v>83.063436875095618</c:v>
                </c:pt>
                <c:pt idx="2">
                  <c:v>87.894447835015072</c:v>
                </c:pt>
                <c:pt idx="3">
                  <c:v>75.987343522161893</c:v>
                </c:pt>
                <c:pt idx="4">
                  <c:v>78.076432246201236</c:v>
                </c:pt>
                <c:pt idx="5">
                  <c:v>84.029217135412424</c:v>
                </c:pt>
                <c:pt idx="6">
                  <c:v>77.777616934611729</c:v>
                </c:pt>
                <c:pt idx="7">
                  <c:v>80.687903481654288</c:v>
                </c:pt>
                <c:pt idx="8">
                  <c:v>78.249458680032632</c:v>
                </c:pt>
                <c:pt idx="9">
                  <c:v>73.600916180910758</c:v>
                </c:pt>
                <c:pt idx="10">
                  <c:v>72.876275987899106</c:v>
                </c:pt>
                <c:pt idx="11">
                  <c:v>75.212270631411513</c:v>
                </c:pt>
                <c:pt idx="12">
                  <c:v>70.45844211701251</c:v>
                </c:pt>
                <c:pt idx="13">
                  <c:v>68.354618463356744</c:v>
                </c:pt>
                <c:pt idx="14">
                  <c:v>66.34934305630324</c:v>
                </c:pt>
                <c:pt idx="15">
                  <c:v>64.160592183598538</c:v>
                </c:pt>
                <c:pt idx="16">
                  <c:v>61.880698602561338</c:v>
                </c:pt>
                <c:pt idx="17">
                  <c:v>59.565459290389576</c:v>
                </c:pt>
                <c:pt idx="18">
                  <c:v>57.258880277310958</c:v>
                </c:pt>
                <c:pt idx="19">
                  <c:v>54.930619167624769</c:v>
                </c:pt>
                <c:pt idx="20">
                  <c:v>52.601279216839856</c:v>
                </c:pt>
                <c:pt idx="21">
                  <c:v>50.237006256404548</c:v>
                </c:pt>
                <c:pt idx="22">
                  <c:v>47.843620329145132</c:v>
                </c:pt>
                <c:pt idx="23">
                  <c:v>45.417527185589343</c:v>
                </c:pt>
                <c:pt idx="24">
                  <c:v>42.947182048868939</c:v>
                </c:pt>
                <c:pt idx="25">
                  <c:v>40.378078039385301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107.39218712301665</c:v>
                </c:pt>
                <c:pt idx="1">
                  <c:v>107.81824797169359</c:v>
                </c:pt>
                <c:pt idx="2">
                  <c:v>110.93025689375236</c:v>
                </c:pt>
                <c:pt idx="3">
                  <c:v>112.34577383522929</c:v>
                </c:pt>
                <c:pt idx="4">
                  <c:v>114.93006695601242</c:v>
                </c:pt>
                <c:pt idx="5">
                  <c:v>113.5830428268869</c:v>
                </c:pt>
                <c:pt idx="6">
                  <c:v>122.57157720418918</c:v>
                </c:pt>
                <c:pt idx="7">
                  <c:v>110.94973638384414</c:v>
                </c:pt>
                <c:pt idx="8">
                  <c:v>105.62161936207919</c:v>
                </c:pt>
                <c:pt idx="9">
                  <c:v>116.96655656376078</c:v>
                </c:pt>
                <c:pt idx="10">
                  <c:v>111.78185944271414</c:v>
                </c:pt>
                <c:pt idx="11">
                  <c:v>107.7621684707005</c:v>
                </c:pt>
                <c:pt idx="12">
                  <c:v>107.82208974306008</c:v>
                </c:pt>
                <c:pt idx="13">
                  <c:v>106.20282216568573</c:v>
                </c:pt>
                <c:pt idx="14">
                  <c:v>104.78209303884061</c:v>
                </c:pt>
                <c:pt idx="15">
                  <c:v>103.09303804688884</c:v>
                </c:pt>
                <c:pt idx="16">
                  <c:v>101.35019354377066</c:v>
                </c:pt>
                <c:pt idx="17">
                  <c:v>99.568664929169614</c:v>
                </c:pt>
                <c:pt idx="18">
                  <c:v>97.792567252306227</c:v>
                </c:pt>
                <c:pt idx="19">
                  <c:v>96.016438813779075</c:v>
                </c:pt>
                <c:pt idx="20">
                  <c:v>94.27241072682493</c:v>
                </c:pt>
                <c:pt idx="21">
                  <c:v>92.523294044158959</c:v>
                </c:pt>
                <c:pt idx="22">
                  <c:v>90.775770494287201</c:v>
                </c:pt>
                <c:pt idx="23">
                  <c:v>89.030193708141667</c:v>
                </c:pt>
                <c:pt idx="24">
                  <c:v>87.273455532115122</c:v>
                </c:pt>
                <c:pt idx="25">
                  <c:v>85.401035436128538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102.56998999042253</c:v>
                </c:pt>
                <c:pt idx="1">
                  <c:v>105.66218048982552</c:v>
                </c:pt>
                <c:pt idx="2">
                  <c:v>110.73165698610272</c:v>
                </c:pt>
                <c:pt idx="3">
                  <c:v>101.57433101218911</c:v>
                </c:pt>
                <c:pt idx="4">
                  <c:v>107.0713705582469</c:v>
                </c:pt>
                <c:pt idx="5">
                  <c:v>110.63885857483372</c:v>
                </c:pt>
                <c:pt idx="6">
                  <c:v>116.89123670687232</c:v>
                </c:pt>
                <c:pt idx="7">
                  <c:v>116.93270399420614</c:v>
                </c:pt>
                <c:pt idx="8">
                  <c:v>109.54029850067406</c:v>
                </c:pt>
                <c:pt idx="9">
                  <c:v>123.80064572510945</c:v>
                </c:pt>
                <c:pt idx="10">
                  <c:v>121.6537162935893</c:v>
                </c:pt>
                <c:pt idx="11">
                  <c:v>119.36825821834019</c:v>
                </c:pt>
                <c:pt idx="12">
                  <c:v>121.17235496712327</c:v>
                </c:pt>
                <c:pt idx="13">
                  <c:v>121.81830404669721</c:v>
                </c:pt>
                <c:pt idx="14">
                  <c:v>122.70766079349514</c:v>
                </c:pt>
                <c:pt idx="15">
                  <c:v>123.30134807523551</c:v>
                </c:pt>
                <c:pt idx="16">
                  <c:v>123.82939898077912</c:v>
                </c:pt>
                <c:pt idx="17">
                  <c:v>124.30690928260974</c:v>
                </c:pt>
                <c:pt idx="18">
                  <c:v>124.80073959373685</c:v>
                </c:pt>
                <c:pt idx="19">
                  <c:v>125.2965994716395</c:v>
                </c:pt>
                <c:pt idx="20">
                  <c:v>125.84154721120591</c:v>
                </c:pt>
                <c:pt idx="21">
                  <c:v>126.38109925691471</c:v>
                </c:pt>
                <c:pt idx="22">
                  <c:v>126.92571954440392</c:v>
                </c:pt>
                <c:pt idx="23">
                  <c:v>127.48911794387648</c:v>
                </c:pt>
                <c:pt idx="24">
                  <c:v>128.05056312977536</c:v>
                </c:pt>
                <c:pt idx="25">
                  <c:v>128.467670971888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23.34560310723371</c:v>
                </c:pt>
                <c:pt idx="1">
                  <c:v>24.581179556584306</c:v>
                </c:pt>
                <c:pt idx="2">
                  <c:v>22.82196280351803</c:v>
                </c:pt>
                <c:pt idx="3">
                  <c:v>26.204937907876133</c:v>
                </c:pt>
                <c:pt idx="4">
                  <c:v>25.685925638322718</c:v>
                </c:pt>
                <c:pt idx="5">
                  <c:v>27.188267817486388</c:v>
                </c:pt>
                <c:pt idx="6">
                  <c:v>27.906464992983981</c:v>
                </c:pt>
                <c:pt idx="7">
                  <c:v>29.186778839197963</c:v>
                </c:pt>
                <c:pt idx="8">
                  <c:v>28.449411848986173</c:v>
                </c:pt>
                <c:pt idx="9">
                  <c:v>27.659044386673475</c:v>
                </c:pt>
                <c:pt idx="10">
                  <c:v>31.140882520586352</c:v>
                </c:pt>
                <c:pt idx="11">
                  <c:v>30.144688648376494</c:v>
                </c:pt>
                <c:pt idx="12">
                  <c:v>31.038208771252165</c:v>
                </c:pt>
                <c:pt idx="13">
                  <c:v>31.544122083028618</c:v>
                </c:pt>
                <c:pt idx="14">
                  <c:v>32.120239443457422</c:v>
                </c:pt>
                <c:pt idx="15">
                  <c:v>32.640178321526463</c:v>
                </c:pt>
                <c:pt idx="16">
                  <c:v>33.172031677364863</c:v>
                </c:pt>
                <c:pt idx="17">
                  <c:v>33.709957543121988</c:v>
                </c:pt>
                <c:pt idx="18" formatCode="General">
                  <c:v>34.243111044390425</c:v>
                </c:pt>
                <c:pt idx="19" formatCode="General">
                  <c:v>34.79415231613622</c:v>
                </c:pt>
                <c:pt idx="20" formatCode="General">
                  <c:v>35.370279325195277</c:v>
                </c:pt>
                <c:pt idx="21" formatCode="General">
                  <c:v>35.956461608591908</c:v>
                </c:pt>
                <c:pt idx="22">
                  <c:v>36.562323312214296</c:v>
                </c:pt>
                <c:pt idx="23">
                  <c:v>37.192347015865394</c:v>
                </c:pt>
                <c:pt idx="24">
                  <c:v>37.847784382660407</c:v>
                </c:pt>
                <c:pt idx="25">
                  <c:v>38.477679575335017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25.618487825947028</c:v>
                </c:pt>
                <c:pt idx="1">
                  <c:v>26.832705519146888</c:v>
                </c:pt>
                <c:pt idx="2">
                  <c:v>24.682558585282745</c:v>
                </c:pt>
                <c:pt idx="3">
                  <c:v>27.301035797054475</c:v>
                </c:pt>
                <c:pt idx="4">
                  <c:v>26.385296291642245</c:v>
                </c:pt>
                <c:pt idx="5">
                  <c:v>27.854927985701941</c:v>
                </c:pt>
                <c:pt idx="6">
                  <c:v>27.873837564802383</c:v>
                </c:pt>
                <c:pt idx="7">
                  <c:v>28.305380366704284</c:v>
                </c:pt>
                <c:pt idx="8">
                  <c:v>27.691449575093859</c:v>
                </c:pt>
                <c:pt idx="9">
                  <c:v>27.109644401597475</c:v>
                </c:pt>
                <c:pt idx="10">
                  <c:v>28.733446611182092</c:v>
                </c:pt>
                <c:pt idx="11">
                  <c:v>27.646369793884368</c:v>
                </c:pt>
                <c:pt idx="12">
                  <c:v>28.396368606463554</c:v>
                </c:pt>
                <c:pt idx="13">
                  <c:v>28.755287325227492</c:v>
                </c:pt>
                <c:pt idx="14">
                  <c:v>29.207845653654207</c:v>
                </c:pt>
                <c:pt idx="15">
                  <c:v>29.582892858926467</c:v>
                </c:pt>
                <c:pt idx="16">
                  <c:v>29.959348740754734</c:v>
                </c:pt>
                <c:pt idx="17">
                  <c:v>30.37994194101568</c:v>
                </c:pt>
                <c:pt idx="18" formatCode="General">
                  <c:v>30.806996693685409</c:v>
                </c:pt>
                <c:pt idx="19" formatCode="General">
                  <c:v>31.247391962183929</c:v>
                </c:pt>
                <c:pt idx="20" formatCode="General">
                  <c:v>31.723742242217813</c:v>
                </c:pt>
                <c:pt idx="21" formatCode="General">
                  <c:v>32.225693798362428</c:v>
                </c:pt>
                <c:pt idx="22">
                  <c:v>32.739955245382269</c:v>
                </c:pt>
                <c:pt idx="23">
                  <c:v>33.274210688493781</c:v>
                </c:pt>
                <c:pt idx="24">
                  <c:v>33.817239461454271</c:v>
                </c:pt>
                <c:pt idx="25">
                  <c:v>34.387780341418576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68.50493845029257</c:v>
                </c:pt>
                <c:pt idx="1">
                  <c:v>74.050997915969106</c:v>
                </c:pt>
                <c:pt idx="2">
                  <c:v>71.363197300025149</c:v>
                </c:pt>
                <c:pt idx="3">
                  <c:v>81.375741889817476</c:v>
                </c:pt>
                <c:pt idx="4">
                  <c:v>84.058109924586873</c:v>
                </c:pt>
                <c:pt idx="5">
                  <c:v>89.351315700926449</c:v>
                </c:pt>
                <c:pt idx="6">
                  <c:v>92.074636832944748</c:v>
                </c:pt>
                <c:pt idx="7">
                  <c:v>97.330716931734187</c:v>
                </c:pt>
                <c:pt idx="8">
                  <c:v>95.39822978553704</c:v>
                </c:pt>
                <c:pt idx="9">
                  <c:v>96.063687161227605</c:v>
                </c:pt>
                <c:pt idx="10">
                  <c:v>106.89242601843677</c:v>
                </c:pt>
                <c:pt idx="11">
                  <c:v>105.85199923891405</c:v>
                </c:pt>
                <c:pt idx="12">
                  <c:v>109.00234485802396</c:v>
                </c:pt>
                <c:pt idx="13">
                  <c:v>111.37804232643013</c:v>
                </c:pt>
                <c:pt idx="14">
                  <c:v>113.99100538764944</c:v>
                </c:pt>
                <c:pt idx="15">
                  <c:v>116.34525221959156</c:v>
                </c:pt>
                <c:pt idx="16">
                  <c:v>118.63803623763971</c:v>
                </c:pt>
                <c:pt idx="17">
                  <c:v>120.85940933355835</c:v>
                </c:pt>
                <c:pt idx="18" formatCode="General">
                  <c:v>123.1233335787406</c:v>
                </c:pt>
                <c:pt idx="19" formatCode="General">
                  <c:v>125.41420580423183</c:v>
                </c:pt>
                <c:pt idx="20" formatCode="General">
                  <c:v>127.76077460728139</c:v>
                </c:pt>
                <c:pt idx="21" formatCode="General">
                  <c:v>130.10752481113016</c:v>
                </c:pt>
                <c:pt idx="22" formatCode="General">
                  <c:v>132.48707282982636</c:v>
                </c:pt>
                <c:pt idx="23" formatCode="General">
                  <c:v>134.90828731992411</c:v>
                </c:pt>
                <c:pt idx="24" formatCode="General">
                  <c:v>137.35214878647801</c:v>
                </c:pt>
                <c:pt idx="25" formatCode="General">
                  <c:v>139.66695694383787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31.384569563394827</c:v>
                </c:pt>
                <c:pt idx="1">
                  <c:v>26.803544775828922</c:v>
                </c:pt>
                <c:pt idx="2">
                  <c:v>25.833019493159821</c:v>
                </c:pt>
                <c:pt idx="3">
                  <c:v>34.412027924106425</c:v>
                </c:pt>
                <c:pt idx="4">
                  <c:v>35.283896412812332</c:v>
                </c:pt>
                <c:pt idx="5">
                  <c:v>38.33168489288515</c:v>
                </c:pt>
                <c:pt idx="6">
                  <c:v>39.684316392099269</c:v>
                </c:pt>
                <c:pt idx="7">
                  <c:v>38.732826227168566</c:v>
                </c:pt>
                <c:pt idx="8">
                  <c:v>43.573428725730814</c:v>
                </c:pt>
                <c:pt idx="9">
                  <c:v>54.656078377713349</c:v>
                </c:pt>
                <c:pt idx="10">
                  <c:v>51.376670393377658</c:v>
                </c:pt>
                <c:pt idx="11">
                  <c:v>51.78222317776023</c:v>
                </c:pt>
                <c:pt idx="12">
                  <c:v>55.563293667542091</c:v>
                </c:pt>
                <c:pt idx="13">
                  <c:v>57.775794934460286</c:v>
                </c:pt>
                <c:pt idx="14">
                  <c:v>60.076134079573123</c:v>
                </c:pt>
                <c:pt idx="15">
                  <c:v>62.199605249513603</c:v>
                </c:pt>
                <c:pt idx="16">
                  <c:v>64.260516214779344</c:v>
                </c:pt>
                <c:pt idx="17">
                  <c:v>66.273477864839151</c:v>
                </c:pt>
                <c:pt idx="18" formatCode="General">
                  <c:v>68.25068814789536</c:v>
                </c:pt>
                <c:pt idx="19" formatCode="General">
                  <c:v>70.198901140459441</c:v>
                </c:pt>
                <c:pt idx="20" formatCode="General">
                  <c:v>72.142470729363637</c:v>
                </c:pt>
                <c:pt idx="21" formatCode="General">
                  <c:v>74.050711197723658</c:v>
                </c:pt>
                <c:pt idx="22" formatCode="General">
                  <c:v>75.932157866701047</c:v>
                </c:pt>
                <c:pt idx="23" formatCode="General">
                  <c:v>77.791781926470449</c:v>
                </c:pt>
                <c:pt idx="24" formatCode="General">
                  <c:v>79.619408078293063</c:v>
                </c:pt>
                <c:pt idx="25" formatCode="General">
                  <c:v>81.3426919742016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4.5332220666467355</c:v>
                </c:pt>
                <c:pt idx="1">
                  <c:v>4.0409933615956977</c:v>
                </c:pt>
                <c:pt idx="2">
                  <c:v>3.8491075815531341</c:v>
                </c:pt>
                <c:pt idx="3">
                  <c:v>5.1419917474644468</c:v>
                </c:pt>
                <c:pt idx="4">
                  <c:v>5.1466109200339609</c:v>
                </c:pt>
                <c:pt idx="5">
                  <c:v>5.7600977153428206</c:v>
                </c:pt>
                <c:pt idx="6">
                  <c:v>6.0369814666699559</c:v>
                </c:pt>
                <c:pt idx="7">
                  <c:v>5.731168496132109</c:v>
                </c:pt>
                <c:pt idx="8">
                  <c:v>6.1390406855340629</c:v>
                </c:pt>
                <c:pt idx="9">
                  <c:v>7.8215558455317398</c:v>
                </c:pt>
                <c:pt idx="10">
                  <c:v>7.467793820331881</c:v>
                </c:pt>
                <c:pt idx="11">
                  <c:v>7.7319379855561499</c:v>
                </c:pt>
                <c:pt idx="12">
                  <c:v>8.1168049405427034</c:v>
                </c:pt>
                <c:pt idx="13">
                  <c:v>8.4236546285975056</c:v>
                </c:pt>
                <c:pt idx="14">
                  <c:v>8.7385666259891011</c:v>
                </c:pt>
                <c:pt idx="15">
                  <c:v>9.0287973928272347</c:v>
                </c:pt>
                <c:pt idx="16">
                  <c:v>9.3084678714875473</c:v>
                </c:pt>
                <c:pt idx="17">
                  <c:v>9.5792243362694371</c:v>
                </c:pt>
                <c:pt idx="18" formatCode="General">
                  <c:v>9.8533814677804514</c:v>
                </c:pt>
                <c:pt idx="19" formatCode="General">
                  <c:v>10.122776418346666</c:v>
                </c:pt>
                <c:pt idx="20" formatCode="General">
                  <c:v>10.39124348898374</c:v>
                </c:pt>
                <c:pt idx="21" formatCode="General">
                  <c:v>10.653439894578412</c:v>
                </c:pt>
                <c:pt idx="22" formatCode="General">
                  <c:v>10.911223376994741</c:v>
                </c:pt>
                <c:pt idx="23" formatCode="General">
                  <c:v>11.164546165980893</c:v>
                </c:pt>
                <c:pt idx="24" formatCode="General">
                  <c:v>11.415101665196733</c:v>
                </c:pt>
                <c:pt idx="25" formatCode="General">
                  <c:v>11.651900361943662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33.481948363405941</c:v>
                </c:pt>
                <c:pt idx="1">
                  <c:v>15.498179242153588</c:v>
                </c:pt>
                <c:pt idx="2">
                  <c:v>28.371226527661943</c:v>
                </c:pt>
                <c:pt idx="3">
                  <c:v>18.637219133478698</c:v>
                </c:pt>
                <c:pt idx="4">
                  <c:v>20.024745465039874</c:v>
                </c:pt>
                <c:pt idx="5">
                  <c:v>28.288074701930206</c:v>
                </c:pt>
                <c:pt idx="6">
                  <c:v>9.0097315731295655</c:v>
                </c:pt>
                <c:pt idx="7">
                  <c:v>8.3614550585434966</c:v>
                </c:pt>
                <c:pt idx="8">
                  <c:v>6.253134533853614</c:v>
                </c:pt>
                <c:pt idx="9">
                  <c:v>7.3572798357239657</c:v>
                </c:pt>
                <c:pt idx="10">
                  <c:v>28.794796695187618</c:v>
                </c:pt>
                <c:pt idx="11">
                  <c:v>45.938492659319472</c:v>
                </c:pt>
                <c:pt idx="12">
                  <c:v>11.040840592311598</c:v>
                </c:pt>
                <c:pt idx="13">
                  <c:v>5.4149004581913243</c:v>
                </c:pt>
                <c:pt idx="14">
                  <c:v>22.8245925997537</c:v>
                </c:pt>
                <c:pt idx="15">
                  <c:v>14.092409447801456</c:v>
                </c:pt>
                <c:pt idx="16">
                  <c:v>9.9598734726052864</c:v>
                </c:pt>
                <c:pt idx="17">
                  <c:v>44.098159635917966</c:v>
                </c:pt>
                <c:pt idx="18">
                  <c:v>11.432240262177606</c:v>
                </c:pt>
                <c:pt idx="19">
                  <c:v>0.56267232099027598</c:v>
                </c:pt>
                <c:pt idx="20">
                  <c:v>38.257094105171433</c:v>
                </c:pt>
                <c:pt idx="21">
                  <c:v>8.4268108037697012</c:v>
                </c:pt>
                <c:pt idx="22">
                  <c:v>21.813657446272121</c:v>
                </c:pt>
                <c:pt idx="23">
                  <c:v>21.598631145559132</c:v>
                </c:pt>
                <c:pt idx="24">
                  <c:v>11.572484411643069</c:v>
                </c:pt>
                <c:pt idx="25">
                  <c:v>50.006349508407538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42.568363666350713</c:v>
                </c:pt>
                <c:pt idx="1">
                  <c:v>17.877750659430873</c:v>
                </c:pt>
                <c:pt idx="2">
                  <c:v>35.201107422621803</c:v>
                </c:pt>
                <c:pt idx="3">
                  <c:v>20.60985801687033</c:v>
                </c:pt>
                <c:pt idx="4">
                  <c:v>23.711877933911072</c:v>
                </c:pt>
                <c:pt idx="5">
                  <c:v>38.367495732317096</c:v>
                </c:pt>
                <c:pt idx="6">
                  <c:v>11.85497061503467</c:v>
                </c:pt>
                <c:pt idx="7">
                  <c:v>9.35371598029068</c:v>
                </c:pt>
                <c:pt idx="8">
                  <c:v>6.903384723776921</c:v>
                </c:pt>
                <c:pt idx="9">
                  <c:v>7.489258691678943</c:v>
                </c:pt>
                <c:pt idx="10">
                  <c:v>33.471411604986429</c:v>
                </c:pt>
                <c:pt idx="11">
                  <c:v>48.71158588452446</c:v>
                </c:pt>
                <c:pt idx="12">
                  <c:v>10.527002244010605</c:v>
                </c:pt>
                <c:pt idx="13">
                  <c:v>6.4981143902516934</c:v>
                </c:pt>
                <c:pt idx="14">
                  <c:v>20.135521427875133</c:v>
                </c:pt>
                <c:pt idx="15">
                  <c:v>11.133204395340275</c:v>
                </c:pt>
                <c:pt idx="16">
                  <c:v>8.4206027433690167</c:v>
                </c:pt>
                <c:pt idx="17">
                  <c:v>42.656271983301039</c:v>
                </c:pt>
                <c:pt idx="18">
                  <c:v>13.236632494935616</c:v>
                </c:pt>
                <c:pt idx="19">
                  <c:v>0.59425999773883664</c:v>
                </c:pt>
                <c:pt idx="20">
                  <c:v>35.350892088248358</c:v>
                </c:pt>
                <c:pt idx="21">
                  <c:v>9.292506456499412</c:v>
                </c:pt>
                <c:pt idx="22">
                  <c:v>19.098608904407278</c:v>
                </c:pt>
                <c:pt idx="23">
                  <c:v>23.596362373320943</c:v>
                </c:pt>
                <c:pt idx="24">
                  <c:v>9.779702996140724</c:v>
                </c:pt>
                <c:pt idx="25">
                  <c:v>44.935536572767191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41.080966128932076</c:v>
                </c:pt>
                <c:pt idx="1">
                  <c:v>20.348219337033285</c:v>
                </c:pt>
                <c:pt idx="2">
                  <c:v>49.109614343485696</c:v>
                </c:pt>
                <c:pt idx="3">
                  <c:v>21.821175506255859</c:v>
                </c:pt>
                <c:pt idx="4">
                  <c:v>22.989386253845545</c:v>
                </c:pt>
                <c:pt idx="5">
                  <c:v>44.346909054275379</c:v>
                </c:pt>
                <c:pt idx="6">
                  <c:v>11.856692861435203</c:v>
                </c:pt>
                <c:pt idx="7">
                  <c:v>17.438855530145148</c:v>
                </c:pt>
                <c:pt idx="8">
                  <c:v>6.355682540924092</c:v>
                </c:pt>
                <c:pt idx="9">
                  <c:v>6.7767461982813852</c:v>
                </c:pt>
                <c:pt idx="10">
                  <c:v>35.051612785127674</c:v>
                </c:pt>
                <c:pt idx="11">
                  <c:v>48.067982151363374</c:v>
                </c:pt>
                <c:pt idx="12">
                  <c:v>7.3883604137516823</c:v>
                </c:pt>
                <c:pt idx="13">
                  <c:v>6.2738717639420836</c:v>
                </c:pt>
                <c:pt idx="14">
                  <c:v>17.91105522288629</c:v>
                </c:pt>
                <c:pt idx="15">
                  <c:v>9.2504718073333922</c:v>
                </c:pt>
                <c:pt idx="16">
                  <c:v>7.8053552578126979</c:v>
                </c:pt>
                <c:pt idx="17">
                  <c:v>47.501865431614569</c:v>
                </c:pt>
                <c:pt idx="18">
                  <c:v>12.427122688661692</c:v>
                </c:pt>
                <c:pt idx="19">
                  <c:v>0.5190166487970671</c:v>
                </c:pt>
                <c:pt idx="20">
                  <c:v>33.112828242719864</c:v>
                </c:pt>
                <c:pt idx="21">
                  <c:v>11.112328582206684</c:v>
                </c:pt>
                <c:pt idx="22">
                  <c:v>18.146707805956073</c:v>
                </c:pt>
                <c:pt idx="23">
                  <c:v>22.605960687480501</c:v>
                </c:pt>
                <c:pt idx="24">
                  <c:v>18.209712121555558</c:v>
                </c:pt>
                <c:pt idx="25">
                  <c:v>35.342500634177497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9.0864153029447721</c:v>
                </c:pt>
                <c:pt idx="1">
                  <c:v>2.3795714172772851</c:v>
                </c:pt>
                <c:pt idx="2">
                  <c:v>6.8298808949598602</c:v>
                </c:pt>
                <c:pt idx="3">
                  <c:v>1.9726388833916317</c:v>
                </c:pt>
                <c:pt idx="4">
                  <c:v>3.6871324688711979</c:v>
                </c:pt>
                <c:pt idx="5">
                  <c:v>10.079421030386889</c:v>
                </c:pt>
                <c:pt idx="6">
                  <c:v>2.8452390419051046</c:v>
                </c:pt>
                <c:pt idx="7">
                  <c:v>0.99226092174718339</c:v>
                </c:pt>
                <c:pt idx="8">
                  <c:v>0.65025018992330708</c:v>
                </c:pt>
                <c:pt idx="9">
                  <c:v>0.13197885595497727</c:v>
                </c:pt>
                <c:pt idx="10">
                  <c:v>4.6766149097988112</c:v>
                </c:pt>
                <c:pt idx="11">
                  <c:v>2.7730932252049882</c:v>
                </c:pt>
                <c:pt idx="12">
                  <c:v>-0.51383834830099318</c:v>
                </c:pt>
                <c:pt idx="13">
                  <c:v>1.0832139320603691</c:v>
                </c:pt>
                <c:pt idx="14">
                  <c:v>-2.6890711718785667</c:v>
                </c:pt>
                <c:pt idx="15">
                  <c:v>-2.959205052461181</c:v>
                </c:pt>
                <c:pt idx="16">
                  <c:v>-1.5392707292362697</c:v>
                </c:pt>
                <c:pt idx="17">
                  <c:v>-1.4418876526169271</c:v>
                </c:pt>
                <c:pt idx="18">
                  <c:v>1.8043922327580102</c:v>
                </c:pt>
                <c:pt idx="19">
                  <c:v>3.1587676748560667E-2</c:v>
                </c:pt>
                <c:pt idx="20">
                  <c:v>-2.9062020169230749</c:v>
                </c:pt>
                <c:pt idx="21">
                  <c:v>0.86569565272971083</c:v>
                </c:pt>
                <c:pt idx="22">
                  <c:v>-2.7150485418648422</c:v>
                </c:pt>
                <c:pt idx="23">
                  <c:v>1.9977312277618111</c:v>
                </c:pt>
                <c:pt idx="24">
                  <c:v>-1.7927814155023452</c:v>
                </c:pt>
                <c:pt idx="25">
                  <c:v>-5.0708129356403475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-1.4873975374186372</c:v>
                </c:pt>
                <c:pt idx="1">
                  <c:v>2.4704686776024118</c:v>
                </c:pt>
                <c:pt idx="2">
                  <c:v>13.908506920863893</c:v>
                </c:pt>
                <c:pt idx="3">
                  <c:v>1.2113174893855287</c:v>
                </c:pt>
                <c:pt idx="4">
                  <c:v>-0.72249168006552722</c:v>
                </c:pt>
                <c:pt idx="5">
                  <c:v>5.9794133219582832</c:v>
                </c:pt>
                <c:pt idx="6">
                  <c:v>1.7222464005328675E-3</c:v>
                </c:pt>
                <c:pt idx="7">
                  <c:v>8.0851395498544676</c:v>
                </c:pt>
                <c:pt idx="8">
                  <c:v>-0.54770218285282901</c:v>
                </c:pt>
                <c:pt idx="9">
                  <c:v>-0.71251249339755773</c:v>
                </c:pt>
                <c:pt idx="10">
                  <c:v>1.5802011801412448</c:v>
                </c:pt>
                <c:pt idx="11">
                  <c:v>-0.64360373316108621</c:v>
                </c:pt>
                <c:pt idx="12">
                  <c:v>-3.1386418302589227</c:v>
                </c:pt>
                <c:pt idx="13">
                  <c:v>-0.22424262630960978</c:v>
                </c:pt>
                <c:pt idx="14">
                  <c:v>-2.2244662049888433</c:v>
                </c:pt>
                <c:pt idx="15">
                  <c:v>-1.882732588006883</c:v>
                </c:pt>
                <c:pt idx="16">
                  <c:v>-0.61524748555631881</c:v>
                </c:pt>
                <c:pt idx="17">
                  <c:v>4.8455934483135294</c:v>
                </c:pt>
                <c:pt idx="18">
                  <c:v>-0.80950980627392433</c:v>
                </c:pt>
                <c:pt idx="19">
                  <c:v>-7.5243348941769539E-2</c:v>
                </c:pt>
                <c:pt idx="20">
                  <c:v>-2.2380638455284938</c:v>
                </c:pt>
                <c:pt idx="21">
                  <c:v>1.8198221257072724</c:v>
                </c:pt>
                <c:pt idx="22">
                  <c:v>-0.95190109845120574</c:v>
                </c:pt>
                <c:pt idx="23">
                  <c:v>-0.99040168584044252</c:v>
                </c:pt>
                <c:pt idx="24">
                  <c:v>8.4300091254148342</c:v>
                </c:pt>
                <c:pt idx="25">
                  <c:v>-9.5930359385896935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6.4250347548450586</c:v>
                </c:pt>
                <c:pt idx="1">
                  <c:v>7.7203874790253302</c:v>
                </c:pt>
                <c:pt idx="2">
                  <c:v>7.1713178695563169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2.9740306384465645</c:v>
                </c:pt>
                <c:pt idx="1">
                  <c:v>3.2423882540101259</c:v>
                </c:pt>
                <c:pt idx="2">
                  <c:v>3.5520963281958613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1.7289268193379916</c:v>
                </c:pt>
                <c:pt idx="1">
                  <c:v>2.15007011821963</c:v>
                </c:pt>
                <c:pt idx="2">
                  <c:v>2.0697690780735649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1.604525482481572</c:v>
                </c:pt>
                <c:pt idx="1">
                  <c:v>1.6964314696850569</c:v>
                </c:pt>
                <c:pt idx="2">
                  <c:v>3.0442218884396008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1.1999482906628669</c:v>
                </c:pt>
                <c:pt idx="1">
                  <c:v>1.2520285111751182</c:v>
                </c:pt>
                <c:pt idx="2">
                  <c:v>1.1094826649380185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1.4118287900268007</c:v>
                </c:pt>
                <c:pt idx="1">
                  <c:v>1.3582852158380021</c:v>
                </c:pt>
                <c:pt idx="2">
                  <c:v>1.1829858372039819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5.5255915073174755</c:v>
                </c:pt>
                <c:pt idx="1">
                  <c:v>6.0705238539556357</c:v>
                </c:pt>
                <c:pt idx="2">
                  <c:v>6.118801011978273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8.8153893769190894</c:v>
                </c:pt>
                <c:pt idx="1">
                  <c:v>8.8345495423312688</c:v>
                </c:pt>
                <c:pt idx="2">
                  <c:v>8.3910095559514328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2.1186874717791961</c:v>
                </c:pt>
                <c:pt idx="1">
                  <c:v>1.9092238769933045</c:v>
                </c:pt>
                <c:pt idx="2">
                  <c:v>1.289752555856877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8.4622377769134278</c:v>
                </c:pt>
                <c:pt idx="1">
                  <c:v>7.7363309217849592</c:v>
                </c:pt>
                <c:pt idx="2">
                  <c:v>8.2921851287009254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2.1937953016650007</c:v>
                </c:pt>
                <c:pt idx="1">
                  <c:v>2.4006544526667128</c:v>
                </c:pt>
                <c:pt idx="2">
                  <c:v>2.1693464249275438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0.10797427851908031</c:v>
                </c:pt>
                <c:pt idx="1">
                  <c:v>0.10777763227613037</c:v>
                </c:pt>
                <c:pt idx="2">
                  <c:v>9.060238156118551E-2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7.3413636678848357</c:v>
                </c:pt>
                <c:pt idx="1">
                  <c:v>6.4113947811018894</c:v>
                </c:pt>
                <c:pt idx="2">
                  <c:v>5.7803561908279546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1.6170669549774233</c:v>
                </c:pt>
                <c:pt idx="1">
                  <c:v>1.685330238621088</c:v>
                </c:pt>
                <c:pt idx="2">
                  <c:v>1.9398287830878671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4.1859423980165902</c:v>
                </c:pt>
                <c:pt idx="1">
                  <c:v>3.4638085271044212</c:v>
                </c:pt>
                <c:pt idx="2">
                  <c:v>3.1677884486465175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4.1446798215293539</c:v>
                </c:pt>
                <c:pt idx="1">
                  <c:v>4.2795410705799561</c:v>
                </c:pt>
                <c:pt idx="2">
                  <c:v>3.9462199921935177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5.4443103041470406</c:v>
                </c:pt>
                <c:pt idx="1">
                  <c:v>6.3842291689558115</c:v>
                </c:pt>
                <c:pt idx="2">
                  <c:v>8.5728425617631228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3.576398224099135</c:v>
                </c:pt>
                <c:pt idx="1">
                  <c:v>3.7378953775409749</c:v>
                </c:pt>
                <c:pt idx="2">
                  <c:v>3.8092236037391656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3.8426582638908089</c:v>
                </c:pt>
                <c:pt idx="1">
                  <c:v>4.3004914856488252</c:v>
                </c:pt>
                <c:pt idx="2">
                  <c:v>4.0131528536819401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5.4283538441329293</c:v>
                </c:pt>
                <c:pt idx="1">
                  <c:v>6.9584994146130938</c:v>
                </c:pt>
                <c:pt idx="2">
                  <c:v>7.7414387081938152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1.0390949552962814</c:v>
                </c:pt>
                <c:pt idx="1">
                  <c:v>1.1785268836967318</c:v>
                </c:pt>
                <c:pt idx="2">
                  <c:v>1.0952013287821929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4.3799362906513686</c:v>
                </c:pt>
                <c:pt idx="1">
                  <c:v>3.6518675872499218</c:v>
                </c:pt>
                <c:pt idx="2">
                  <c:v>3.1266516463943121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2.7042697604955221</c:v>
                </c:pt>
                <c:pt idx="1">
                  <c:v>2.0191673912793218</c:v>
                </c:pt>
                <c:pt idx="2">
                  <c:v>1.6148128932887238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1.9112547609472119</c:v>
                </c:pt>
                <c:pt idx="1">
                  <c:v>1.5271979091162864</c:v>
                </c:pt>
                <c:pt idx="2">
                  <c:v>1.3625454538462347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2.2207075208912905</c:v>
                </c:pt>
                <c:pt idx="1">
                  <c:v>1.7736903666718757</c:v>
                </c:pt>
                <c:pt idx="2">
                  <c:v>3.1787868261651893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9.5959927441260842</c:v>
                </c:pt>
                <c:pt idx="1">
                  <c:v>8.1497084698585329</c:v>
                </c:pt>
                <c:pt idx="2">
                  <c:v>6.169579984005872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-1.1630268131748664</c:v>
                </c:pt>
                <c:pt idx="1">
                  <c:v>-1.9423027842916483</c:v>
                </c:pt>
                <c:pt idx="2">
                  <c:v>-0.41824171982121783</c:v>
                </c:pt>
                <c:pt idx="3">
                  <c:v>3.9608402930978315</c:v>
                </c:pt>
                <c:pt idx="4">
                  <c:v>-4.9466889048616594</c:v>
                </c:pt>
                <c:pt idx="5">
                  <c:v>-3.7822455634200054</c:v>
                </c:pt>
                <c:pt idx="6">
                  <c:v>8.4068483001458532</c:v>
                </c:pt>
                <c:pt idx="7">
                  <c:v>20.376746052142181</c:v>
                </c:pt>
                <c:pt idx="8">
                  <c:v>0.98307114018377462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24.533931778908563</c:v>
                </c:pt>
                <c:pt idx="1">
                  <c:v>17.897244219643163</c:v>
                </c:pt>
                <c:pt idx="2">
                  <c:v>20.348661764173187</c:v>
                </c:pt>
                <c:pt idx="3">
                  <c:v>35.591469213751985</c:v>
                </c:pt>
                <c:pt idx="4">
                  <c:v>13.290404663271062</c:v>
                </c:pt>
                <c:pt idx="5">
                  <c:v>25.840403914228101</c:v>
                </c:pt>
                <c:pt idx="6">
                  <c:v>42.108261771523473</c:v>
                </c:pt>
                <c:pt idx="7">
                  <c:v>78.058928474241867</c:v>
                </c:pt>
                <c:pt idx="8">
                  <c:v>31.022935836464477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-1.4873975374186372</c:v>
                </c:pt>
                <c:pt idx="1">
                  <c:v>2.4704686776024118</c:v>
                </c:pt>
                <c:pt idx="2">
                  <c:v>13.908506920863893</c:v>
                </c:pt>
                <c:pt idx="3">
                  <c:v>1.2113174893855287</c:v>
                </c:pt>
                <c:pt idx="4">
                  <c:v>-0.72249168006552722</c:v>
                </c:pt>
                <c:pt idx="5">
                  <c:v>5.9794133219582832</c:v>
                </c:pt>
                <c:pt idx="6">
                  <c:v>1.7222464005328675E-3</c:v>
                </c:pt>
                <c:pt idx="7">
                  <c:v>8.0851395498544676</c:v>
                </c:pt>
                <c:pt idx="8">
                  <c:v>-0.54770218285282901</c:v>
                </c:pt>
                <c:pt idx="9">
                  <c:v>-0.71251249339755773</c:v>
                </c:pt>
                <c:pt idx="10">
                  <c:v>1.5802011801412448</c:v>
                </c:pt>
                <c:pt idx="11">
                  <c:v>-0.64360373316108621</c:v>
                </c:pt>
                <c:pt idx="12">
                  <c:v>-3.1386418302589227</c:v>
                </c:pt>
                <c:pt idx="13">
                  <c:v>-0.22424262630960978</c:v>
                </c:pt>
                <c:pt idx="14">
                  <c:v>-2.2244662049888433</c:v>
                </c:pt>
                <c:pt idx="15">
                  <c:v>-1.882732588006883</c:v>
                </c:pt>
                <c:pt idx="16">
                  <c:v>-0.61524748555631881</c:v>
                </c:pt>
                <c:pt idx="17">
                  <c:v>4.8455934483135294</c:v>
                </c:pt>
                <c:pt idx="18">
                  <c:v>-0.80950980627392433</c:v>
                </c:pt>
                <c:pt idx="19">
                  <c:v>-7.5243348941769539E-2</c:v>
                </c:pt>
                <c:pt idx="20">
                  <c:v>-2.2380638455284938</c:v>
                </c:pt>
                <c:pt idx="21">
                  <c:v>1.8198221257072724</c:v>
                </c:pt>
                <c:pt idx="22">
                  <c:v>-0.95190109845120574</c:v>
                </c:pt>
                <c:pt idx="23">
                  <c:v>-0.99040168584044252</c:v>
                </c:pt>
                <c:pt idx="24">
                  <c:v>8.4300091254148342</c:v>
                </c:pt>
                <c:pt idx="25">
                  <c:v>-9.5930359385896935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18.492377240900211</c:v>
                </c:pt>
                <c:pt idx="1">
                  <c:v>12.530558595564267</c:v>
                </c:pt>
                <c:pt idx="2">
                  <c:v>30.094256348598105</c:v>
                </c:pt>
                <c:pt idx="3">
                  <c:v>12.041782690694552</c:v>
                </c:pt>
                <c:pt idx="4">
                  <c:v>10.216739108780549</c:v>
                </c:pt>
                <c:pt idx="5">
                  <c:v>25.706150326168668</c:v>
                </c:pt>
                <c:pt idx="6">
                  <c:v>4.5651928312968284</c:v>
                </c:pt>
                <c:pt idx="7">
                  <c:v>16.792819370595467</c:v>
                </c:pt>
                <c:pt idx="8">
                  <c:v>1.4396879659066206</c:v>
                </c:pt>
                <c:pt idx="9">
                  <c:v>2.2966880427543099</c:v>
                </c:pt>
                <c:pt idx="10">
                  <c:v>17.013873560970254</c:v>
                </c:pt>
                <c:pt idx="11">
                  <c:v>24.233821348983124</c:v>
                </c:pt>
                <c:pt idx="12">
                  <c:v>1.6065825652449739</c:v>
                </c:pt>
                <c:pt idx="13">
                  <c:v>3.1751688428898071</c:v>
                </c:pt>
                <c:pt idx="14">
                  <c:v>4.9383727866487597</c:v>
                </c:pt>
                <c:pt idx="15">
                  <c:v>2.3335729577462168</c:v>
                </c:pt>
                <c:pt idx="16">
                  <c:v>2.8432900759862827</c:v>
                </c:pt>
                <c:pt idx="17">
                  <c:v>29.995107116559108</c:v>
                </c:pt>
                <c:pt idx="18">
                  <c:v>5.4470700612490814</c:v>
                </c:pt>
                <c:pt idx="19">
                  <c:v>0.14929203594379972</c:v>
                </c:pt>
                <c:pt idx="20">
                  <c:v>13.690250633806921</c:v>
                </c:pt>
                <c:pt idx="21">
                  <c:v>6.6584111303662636</c:v>
                </c:pt>
                <c:pt idx="22">
                  <c:v>6.6311350699396083</c:v>
                </c:pt>
                <c:pt idx="23">
                  <c:v>11.266109149703555</c:v>
                </c:pt>
                <c:pt idx="24">
                  <c:v>16.326953184973974</c:v>
                </c:pt>
                <c:pt idx="25">
                  <c:v>8.2069785939345969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44960.533703703702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automation/Data/Results/Workbooks/LSIPs/LL_LSIP/LL_LSIP_Database.Main.xlsx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Leicester and Leicestershire</v>
      </c>
      <c r="L1" s="19" t="str">
        <f>CONCATENATE("Industry Table 1.1  Employment by Industry Sector (SIC 2007), ",B$5,"-",F$5,", ",Info!B5)</f>
        <v>Industry Table 1.1  Employment by Industry Sector (SIC 2007), 2015-2035, Leicester and Leicestershire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17.498000000000019</v>
      </c>
      <c r="N5" s="11">
        <f t="shared" si="1"/>
        <v>15.326999999999977</v>
      </c>
      <c r="O5" s="11">
        <f t="shared" si="1"/>
        <v>15.980000000000018</v>
      </c>
      <c r="P5" s="11">
        <f t="shared" si="1"/>
        <v>15.730000000000011</v>
      </c>
      <c r="Q5" s="11">
        <f t="shared" si="1"/>
        <v>15.559000000000003</v>
      </c>
      <c r="R5" s="40">
        <f t="shared" ref="R5:R10" si="2">IF(D$5-B$5 &lt;&gt; 0,(EXP(LN(D7/B7)/(D$5-B$5))-1)*100,0)</f>
        <v>-1.7986015279192635</v>
      </c>
      <c r="S5" s="40">
        <f t="shared" si="0"/>
        <v>-0.1778329628419506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64.10400000000007</v>
      </c>
      <c r="N6" s="11">
        <f t="shared" si="1"/>
        <v>67.727999999999909</v>
      </c>
      <c r="O6" s="11">
        <f t="shared" si="1"/>
        <v>66.391000000000062</v>
      </c>
      <c r="P6" s="11">
        <f t="shared" si="1"/>
        <v>64.017999999999844</v>
      </c>
      <c r="Q6" s="11">
        <f t="shared" si="1"/>
        <v>60.122000000000057</v>
      </c>
      <c r="R6" s="40">
        <f t="shared" si="2"/>
        <v>0.7035582363223325</v>
      </c>
      <c r="S6" s="40">
        <f t="shared" si="0"/>
        <v>-0.65905645997755835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17.498000000000019</v>
      </c>
      <c r="C7" s="11">
        <f t="array" ref="C7:C12">MMULT(aggregation!$B$3:$W$8,'Ind T2'!C5:C26)</f>
        <v>15.326999999999977</v>
      </c>
      <c r="D7" s="11">
        <f t="array" ref="D7:D12">MMULT(aggregation!$B$3:$W$8,'Ind T2'!D5:D26)</f>
        <v>15.980000000000018</v>
      </c>
      <c r="E7" s="11">
        <f t="array" ref="E7:E12">MMULT(aggregation!$B$3:$W$8,'Ind T2'!E5:E26)</f>
        <v>15.730000000000011</v>
      </c>
      <c r="F7" s="11">
        <f t="array" ref="F7:F12">MMULT(aggregation!$B$3:$W$8,'Ind T2'!F5:F26)</f>
        <v>15.559000000000003</v>
      </c>
      <c r="G7" s="11"/>
      <c r="H7" s="11">
        <f>F7-D7</f>
        <v>-0.42100000000001536</v>
      </c>
      <c r="I7" s="11">
        <f t="array" ref="I7:I12">MMULT(aggregation!$B$3:$W$8,'RD T1'!AB7:AB28)</f>
        <v>7.1146257816728697</v>
      </c>
      <c r="J7" s="11">
        <f>SUM(H7:I7)</f>
        <v>6.6936257816728544</v>
      </c>
      <c r="K7" s="11"/>
      <c r="L7" t="str">
        <f t="shared" si="1"/>
        <v>Construction</v>
      </c>
      <c r="M7" s="11">
        <f t="shared" si="1"/>
        <v>31.268000000000058</v>
      </c>
      <c r="N7" s="11">
        <f t="shared" si="1"/>
        <v>33.332000000000065</v>
      </c>
      <c r="O7" s="11">
        <f t="shared" si="1"/>
        <v>31.75600000000005</v>
      </c>
      <c r="P7" s="11">
        <f t="shared" si="1"/>
        <v>32.408000000000023</v>
      </c>
      <c r="Q7" s="11">
        <f t="shared" si="1"/>
        <v>33.859000000000009</v>
      </c>
      <c r="R7" s="40">
        <f>IF(D$5-B$5 &lt;&gt; 0,(EXP(LN(D9/B9)/(D$5-B$5))-1)*100,0)</f>
        <v>0.31020962742047686</v>
      </c>
      <c r="S7" s="40">
        <f t="shared" si="0"/>
        <v>0.42840275909064029</v>
      </c>
    </row>
    <row r="8" spans="1:19" x14ac:dyDescent="0.2">
      <c r="A8" t="str">
        <f>name!C5</f>
        <v>Manufacturing</v>
      </c>
      <c r="B8" s="11">
        <v>64.10400000000007</v>
      </c>
      <c r="C8" s="11">
        <v>67.727999999999909</v>
      </c>
      <c r="D8" s="11">
        <v>66.391000000000062</v>
      </c>
      <c r="E8" s="11">
        <v>64.017999999999844</v>
      </c>
      <c r="F8" s="11">
        <v>60.122000000000057</v>
      </c>
      <c r="G8" s="11"/>
      <c r="H8" s="11">
        <f t="shared" ref="H8:H12" si="3">F8-D8</f>
        <v>-6.2690000000000055</v>
      </c>
      <c r="I8" s="11">
        <v>26.528014456313649</v>
      </c>
      <c r="J8" s="11">
        <f t="shared" ref="J8:J12" si="4">SUM(H8:I8)</f>
        <v>20.259014456313643</v>
      </c>
      <c r="K8" s="11"/>
      <c r="L8" t="str">
        <f t="shared" si="1"/>
        <v>Trade, accomod. and transport</v>
      </c>
      <c r="M8" s="11">
        <f t="shared" si="1"/>
        <v>136.4219999999998</v>
      </c>
      <c r="N8" s="11">
        <f t="shared" si="1"/>
        <v>146.9109999999998</v>
      </c>
      <c r="O8" s="11">
        <f t="shared" si="1"/>
        <v>146.88700000000011</v>
      </c>
      <c r="P8" s="11">
        <f t="shared" si="1"/>
        <v>149.54400000000015</v>
      </c>
      <c r="Q8" s="11">
        <f t="shared" si="1"/>
        <v>154.29200000000023</v>
      </c>
      <c r="R8" s="40">
        <f t="shared" si="2"/>
        <v>1.4891907950269179</v>
      </c>
      <c r="S8" s="40">
        <f t="shared" si="0"/>
        <v>0.32842699206294679</v>
      </c>
    </row>
    <row r="9" spans="1:19" x14ac:dyDescent="0.2">
      <c r="A9" t="str">
        <f>name!C6</f>
        <v>Construction</v>
      </c>
      <c r="B9" s="11">
        <v>31.268000000000058</v>
      </c>
      <c r="C9" s="11">
        <v>33.332000000000065</v>
      </c>
      <c r="D9" s="11">
        <v>31.75600000000005</v>
      </c>
      <c r="E9" s="11">
        <v>32.408000000000023</v>
      </c>
      <c r="F9" s="11">
        <v>33.859000000000009</v>
      </c>
      <c r="G9" s="11"/>
      <c r="H9" s="11">
        <f t="shared" si="3"/>
        <v>2.1029999999999589</v>
      </c>
      <c r="I9" s="11">
        <v>13.247363024928797</v>
      </c>
      <c r="J9" s="11">
        <f t="shared" si="4"/>
        <v>15.350363024928756</v>
      </c>
      <c r="K9" s="11"/>
      <c r="L9" t="str">
        <f t="shared" si="1"/>
        <v>Business and other services</v>
      </c>
      <c r="M9" s="11">
        <f t="shared" si="1"/>
        <v>142.94600000000011</v>
      </c>
      <c r="N9" s="11">
        <f t="shared" si="1"/>
        <v>155.46100000000013</v>
      </c>
      <c r="O9" s="11">
        <f t="shared" si="1"/>
        <v>159.0740000000001</v>
      </c>
      <c r="P9" s="11">
        <f t="shared" si="1"/>
        <v>161.92000000000024</v>
      </c>
      <c r="Q9" s="11">
        <f t="shared" si="1"/>
        <v>168.5680000000001</v>
      </c>
      <c r="R9" s="40">
        <f t="shared" si="2"/>
        <v>2.1610714088268868</v>
      </c>
      <c r="S9" s="40">
        <f t="shared" si="0"/>
        <v>0.38721258136837911</v>
      </c>
    </row>
    <row r="10" spans="1:19" x14ac:dyDescent="0.2">
      <c r="A10" t="str">
        <f>name!C7</f>
        <v>Trade, accomod. and transport</v>
      </c>
      <c r="B10" s="11">
        <v>136.4219999999998</v>
      </c>
      <c r="C10" s="11">
        <v>146.9109999999998</v>
      </c>
      <c r="D10" s="11">
        <v>146.88700000000011</v>
      </c>
      <c r="E10" s="11">
        <v>149.54400000000015</v>
      </c>
      <c r="F10" s="11">
        <v>154.29200000000023</v>
      </c>
      <c r="G10" s="11"/>
      <c r="H10" s="11">
        <f t="shared" si="3"/>
        <v>7.4050000000001148</v>
      </c>
      <c r="I10" s="11">
        <v>70.8361921335527</v>
      </c>
      <c r="J10" s="11">
        <f t="shared" si="4"/>
        <v>78.241192133552815</v>
      </c>
      <c r="K10" s="11"/>
      <c r="L10" t="str">
        <f t="shared" si="1"/>
        <v>Non-marketed services</v>
      </c>
      <c r="M10" s="11">
        <f t="shared" si="1"/>
        <v>128.87899999999996</v>
      </c>
      <c r="N10" s="11">
        <f t="shared" si="1"/>
        <v>132.08799999999997</v>
      </c>
      <c r="O10" s="11">
        <f t="shared" si="1"/>
        <v>131.28800000000015</v>
      </c>
      <c r="P10" s="11">
        <f t="shared" si="1"/>
        <v>135.05400000000009</v>
      </c>
      <c r="Q10" s="11">
        <f t="shared" si="1"/>
        <v>140.45100000000011</v>
      </c>
      <c r="R10" s="40">
        <f t="shared" si="2"/>
        <v>0.37107485817728936</v>
      </c>
      <c r="S10" s="40">
        <f t="shared" si="0"/>
        <v>0.45078157788018824</v>
      </c>
    </row>
    <row r="11" spans="1:19" x14ac:dyDescent="0.2">
      <c r="A11" t="str">
        <f>name!C8</f>
        <v>Business and other services</v>
      </c>
      <c r="B11" s="11">
        <v>142.94600000000011</v>
      </c>
      <c r="C11" s="11">
        <v>155.46100000000013</v>
      </c>
      <c r="D11" s="11">
        <v>159.0740000000001</v>
      </c>
      <c r="E11" s="11">
        <v>161.92000000000024</v>
      </c>
      <c r="F11" s="11">
        <v>168.5680000000001</v>
      </c>
      <c r="G11" s="11"/>
      <c r="H11" s="11">
        <f t="shared" si="3"/>
        <v>9.4939999999999998</v>
      </c>
      <c r="I11" s="11">
        <v>77.987150210595388</v>
      </c>
      <c r="J11" s="11">
        <f t="shared" si="4"/>
        <v>87.481150210595388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128.87899999999996</v>
      </c>
      <c r="C12" s="11">
        <v>132.08799999999997</v>
      </c>
      <c r="D12" s="11">
        <v>131.28800000000015</v>
      </c>
      <c r="E12" s="11">
        <v>135.05400000000009</v>
      </c>
      <c r="F12" s="11">
        <v>140.45100000000011</v>
      </c>
      <c r="G12" s="11"/>
      <c r="H12" s="11">
        <f t="shared" si="3"/>
        <v>9.1629999999999541</v>
      </c>
      <c r="I12" s="11">
        <v>71.503896029142183</v>
      </c>
      <c r="J12" s="11">
        <f t="shared" si="4"/>
        <v>80.666896029142137</v>
      </c>
      <c r="K12" s="11"/>
      <c r="L12" s="24" t="str">
        <f t="shared" ref="L12:Q12" si="5">A14</f>
        <v>All industries</v>
      </c>
      <c r="M12" s="34">
        <f t="shared" si="5"/>
        <v>521.11699999999996</v>
      </c>
      <c r="N12" s="34">
        <f t="shared" si="5"/>
        <v>550.84699999999987</v>
      </c>
      <c r="O12" s="34">
        <f t="shared" si="5"/>
        <v>551.37600000000043</v>
      </c>
      <c r="P12" s="34">
        <f t="shared" si="5"/>
        <v>558.67400000000043</v>
      </c>
      <c r="Q12" s="34">
        <f t="shared" si="5"/>
        <v>572.85100000000045</v>
      </c>
      <c r="R12" s="43">
        <f>IF(D$5-B$5 &lt;&gt; 0,(EXP(LN(D14/B14)/(D$5-B$5))-1)*100,0)</f>
        <v>1.1352432766193132</v>
      </c>
      <c r="S12" s="43">
        <f>F41</f>
        <v>0.25504920467143144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521.11699999999996</v>
      </c>
      <c r="C14" s="34">
        <f t="shared" ref="C14:F14" si="6">SUM(C7:C12)</f>
        <v>550.84699999999987</v>
      </c>
      <c r="D14" s="34">
        <f t="shared" si="6"/>
        <v>551.37600000000043</v>
      </c>
      <c r="E14" s="34">
        <f t="shared" si="6"/>
        <v>558.67400000000043</v>
      </c>
      <c r="F14" s="34">
        <f t="shared" si="6"/>
        <v>572.85100000000045</v>
      </c>
      <c r="G14" s="34"/>
      <c r="H14" s="34">
        <f>SUM(H7:H12)</f>
        <v>21.475000000000009</v>
      </c>
      <c r="I14" s="34">
        <f>SUM(I7:I12)</f>
        <v>267.21724163620559</v>
      </c>
      <c r="J14" s="34">
        <f t="shared" ref="J14" si="7">SUM(J7:J12)</f>
        <v>288.69224163620561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3.357787214771351</v>
      </c>
      <c r="C20" s="18">
        <f t="shared" si="8"/>
        <v>2.7824423115674555</v>
      </c>
      <c r="D20" s="18">
        <f t="shared" si="8"/>
        <v>2.8982037665767111</v>
      </c>
      <c r="E20" s="18">
        <f t="shared" si="8"/>
        <v>2.8155954993430874</v>
      </c>
      <c r="F20" s="18">
        <f t="shared" si="8"/>
        <v>2.7160640375944163</v>
      </c>
      <c r="G20" s="351"/>
      <c r="H20" s="40">
        <f>IF(D7&gt;0,(H7/D7)*100,0)</f>
        <v>-2.6345431789738103</v>
      </c>
      <c r="I20" s="40">
        <f>IF(D7&gt;0,(I7/D7)*100,0)</f>
        <v>44.522063715099257</v>
      </c>
      <c r="J20" s="40">
        <f>IF(D7&gt;0,(J7/D7)*100,0)</f>
        <v>41.88752053612545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12.301268237267269</v>
      </c>
      <c r="C21" s="18">
        <f t="shared" si="8"/>
        <v>12.295247137589916</v>
      </c>
      <c r="D21" s="18">
        <f t="shared" si="8"/>
        <v>12.040966599924555</v>
      </c>
      <c r="E21" s="18">
        <f t="shared" si="8"/>
        <v>11.458918797008593</v>
      </c>
      <c r="F21" s="18">
        <f t="shared" si="8"/>
        <v>10.495224761761786</v>
      </c>
      <c r="G21" s="351"/>
      <c r="H21" s="40">
        <f t="shared" ref="H21:H25" si="9">IF(D8&gt;0,(H8/D8)*100,0)</f>
        <v>-9.442544923257671</v>
      </c>
      <c r="I21" s="40">
        <f t="shared" ref="I21:I25" si="10">IF(D8&gt;0,(I8/D8)*100,0)</f>
        <v>39.957244892099261</v>
      </c>
      <c r="J21" s="40">
        <f t="shared" ref="J21:J27" si="11">IF(D8&gt;0,(J8/D8)*100,0)</f>
        <v>30.514699968841597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6.0001880575763336</v>
      </c>
      <c r="C22" s="18">
        <f t="shared" si="8"/>
        <v>6.0510450270220355</v>
      </c>
      <c r="D22" s="18">
        <f t="shared" si="8"/>
        <v>5.759409187197126</v>
      </c>
      <c r="E22" s="18">
        <f t="shared" si="8"/>
        <v>5.8008785087546579</v>
      </c>
      <c r="F22" s="18">
        <f t="shared" si="8"/>
        <v>5.9106120090564529</v>
      </c>
      <c r="G22" s="351"/>
      <c r="H22" s="40">
        <f t="shared" si="9"/>
        <v>6.6223705756391098</v>
      </c>
      <c r="I22" s="40">
        <f t="shared" si="10"/>
        <v>41.716094674797759</v>
      </c>
      <c r="J22" s="40">
        <f t="shared" si="11"/>
        <v>48.338465250436869</v>
      </c>
      <c r="K22" s="351"/>
    </row>
    <row r="23" spans="1:12" x14ac:dyDescent="0.2">
      <c r="A23" t="str">
        <f>$A$10</f>
        <v>Trade, accomod. and transport</v>
      </c>
      <c r="B23" s="18">
        <f t="shared" si="8"/>
        <v>26.178765996887421</v>
      </c>
      <c r="C23" s="18">
        <f t="shared" si="8"/>
        <v>26.67001907970813</v>
      </c>
      <c r="D23" s="18">
        <f t="shared" si="8"/>
        <v>26.640078639621599</v>
      </c>
      <c r="E23" s="18">
        <f t="shared" si="8"/>
        <v>26.767667727511935</v>
      </c>
      <c r="F23" s="18">
        <f t="shared" si="8"/>
        <v>26.934054405072196</v>
      </c>
      <c r="G23" s="351"/>
      <c r="H23" s="40">
        <f t="shared" si="9"/>
        <v>5.0412902435206037</v>
      </c>
      <c r="I23" s="40">
        <f t="shared" si="10"/>
        <v>48.224956690212643</v>
      </c>
      <c r="J23" s="40">
        <f t="shared" si="11"/>
        <v>53.266246933733242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27.43069214782863</v>
      </c>
      <c r="C24" s="18">
        <f t="shared" si="8"/>
        <v>28.222174215344765</v>
      </c>
      <c r="D24" s="18">
        <f t="shared" si="8"/>
        <v>28.850367081628502</v>
      </c>
      <c r="E24" s="18">
        <f t="shared" si="8"/>
        <v>28.982913112119075</v>
      </c>
      <c r="F24" s="18">
        <f t="shared" si="8"/>
        <v>29.4261509537384</v>
      </c>
      <c r="G24" s="351"/>
      <c r="H24" s="40">
        <f t="shared" si="9"/>
        <v>5.9682914869808981</v>
      </c>
      <c r="I24" s="40">
        <f t="shared" si="10"/>
        <v>49.025705150178744</v>
      </c>
      <c r="J24" s="40">
        <f t="shared" si="11"/>
        <v>54.993996637159647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24.731298345669011</v>
      </c>
      <c r="C25" s="18">
        <f t="shared" si="8"/>
        <v>23.979072228767699</v>
      </c>
      <c r="D25" s="18">
        <f t="shared" si="8"/>
        <v>23.810974725051519</v>
      </c>
      <c r="E25" s="18">
        <f t="shared" si="8"/>
        <v>24.174026355262637</v>
      </c>
      <c r="F25" s="18">
        <f t="shared" si="8"/>
        <v>24.51789383277676</v>
      </c>
      <c r="G25" s="351"/>
      <c r="H25" s="40">
        <f t="shared" si="9"/>
        <v>6.9793126561452254</v>
      </c>
      <c r="I25" s="40">
        <f t="shared" si="10"/>
        <v>54.463390431069179</v>
      </c>
      <c r="J25" s="40">
        <f t="shared" si="11"/>
        <v>61.442703087214397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3.8948013696642567</v>
      </c>
      <c r="I27" s="43">
        <f>IF(D14&gt;0,(I14/D14)*100,0)</f>
        <v>48.46370564482411</v>
      </c>
      <c r="J27" s="43">
        <f t="shared" si="11"/>
        <v>52.358507014488367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Leicester and Leicestershire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-3.2575266964760319</v>
      </c>
      <c r="C34" s="18">
        <f t="shared" si="12"/>
        <v>4.2604554054938459</v>
      </c>
      <c r="D34" s="18">
        <f t="shared" si="12"/>
        <v>-0.31486771395846658</v>
      </c>
      <c r="E34" s="18">
        <f t="shared" si="12"/>
        <v>-0.10924496157050934</v>
      </c>
      <c r="F34" s="18">
        <f t="shared" ref="F34:F39" si="13">IF(F$5-D$5 &lt;&gt; 0,(EXP(LN(F7/D7)/(F$5-D$5))-1)*100,0)</f>
        <v>-0.1778329628419506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1.3843171330978343</v>
      </c>
      <c r="C35" s="18">
        <f t="shared" si="12"/>
        <v>-1.9740727616345488</v>
      </c>
      <c r="D35" s="18">
        <f t="shared" si="12"/>
        <v>-0.72530112954426462</v>
      </c>
      <c r="E35" s="18">
        <f t="shared" si="12"/>
        <v>-0.62591755047135544</v>
      </c>
      <c r="F35" s="18">
        <f t="shared" si="13"/>
        <v>-0.65905645997755835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1.6109045393726928</v>
      </c>
      <c r="C36" s="18">
        <f t="shared" si="12"/>
        <v>-4.7281891275651411</v>
      </c>
      <c r="D36" s="18">
        <f t="shared" si="12"/>
        <v>0.40729966040276011</v>
      </c>
      <c r="E36" s="18">
        <f t="shared" si="12"/>
        <v>0.43895597162979527</v>
      </c>
      <c r="F36" s="18">
        <f t="shared" si="13"/>
        <v>0.42840275909064029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1.8691015122469734</v>
      </c>
      <c r="C37" s="18">
        <f t="shared" si="12"/>
        <v>-1.6336421370555243E-2</v>
      </c>
      <c r="D37" s="18">
        <f>IF(E$5-D$5 &lt;&gt; 0,(EXP(LN(E10/D10)/(E$5-D$5))-1)*100,0)</f>
        <v>0.35918513371511196</v>
      </c>
      <c r="E37" s="18">
        <f t="shared" si="12"/>
        <v>0.31305145645739163</v>
      </c>
      <c r="F37" s="18">
        <f t="shared" si="13"/>
        <v>0.32842699206294679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2.1203659527422314</v>
      </c>
      <c r="C38" s="18">
        <f t="shared" si="12"/>
        <v>2.3240555509098648</v>
      </c>
      <c r="D38" s="18">
        <f t="shared" si="12"/>
        <v>0.35528732131435703</v>
      </c>
      <c r="E38" s="18">
        <f t="shared" si="12"/>
        <v>0.4031790197455587</v>
      </c>
      <c r="F38" s="18">
        <f t="shared" si="13"/>
        <v>0.38721258136837911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0.61675382845216564</v>
      </c>
      <c r="C39" s="18">
        <f t="shared" si="12"/>
        <v>-0.60565683483724264</v>
      </c>
      <c r="D39" s="18">
        <f t="shared" si="12"/>
        <v>0.5672289875269465</v>
      </c>
      <c r="E39" s="18">
        <f t="shared" si="12"/>
        <v>0.39260844600697009</v>
      </c>
      <c r="F39" s="18">
        <f t="shared" si="13"/>
        <v>0.45078157788018824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1.3967270708886703</v>
      </c>
      <c r="C41" s="18">
        <f>IF(D$5-C$5 &lt;&gt; 0,(EXP(LN(D14/C14)/(D$5-C$5))-1)*100,0)</f>
        <v>9.6033925935978814E-2</v>
      </c>
      <c r="D41" s="18">
        <f>IF(E$5-D$5 &lt;&gt; 0,(EXP(LN(E14/D14)/(E$5-D$5))-1)*100,0)</f>
        <v>0.26332903761459026</v>
      </c>
      <c r="E41" s="18">
        <f>IF(F$5-E$5 &lt;&gt; 0,(EXP(LN(F14/E14)/(F$5-E$5))-1)*100,0)</f>
        <v>0.25090954461179926</v>
      </c>
      <c r="F41" s="18">
        <f>IF(F$5-D$5 &lt;&gt; 0,(EXP(LN(F14/D14)/(F$5-D$5))-1)*100,0)</f>
        <v>0.25504920467143144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-2.171000000000042</v>
      </c>
      <c r="C45" s="27">
        <f>D7-C7</f>
        <v>0.65300000000004133</v>
      </c>
      <c r="D45" s="27">
        <f>E7-D7</f>
        <v>-0.25000000000000711</v>
      </c>
      <c r="E45" s="27">
        <f>F7-E7</f>
        <v>-0.17100000000000826</v>
      </c>
      <c r="F45" s="27">
        <f>F7-D7</f>
        <v>-0.42100000000001536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3.6239999999998389</v>
      </c>
      <c r="C46" s="27">
        <f>D8-C8</f>
        <v>-1.336999999999847</v>
      </c>
      <c r="D46" s="27">
        <f t="shared" si="14"/>
        <v>-2.3730000000002178</v>
      </c>
      <c r="E46" s="27">
        <f t="shared" si="14"/>
        <v>-3.8959999999997876</v>
      </c>
      <c r="F46" s="27">
        <f t="shared" ref="F46:F52" si="15">F8-D8</f>
        <v>-6.2690000000000055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2.0640000000000072</v>
      </c>
      <c r="C47" s="27">
        <f t="shared" ref="C47:C50" si="16">D9-C9</f>
        <v>-1.5760000000000147</v>
      </c>
      <c r="D47" s="27">
        <f t="shared" si="14"/>
        <v>0.6519999999999726</v>
      </c>
      <c r="E47" s="27">
        <f t="shared" si="14"/>
        <v>1.4509999999999863</v>
      </c>
      <c r="F47" s="27">
        <f t="shared" si="15"/>
        <v>2.1029999999999589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10.489000000000004</v>
      </c>
      <c r="C48" s="27">
        <f t="shared" si="16"/>
        <v>-2.3999999999688271E-2</v>
      </c>
      <c r="D48" s="27">
        <f t="shared" si="14"/>
        <v>2.6570000000000391</v>
      </c>
      <c r="E48" s="27">
        <f t="shared" si="14"/>
        <v>4.7480000000000757</v>
      </c>
      <c r="F48" s="27">
        <f t="shared" si="15"/>
        <v>7.4050000000001148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12.515000000000015</v>
      </c>
      <c r="C49" s="27">
        <f t="shared" si="16"/>
        <v>3.6129999999999711</v>
      </c>
      <c r="D49" s="27">
        <f t="shared" si="14"/>
        <v>2.8460000000001457</v>
      </c>
      <c r="E49" s="27">
        <f t="shared" si="14"/>
        <v>6.647999999999854</v>
      </c>
      <c r="F49" s="27">
        <f t="shared" si="15"/>
        <v>9.4939999999999998</v>
      </c>
    </row>
    <row r="50" spans="1:6" x14ac:dyDescent="0.2">
      <c r="A50" t="str">
        <f>$A$12</f>
        <v>Non-marketed services</v>
      </c>
      <c r="B50" s="27">
        <f t="shared" si="14"/>
        <v>3.2090000000000032</v>
      </c>
      <c r="C50" s="27">
        <f t="shared" si="16"/>
        <v>-0.79999999999981242</v>
      </c>
      <c r="D50" s="27">
        <f t="shared" si="14"/>
        <v>3.7659999999999343</v>
      </c>
      <c r="E50" s="27">
        <f t="shared" si="14"/>
        <v>5.3970000000000198</v>
      </c>
      <c r="F50" s="27">
        <f t="shared" si="15"/>
        <v>9.1629999999999541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29.729999999999905</v>
      </c>
      <c r="C52" s="29">
        <f>D14-C14</f>
        <v>0.5290000000005648</v>
      </c>
      <c r="D52" s="29">
        <f t="shared" si="14"/>
        <v>7.2980000000000018</v>
      </c>
      <c r="E52" s="29">
        <f t="shared" si="14"/>
        <v>14.177000000000021</v>
      </c>
      <c r="F52" s="29">
        <f t="shared" si="15"/>
        <v>21.475000000000023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Leicester and Leicestershire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4.5470000000000033</v>
      </c>
      <c r="C5" s="11">
        <v>4.9129999999999905</v>
      </c>
      <c r="D5" s="11">
        <v>6.6980000000000102</v>
      </c>
      <c r="E5" s="11">
        <v>6.6350000000000033</v>
      </c>
      <c r="F5" s="11">
        <v>6.4490000000000158</v>
      </c>
      <c r="G5" s="10"/>
    </row>
    <row r="6" spans="1:7" x14ac:dyDescent="0.2">
      <c r="A6" s="10" t="str">
        <f>name!B5</f>
        <v>Mining and quarrying</v>
      </c>
      <c r="B6" s="11">
        <v>2.860999999999998</v>
      </c>
      <c r="C6" s="11">
        <v>1.5899999999999999</v>
      </c>
      <c r="D6" s="11">
        <v>1.6040000000000019</v>
      </c>
      <c r="E6" s="11">
        <v>1.4060000000000006</v>
      </c>
      <c r="F6" s="11">
        <v>1.1869999999999972</v>
      </c>
    </row>
    <row r="7" spans="1:7" x14ac:dyDescent="0.2">
      <c r="A7" s="10" t="str">
        <f>name!B6</f>
        <v>Food drink and tobacco</v>
      </c>
      <c r="B7" s="11">
        <v>13.393000000000011</v>
      </c>
      <c r="C7" s="11">
        <v>13.415999999999995</v>
      </c>
      <c r="D7" s="11">
        <v>12.972000000000032</v>
      </c>
      <c r="E7" s="11">
        <v>14.337999999999999</v>
      </c>
      <c r="F7" s="11">
        <v>15.948000000000023</v>
      </c>
      <c r="G7" s="11"/>
    </row>
    <row r="8" spans="1:7" x14ac:dyDescent="0.2">
      <c r="A8" s="10" t="str">
        <f>name!B7</f>
        <v>Engineering</v>
      </c>
      <c r="B8" s="11">
        <v>10.844999999999992</v>
      </c>
      <c r="C8" s="11">
        <v>8.3289999999999758</v>
      </c>
      <c r="D8" s="11">
        <v>7.9369999999999825</v>
      </c>
      <c r="E8" s="11">
        <v>7.7529999999999974</v>
      </c>
      <c r="F8" s="11">
        <v>6.3919999999999728</v>
      </c>
      <c r="G8" s="11"/>
    </row>
    <row r="9" spans="1:7" x14ac:dyDescent="0.2">
      <c r="A9" s="10" t="str">
        <f>name!B8</f>
        <v>Rest of manufacturing</v>
      </c>
      <c r="B9" s="11">
        <v>39.866000000000071</v>
      </c>
      <c r="C9" s="11">
        <v>45.98299999999994</v>
      </c>
      <c r="D9" s="11">
        <v>45.482000000000049</v>
      </c>
      <c r="E9" s="11">
        <v>41.92699999999985</v>
      </c>
      <c r="F9" s="11">
        <v>37.78200000000006</v>
      </c>
      <c r="G9" s="11"/>
    </row>
    <row r="10" spans="1:7" x14ac:dyDescent="0.2">
      <c r="A10" s="10" t="str">
        <f>name!B9</f>
        <v>Electricity and gas</v>
      </c>
      <c r="B10" s="11">
        <v>7.6120000000000205</v>
      </c>
      <c r="C10" s="11">
        <v>6.3299999999999947</v>
      </c>
      <c r="D10" s="11">
        <v>5.3430000000000017</v>
      </c>
      <c r="E10" s="11">
        <v>5.2700000000000049</v>
      </c>
      <c r="F10" s="11">
        <v>5.3819999999999935</v>
      </c>
      <c r="G10" s="11"/>
    </row>
    <row r="11" spans="1:7" x14ac:dyDescent="0.2">
      <c r="A11" s="10" t="str">
        <f>name!B10</f>
        <v>Water and sewerage</v>
      </c>
      <c r="B11" s="11">
        <v>2.477999999999998</v>
      </c>
      <c r="C11" s="11">
        <v>2.4939999999999922</v>
      </c>
      <c r="D11" s="11">
        <v>2.3350000000000035</v>
      </c>
      <c r="E11" s="11">
        <v>2.4190000000000023</v>
      </c>
      <c r="F11" s="11">
        <v>2.5409999999999955</v>
      </c>
      <c r="G11" s="11"/>
    </row>
    <row r="12" spans="1:7" x14ac:dyDescent="0.2">
      <c r="A12" s="10" t="str">
        <f>name!B11</f>
        <v>Construction</v>
      </c>
      <c r="B12" s="11">
        <v>31.268000000000058</v>
      </c>
      <c r="C12" s="11">
        <v>33.332000000000065</v>
      </c>
      <c r="D12" s="11">
        <v>31.75600000000005</v>
      </c>
      <c r="E12" s="11">
        <v>32.408000000000023</v>
      </c>
      <c r="F12" s="11">
        <v>33.859000000000009</v>
      </c>
      <c r="G12" s="11"/>
    </row>
    <row r="13" spans="1:7" x14ac:dyDescent="0.2">
      <c r="A13" s="10" t="str">
        <f>name!B12</f>
        <v>Wholesale and retail trade</v>
      </c>
      <c r="B13" s="11">
        <v>79.107999999999848</v>
      </c>
      <c r="C13" s="11">
        <v>86.280999999999892</v>
      </c>
      <c r="D13" s="11">
        <v>81.501999999999981</v>
      </c>
      <c r="E13" s="11">
        <v>83.043000000000205</v>
      </c>
      <c r="F13" s="11">
        <v>84.940000000000154</v>
      </c>
      <c r="G13" s="11"/>
    </row>
    <row r="14" spans="1:7" x14ac:dyDescent="0.2">
      <c r="A14" s="10" t="str">
        <f>name!B13</f>
        <v>Transport and storage</v>
      </c>
      <c r="B14" s="11">
        <v>29.151999999999983</v>
      </c>
      <c r="C14" s="11">
        <v>31.206999999999933</v>
      </c>
      <c r="D14" s="11">
        <v>36.414000000000073</v>
      </c>
      <c r="E14" s="11">
        <v>38.098999999999904</v>
      </c>
      <c r="F14" s="11">
        <v>38.924000000000106</v>
      </c>
      <c r="G14" s="11"/>
    </row>
    <row r="15" spans="1:7" x14ac:dyDescent="0.2">
      <c r="A15" s="10" t="str">
        <f>name!B14</f>
        <v>Accommodation and food</v>
      </c>
      <c r="B15" s="11">
        <v>28.161999999999956</v>
      </c>
      <c r="C15" s="11">
        <v>29.422999999999981</v>
      </c>
      <c r="D15" s="11">
        <v>28.971000000000053</v>
      </c>
      <c r="E15" s="11">
        <v>28.40200000000004</v>
      </c>
      <c r="F15" s="11">
        <v>30.427999999999965</v>
      </c>
      <c r="G15" s="11"/>
    </row>
    <row r="16" spans="1:7" x14ac:dyDescent="0.2">
      <c r="A16" s="10" t="str">
        <f>name!B15</f>
        <v>Media</v>
      </c>
      <c r="B16" s="11">
        <v>1.5760000000000027</v>
      </c>
      <c r="C16" s="11">
        <v>2.2769999999999997</v>
      </c>
      <c r="D16" s="11">
        <v>1.7510000000000032</v>
      </c>
      <c r="E16" s="11">
        <v>1.7239999999999986</v>
      </c>
      <c r="F16" s="11">
        <v>1.7479999999999989</v>
      </c>
      <c r="G16" s="11"/>
    </row>
    <row r="17" spans="1:7" x14ac:dyDescent="0.2">
      <c r="A17" s="10" t="str">
        <f>name!B16</f>
        <v>Information technology</v>
      </c>
      <c r="B17" s="11">
        <v>9.604000000000033</v>
      </c>
      <c r="C17" s="11">
        <v>12.162999999999986</v>
      </c>
      <c r="D17" s="11">
        <v>10.968999999999994</v>
      </c>
      <c r="E17" s="11">
        <v>11.829000000000022</v>
      </c>
      <c r="F17" s="11">
        <v>12.708999999999987</v>
      </c>
      <c r="G17" s="11"/>
    </row>
    <row r="18" spans="1:7" x14ac:dyDescent="0.2">
      <c r="A18" s="10" t="str">
        <f>name!B17</f>
        <v>Finance and insurance</v>
      </c>
      <c r="B18" s="11">
        <v>11.189999999999992</v>
      </c>
      <c r="C18" s="11">
        <v>10.775999999999998</v>
      </c>
      <c r="D18" s="11">
        <v>12.037999999999993</v>
      </c>
      <c r="E18" s="11">
        <v>11.897999999999998</v>
      </c>
      <c r="F18" s="11">
        <v>11.193000000000003</v>
      </c>
      <c r="G18" s="11"/>
    </row>
    <row r="19" spans="1:7" x14ac:dyDescent="0.2">
      <c r="A19" s="10" t="str">
        <f>name!B18</f>
        <v>Real estate</v>
      </c>
      <c r="B19" s="11">
        <v>5.6940000000000035</v>
      </c>
      <c r="C19" s="11">
        <v>8.1279999999999983</v>
      </c>
      <c r="D19" s="11">
        <v>8.5540000000000092</v>
      </c>
      <c r="E19" s="11">
        <v>8.0990000000000109</v>
      </c>
      <c r="F19" s="11">
        <v>8.9190000000000094</v>
      </c>
      <c r="G19" s="11"/>
    </row>
    <row r="20" spans="1:7" x14ac:dyDescent="0.2">
      <c r="A20" s="10" t="str">
        <f>name!B19</f>
        <v>Professional services</v>
      </c>
      <c r="B20" s="11">
        <v>43.234000000000123</v>
      </c>
      <c r="C20" s="11">
        <v>50.466000000000143</v>
      </c>
      <c r="D20" s="11">
        <v>55.329000000000093</v>
      </c>
      <c r="E20" s="11">
        <v>57.114000000000068</v>
      </c>
      <c r="F20" s="11">
        <v>60.059000000000054</v>
      </c>
      <c r="G20" s="11"/>
    </row>
    <row r="21" spans="1:7" x14ac:dyDescent="0.2">
      <c r="A21" s="10" t="str">
        <f>name!B20</f>
        <v>Support services</v>
      </c>
      <c r="B21" s="11">
        <v>44.755999999999936</v>
      </c>
      <c r="C21" s="11">
        <v>42.884000000000029</v>
      </c>
      <c r="D21" s="11">
        <v>43.206000000000024</v>
      </c>
      <c r="E21" s="11">
        <v>45.822000000000131</v>
      </c>
      <c r="F21" s="11">
        <v>48.585000000000065</v>
      </c>
      <c r="G21" s="11"/>
    </row>
    <row r="22" spans="1:7" x14ac:dyDescent="0.2">
      <c r="A22" s="10" t="str">
        <f>name!B21</f>
        <v>Public admin. and defence</v>
      </c>
      <c r="B22" s="11">
        <v>20.758000000000028</v>
      </c>
      <c r="C22" s="11">
        <v>22.218000000000035</v>
      </c>
      <c r="D22" s="11">
        <v>23.02000000000001</v>
      </c>
      <c r="E22" s="11">
        <v>23.955000000000044</v>
      </c>
      <c r="F22" s="11">
        <v>25.400999999999993</v>
      </c>
      <c r="G22" s="11"/>
    </row>
    <row r="23" spans="1:7" x14ac:dyDescent="0.2">
      <c r="A23" s="10" t="str">
        <f>name!B22</f>
        <v>Education</v>
      </c>
      <c r="B23" s="11">
        <v>50.190000000000026</v>
      </c>
      <c r="C23" s="11">
        <v>54.335999999999984</v>
      </c>
      <c r="D23" s="11">
        <v>54.180000000000106</v>
      </c>
      <c r="E23" s="11">
        <v>53.503000000000007</v>
      </c>
      <c r="F23" s="11">
        <v>54.328000000000074</v>
      </c>
      <c r="G23" s="11"/>
    </row>
    <row r="24" spans="1:7" x14ac:dyDescent="0.2">
      <c r="A24" s="10" t="str">
        <f>name!B23</f>
        <v>Health and social work</v>
      </c>
      <c r="B24" s="11">
        <v>57.930999999999919</v>
      </c>
      <c r="C24" s="11">
        <v>55.533999999999963</v>
      </c>
      <c r="D24" s="11">
        <v>54.088000000000036</v>
      </c>
      <c r="E24" s="11">
        <v>57.596000000000032</v>
      </c>
      <c r="F24" s="11">
        <v>60.72200000000003</v>
      </c>
      <c r="G24" s="11"/>
    </row>
    <row r="25" spans="1:7" x14ac:dyDescent="0.2">
      <c r="A25" s="10" t="str">
        <f>name!B24</f>
        <v>Arts and entertainment</v>
      </c>
      <c r="B25" s="11">
        <v>13.408000000000003</v>
      </c>
      <c r="C25" s="11">
        <v>13.574999999999996</v>
      </c>
      <c r="D25" s="11">
        <v>11.806999999999997</v>
      </c>
      <c r="E25" s="11">
        <v>10.965</v>
      </c>
      <c r="F25" s="11">
        <v>11.113000000000014</v>
      </c>
      <c r="G25" s="11"/>
    </row>
    <row r="26" spans="1:7" x14ac:dyDescent="0.2">
      <c r="A26" s="10" t="str">
        <f>name!B25</f>
        <v>Other services</v>
      </c>
      <c r="B26" s="11">
        <v>13.484000000000004</v>
      </c>
      <c r="C26" s="11">
        <v>15.191999999999968</v>
      </c>
      <c r="D26" s="11">
        <v>15.419999999999979</v>
      </c>
      <c r="E26" s="11">
        <v>14.469000000000017</v>
      </c>
      <c r="F26" s="11">
        <v>14.241999999999962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521.11700000000008</v>
      </c>
      <c r="C28" s="11">
        <f t="shared" ref="C28:F28" si="0">SUM(C5:C26)</f>
        <v>550.84699999999998</v>
      </c>
      <c r="D28" s="11">
        <f t="shared" si="0"/>
        <v>551.37600000000043</v>
      </c>
      <c r="E28" s="11">
        <f t="shared" si="0"/>
        <v>558.67400000000043</v>
      </c>
      <c r="F28" s="11">
        <f t="shared" si="0"/>
        <v>572.85100000000045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0.87254877503516526</v>
      </c>
      <c r="C32" s="18">
        <f t="shared" ref="C32:E32" si="1">C5/C$28*100</f>
        <v>0.89189920250087418</v>
      </c>
      <c r="D32" s="18">
        <f t="shared" si="1"/>
        <v>1.2147790255651325</v>
      </c>
      <c r="E32" s="18">
        <f t="shared" si="1"/>
        <v>1.1876335752155995</v>
      </c>
      <c r="F32" s="18">
        <f>F5/F$28*100</f>
        <v>1.1257726703802577</v>
      </c>
    </row>
    <row r="33" spans="1:6" x14ac:dyDescent="0.2">
      <c r="A33" t="str">
        <f>$A$6</f>
        <v>Mining and quarrying</v>
      </c>
      <c r="B33" s="18">
        <f t="shared" ref="B33:F53" si="2">B6/B$28*100</f>
        <v>0.54901298556753997</v>
      </c>
      <c r="C33" s="18">
        <f t="shared" si="2"/>
        <v>0.28864639364469624</v>
      </c>
      <c r="D33" s="18">
        <f t="shared" si="2"/>
        <v>0.29090856330344456</v>
      </c>
      <c r="E33" s="18">
        <f t="shared" si="2"/>
        <v>0.25166734088216014</v>
      </c>
      <c r="F33" s="18">
        <f t="shared" si="2"/>
        <v>0.20720920448772825</v>
      </c>
    </row>
    <row r="34" spans="1:6" x14ac:dyDescent="0.2">
      <c r="A34" t="str">
        <f>$A$7</f>
        <v>Food drink and tobacco</v>
      </c>
      <c r="B34" s="18">
        <f t="shared" si="2"/>
        <v>2.570056244566961</v>
      </c>
      <c r="C34" s="18">
        <f t="shared" si="2"/>
        <v>2.4355220233567572</v>
      </c>
      <c r="D34" s="18">
        <f t="shared" si="2"/>
        <v>2.3526595281622744</v>
      </c>
      <c r="E34" s="18">
        <f t="shared" si="2"/>
        <v>2.5664340921539197</v>
      </c>
      <c r="F34" s="18">
        <f t="shared" si="2"/>
        <v>2.7839700026708534</v>
      </c>
    </row>
    <row r="35" spans="1:6" x14ac:dyDescent="0.2">
      <c r="A35" t="str">
        <f>$A$8</f>
        <v>Engineering</v>
      </c>
      <c r="B35" s="18">
        <f t="shared" si="2"/>
        <v>2.0811065461307137</v>
      </c>
      <c r="C35" s="18">
        <f t="shared" si="2"/>
        <v>1.5120351023060805</v>
      </c>
      <c r="D35" s="18">
        <f t="shared" si="2"/>
        <v>1.4394895679173516</v>
      </c>
      <c r="E35" s="18">
        <f t="shared" si="2"/>
        <v>1.3877502801275863</v>
      </c>
      <c r="F35" s="18">
        <f t="shared" si="2"/>
        <v>1.1158224389937292</v>
      </c>
    </row>
    <row r="36" spans="1:6" x14ac:dyDescent="0.2">
      <c r="A36" t="str">
        <f>$A$9</f>
        <v>Rest of manufacturing</v>
      </c>
      <c r="B36" s="18">
        <f t="shared" si="2"/>
        <v>7.6501054465695928</v>
      </c>
      <c r="C36" s="18">
        <f t="shared" si="2"/>
        <v>8.3476900119270763</v>
      </c>
      <c r="D36" s="18">
        <f t="shared" si="2"/>
        <v>8.2488175038449274</v>
      </c>
      <c r="E36" s="18">
        <f t="shared" si="2"/>
        <v>7.5047344247270882</v>
      </c>
      <c r="F36" s="18">
        <f t="shared" si="2"/>
        <v>6.5954323200972036</v>
      </c>
    </row>
    <row r="37" spans="1:6" x14ac:dyDescent="0.2">
      <c r="A37" t="str">
        <f>$A$10</f>
        <v>Electricity and gas</v>
      </c>
      <c r="B37" s="18">
        <f t="shared" si="2"/>
        <v>1.4607084397553753</v>
      </c>
      <c r="C37" s="18">
        <f t="shared" si="2"/>
        <v>1.1491394162081294</v>
      </c>
      <c r="D37" s="18">
        <f t="shared" si="2"/>
        <v>0.96903020806128615</v>
      </c>
      <c r="E37" s="18">
        <f t="shared" si="2"/>
        <v>0.94330504014863792</v>
      </c>
      <c r="F37" s="18">
        <f t="shared" si="2"/>
        <v>0.9395113214430959</v>
      </c>
    </row>
    <row r="38" spans="1:6" x14ac:dyDescent="0.2">
      <c r="A38" t="str">
        <f>$A$11</f>
        <v>Water and sewerage</v>
      </c>
      <c r="B38" s="18">
        <f t="shared" si="2"/>
        <v>0.47551701441326949</v>
      </c>
      <c r="C38" s="18">
        <f t="shared" si="2"/>
        <v>0.4527572992137549</v>
      </c>
      <c r="D38" s="18">
        <f t="shared" si="2"/>
        <v>0.42348596964684748</v>
      </c>
      <c r="E38" s="18">
        <f t="shared" si="2"/>
        <v>0.43298954309668969</v>
      </c>
      <c r="F38" s="18">
        <f t="shared" si="2"/>
        <v>0.44357084128333429</v>
      </c>
    </row>
    <row r="39" spans="1:6" x14ac:dyDescent="0.2">
      <c r="A39" t="str">
        <f>$A$12</f>
        <v>Construction</v>
      </c>
      <c r="B39" s="18">
        <f t="shared" si="2"/>
        <v>6.0001880575763318</v>
      </c>
      <c r="C39" s="18">
        <f t="shared" si="2"/>
        <v>6.0510450270220346</v>
      </c>
      <c r="D39" s="18">
        <f t="shared" si="2"/>
        <v>5.759409187197126</v>
      </c>
      <c r="E39" s="18">
        <f t="shared" si="2"/>
        <v>5.8008785087546579</v>
      </c>
      <c r="F39" s="18">
        <f t="shared" si="2"/>
        <v>5.9106120090564529</v>
      </c>
    </row>
    <row r="40" spans="1:6" x14ac:dyDescent="0.2">
      <c r="A40" t="str">
        <f>$A$13</f>
        <v>Wholesale and retail trade</v>
      </c>
      <c r="B40" s="18">
        <f t="shared" si="2"/>
        <v>15.180468109848622</v>
      </c>
      <c r="C40" s="18">
        <f t="shared" si="2"/>
        <v>15.6633330126151</v>
      </c>
      <c r="D40" s="18">
        <f t="shared" si="2"/>
        <v>14.781564667305055</v>
      </c>
      <c r="E40" s="18">
        <f t="shared" si="2"/>
        <v>14.864303690524375</v>
      </c>
      <c r="F40" s="18">
        <f t="shared" si="2"/>
        <v>14.827590420545672</v>
      </c>
    </row>
    <row r="41" spans="1:6" x14ac:dyDescent="0.2">
      <c r="A41" t="str">
        <f>$A$14</f>
        <v>Transport and storage</v>
      </c>
      <c r="B41" s="18">
        <f t="shared" si="2"/>
        <v>5.5941372091104258</v>
      </c>
      <c r="C41" s="18">
        <f t="shared" si="2"/>
        <v>5.6652754757673058</v>
      </c>
      <c r="D41" s="18">
        <f t="shared" si="2"/>
        <v>6.6042047531992765</v>
      </c>
      <c r="E41" s="18">
        <f t="shared" si="2"/>
        <v>6.8195405549568928</v>
      </c>
      <c r="F41" s="18">
        <f t="shared" si="2"/>
        <v>6.794786078753476</v>
      </c>
    </row>
    <row r="42" spans="1:6" x14ac:dyDescent="0.2">
      <c r="A42" t="str">
        <f>$A$15</f>
        <v>Accommodation and food</v>
      </c>
      <c r="B42" s="18">
        <f t="shared" si="2"/>
        <v>5.4041606779283633</v>
      </c>
      <c r="C42" s="18">
        <f t="shared" si="2"/>
        <v>5.3414105913257188</v>
      </c>
      <c r="D42" s="18">
        <f t="shared" si="2"/>
        <v>5.2543092191172684</v>
      </c>
      <c r="E42" s="18">
        <f t="shared" si="2"/>
        <v>5.0838234820306685</v>
      </c>
      <c r="F42" s="18">
        <f t="shared" si="2"/>
        <v>5.3116779057730446</v>
      </c>
    </row>
    <row r="43" spans="1:6" x14ac:dyDescent="0.2">
      <c r="A43" t="str">
        <f>$A$16</f>
        <v>Media</v>
      </c>
      <c r="B43" s="18">
        <f t="shared" si="2"/>
        <v>0.30242728600295182</v>
      </c>
      <c r="C43" s="18">
        <f t="shared" si="2"/>
        <v>0.41336342033268758</v>
      </c>
      <c r="D43" s="18">
        <f t="shared" si="2"/>
        <v>0.31756913612489512</v>
      </c>
      <c r="E43" s="18">
        <f t="shared" si="2"/>
        <v>0.30858783476589163</v>
      </c>
      <c r="F43" s="18">
        <f t="shared" si="2"/>
        <v>0.30514042918664669</v>
      </c>
    </row>
    <row r="44" spans="1:6" x14ac:dyDescent="0.2">
      <c r="A44" t="str">
        <f>$A$17</f>
        <v>Information technology</v>
      </c>
      <c r="B44" s="18">
        <f t="shared" si="2"/>
        <v>1.8429642479520014</v>
      </c>
      <c r="C44" s="18">
        <f t="shared" si="2"/>
        <v>2.208054142075746</v>
      </c>
      <c r="D44" s="18">
        <f t="shared" si="2"/>
        <v>1.9893865529148866</v>
      </c>
      <c r="E44" s="18">
        <f t="shared" si="2"/>
        <v>2.1173349753165556</v>
      </c>
      <c r="F44" s="18">
        <f t="shared" si="2"/>
        <v>2.2185524682683591</v>
      </c>
    </row>
    <row r="45" spans="1:6" x14ac:dyDescent="0.2">
      <c r="A45" t="str">
        <f>$A$18</f>
        <v>Finance and insurance</v>
      </c>
      <c r="B45" s="18">
        <f t="shared" si="2"/>
        <v>2.14731048881537</v>
      </c>
      <c r="C45" s="18">
        <f t="shared" si="2"/>
        <v>1.9562600867391489</v>
      </c>
      <c r="D45" s="18">
        <f t="shared" si="2"/>
        <v>2.1832651403035288</v>
      </c>
      <c r="E45" s="18">
        <f t="shared" si="2"/>
        <v>2.129685648517738</v>
      </c>
      <c r="F45" s="18">
        <f t="shared" si="2"/>
        <v>1.9539112264794851</v>
      </c>
    </row>
    <row r="46" spans="1:6" x14ac:dyDescent="0.2">
      <c r="A46" t="str">
        <f>$A$19</f>
        <v>Real estate</v>
      </c>
      <c r="B46" s="18">
        <f t="shared" si="2"/>
        <v>1.092652897525892</v>
      </c>
      <c r="C46" s="18">
        <f t="shared" si="2"/>
        <v>1.4755458412226985</v>
      </c>
      <c r="D46" s="18">
        <f t="shared" si="2"/>
        <v>1.5513914279910628</v>
      </c>
      <c r="E46" s="18">
        <f t="shared" si="2"/>
        <v>1.4496826413973094</v>
      </c>
      <c r="F46" s="18">
        <f t="shared" si="2"/>
        <v>1.5569493637961709</v>
      </c>
    </row>
    <row r="47" spans="1:6" x14ac:dyDescent="0.2">
      <c r="A47" s="10" t="str">
        <f>$A$20</f>
        <v>Professional services</v>
      </c>
      <c r="B47" s="18">
        <f t="shared" si="2"/>
        <v>8.2964094435606821</v>
      </c>
      <c r="C47" s="18">
        <f t="shared" si="2"/>
        <v>9.1615276111152717</v>
      </c>
      <c r="D47" s="18">
        <f t="shared" si="2"/>
        <v>10.034713154000183</v>
      </c>
      <c r="E47" s="18">
        <f t="shared" si="2"/>
        <v>10.223135495834784</v>
      </c>
      <c r="F47" s="18">
        <f t="shared" si="2"/>
        <v>10.484227137597737</v>
      </c>
    </row>
    <row r="48" spans="1:6" x14ac:dyDescent="0.2">
      <c r="A48" s="10" t="str">
        <f>$A$21</f>
        <v>Support services</v>
      </c>
      <c r="B48" s="18">
        <f t="shared" si="2"/>
        <v>8.5884743733173039</v>
      </c>
      <c r="C48" s="18">
        <f t="shared" si="2"/>
        <v>7.7851018522384674</v>
      </c>
      <c r="D48" s="18">
        <f t="shared" si="2"/>
        <v>7.8360320362148501</v>
      </c>
      <c r="E48" s="18">
        <f t="shared" si="2"/>
        <v>8.2019209771709605</v>
      </c>
      <c r="F48" s="18">
        <f t="shared" si="2"/>
        <v>8.4812630160373335</v>
      </c>
    </row>
    <row r="49" spans="1:9" x14ac:dyDescent="0.2">
      <c r="A49" s="10" t="str">
        <f>$A$22</f>
        <v>Public admin. and defence</v>
      </c>
      <c r="B49" s="18">
        <f t="shared" si="2"/>
        <v>3.9833664992698421</v>
      </c>
      <c r="C49" s="18">
        <f t="shared" si="2"/>
        <v>4.0334248893068381</v>
      </c>
      <c r="D49" s="18">
        <f t="shared" si="2"/>
        <v>4.1750094309509285</v>
      </c>
      <c r="E49" s="18">
        <f t="shared" si="2"/>
        <v>4.2878315439773509</v>
      </c>
      <c r="F49" s="18">
        <f t="shared" si="2"/>
        <v>4.4341373236670565</v>
      </c>
    </row>
    <row r="50" spans="1:9" x14ac:dyDescent="0.2">
      <c r="A50" s="10" t="str">
        <f>$A$23</f>
        <v>Education</v>
      </c>
      <c r="B50" s="18">
        <f t="shared" si="2"/>
        <v>9.6312344444721649</v>
      </c>
      <c r="C50" s="18">
        <f t="shared" si="2"/>
        <v>9.8640820409296932</v>
      </c>
      <c r="D50" s="18">
        <f t="shared" si="2"/>
        <v>9.8263254113345635</v>
      </c>
      <c r="E50" s="18">
        <f t="shared" si="2"/>
        <v>9.5767835983059832</v>
      </c>
      <c r="F50" s="18">
        <f t="shared" si="2"/>
        <v>9.4837924695950662</v>
      </c>
    </row>
    <row r="51" spans="1:9" x14ac:dyDescent="0.2">
      <c r="A51" s="10" t="str">
        <f>$A$24</f>
        <v>Health and social work</v>
      </c>
      <c r="B51" s="18">
        <f t="shared" si="2"/>
        <v>11.116697401926997</v>
      </c>
      <c r="C51" s="18">
        <f t="shared" si="2"/>
        <v>10.081565298531164</v>
      </c>
      <c r="D51" s="18">
        <f t="shared" si="2"/>
        <v>9.8096398827660245</v>
      </c>
      <c r="E51" s="18">
        <f t="shared" si="2"/>
        <v>10.309411212979303</v>
      </c>
      <c r="F51" s="18">
        <f t="shared" si="2"/>
        <v>10.599964039514635</v>
      </c>
    </row>
    <row r="52" spans="1:9" x14ac:dyDescent="0.2">
      <c r="A52" s="10" t="str">
        <f>$A$25</f>
        <v>Arts and entertainment</v>
      </c>
      <c r="B52" s="18">
        <f t="shared" si="2"/>
        <v>2.5729346768575962</v>
      </c>
      <c r="C52" s="18">
        <f t="shared" si="2"/>
        <v>2.464386662721227</v>
      </c>
      <c r="D52" s="18">
        <f t="shared" si="2"/>
        <v>2.1413699544412501</v>
      </c>
      <c r="E52" s="18">
        <f t="shared" si="2"/>
        <v>1.9626830674060352</v>
      </c>
      <c r="F52" s="18">
        <f t="shared" si="2"/>
        <v>1.9399459894457731</v>
      </c>
    </row>
    <row r="53" spans="1:9" x14ac:dyDescent="0.2">
      <c r="A53" s="10" t="str">
        <f>$A$26</f>
        <v>Other services</v>
      </c>
      <c r="B53" s="18">
        <f t="shared" si="2"/>
        <v>2.5875187337968253</v>
      </c>
      <c r="C53" s="18">
        <f t="shared" si="2"/>
        <v>2.757934598899507</v>
      </c>
      <c r="D53" s="18">
        <f t="shared" si="2"/>
        <v>2.7966396796378454</v>
      </c>
      <c r="E53" s="18">
        <f t="shared" si="2"/>
        <v>2.5898824717097995</v>
      </c>
      <c r="F53" s="18">
        <f t="shared" si="2"/>
        <v>2.4861613229268955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Leicester and Leicestershire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1.9542777642767684</v>
      </c>
      <c r="C63" s="18">
        <f>IF(AND(D$3-C$3 &lt;&gt; 0,C5&lt;&gt;0,D5&lt;&gt;0),(EXP(LN(D5/C5)/(D$3-C$3))-1)*100,0)</f>
        <v>36.332179930796315</v>
      </c>
      <c r="D63" s="18">
        <f t="shared" ref="B63:E78" si="3">IF(AND(E$3-D$3 &lt;&gt; 0,D5&lt;&gt;0,E5&lt;&gt;0),(EXP(LN(E5/D5)/(E$3-D$3))-1)*100,0)</f>
        <v>-0.18882762764660388</v>
      </c>
      <c r="E63" s="18">
        <f t="shared" si="3"/>
        <v>-0.28393202595862199</v>
      </c>
      <c r="F63" s="18">
        <f>IF(AND(F$3-D$3 &lt;&gt; 0,D5&lt;&gt;0,F5&lt;&gt;0),(EXP(LN(F5/D5)/(F$3-D$3))-1)*100,0)</f>
        <v>-0.25224063296328536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-13.658454810841814</v>
      </c>
      <c r="C64" s="18">
        <f t="shared" ref="C64:C78" si="4">IF(AND(D$3-C$3 &lt;&gt; 0,C6&lt;&gt;0,D6&lt;&gt;0),(EXP(LN(D6/C6)/(D$3-C$3))-1)*100,0)</f>
        <v>0.88050314465422108</v>
      </c>
      <c r="D64" s="18">
        <f t="shared" si="3"/>
        <v>-2.6006202287159663</v>
      </c>
      <c r="E64" s="18">
        <f t="shared" si="3"/>
        <v>-1.6789427638571386</v>
      </c>
      <c r="F64" s="18">
        <f t="shared" ref="F64:F84" si="5">IF(AND(F$3-D$3 &lt;&gt; 0,D6&lt;&gt;0,F6&lt;&gt;0),(EXP(LN(F6/D6)/(F$3-D$3))-1)*100,0)</f>
        <v>-1.9871336112813776</v>
      </c>
    </row>
    <row r="65" spans="1:6" x14ac:dyDescent="0.2">
      <c r="A65" t="str">
        <f>$A$7</f>
        <v>Food drink and tobacco</v>
      </c>
      <c r="B65" s="18">
        <f t="shared" si="3"/>
        <v>4.2905254570491103E-2</v>
      </c>
      <c r="C65" s="18">
        <f t="shared" si="4"/>
        <v>-3.3094812164576881</v>
      </c>
      <c r="D65" s="18">
        <f t="shared" si="3"/>
        <v>2.0225859225343035</v>
      </c>
      <c r="E65" s="18">
        <f t="shared" si="3"/>
        <v>1.0698834977255434</v>
      </c>
      <c r="F65" s="18">
        <f t="shared" si="5"/>
        <v>1.3864583498276017</v>
      </c>
    </row>
    <row r="66" spans="1:6" x14ac:dyDescent="0.2">
      <c r="A66" t="str">
        <f>$A$8</f>
        <v>Engineering</v>
      </c>
      <c r="B66" s="18">
        <f t="shared" si="3"/>
        <v>-6.385994831717257</v>
      </c>
      <c r="C66" s="18">
        <f t="shared" si="4"/>
        <v>-4.7064473526233002</v>
      </c>
      <c r="D66" s="18">
        <f t="shared" si="3"/>
        <v>-0.46801149457770252</v>
      </c>
      <c r="E66" s="18">
        <f t="shared" si="3"/>
        <v>-1.9118150666015743</v>
      </c>
      <c r="F66" s="18">
        <f t="shared" si="5"/>
        <v>-1.4328894188081698</v>
      </c>
    </row>
    <row r="67" spans="1:6" x14ac:dyDescent="0.2">
      <c r="A67" t="str">
        <f>$A$9</f>
        <v>Rest of manufacturing</v>
      </c>
      <c r="B67" s="18">
        <f t="shared" si="3"/>
        <v>3.6331406540417444</v>
      </c>
      <c r="C67" s="18">
        <f t="shared" si="4"/>
        <v>-1.0895330883150089</v>
      </c>
      <c r="D67" s="18">
        <f t="shared" si="3"/>
        <v>-1.6145566685685897</v>
      </c>
      <c r="E67" s="18">
        <f t="shared" si="3"/>
        <v>-1.0355727574548834</v>
      </c>
      <c r="F67" s="18">
        <f t="shared" si="5"/>
        <v>-1.2289449894173687</v>
      </c>
    </row>
    <row r="68" spans="1:6" x14ac:dyDescent="0.2">
      <c r="A68" t="str">
        <f>$A$10</f>
        <v>Electricity and gas</v>
      </c>
      <c r="B68" s="18">
        <f t="shared" si="3"/>
        <v>-4.5059675911648611</v>
      </c>
      <c r="C68" s="18">
        <f t="shared" si="4"/>
        <v>-15.592417061611275</v>
      </c>
      <c r="D68" s="18">
        <f t="shared" si="3"/>
        <v>-0.27476044907827069</v>
      </c>
      <c r="E68" s="18">
        <f t="shared" si="3"/>
        <v>0.21051817652704141</v>
      </c>
      <c r="F68" s="18">
        <f t="shared" si="5"/>
        <v>4.8496818100018935E-2</v>
      </c>
    </row>
    <row r="69" spans="1:6" x14ac:dyDescent="0.2">
      <c r="A69" t="str">
        <f>$A$11</f>
        <v>Water and sewerage</v>
      </c>
      <c r="B69" s="18">
        <f t="shared" si="3"/>
        <v>0.16103111735392694</v>
      </c>
      <c r="C69" s="18">
        <f t="shared" si="4"/>
        <v>-6.3753007217317244</v>
      </c>
      <c r="D69" s="18">
        <f t="shared" si="3"/>
        <v>0.70935086868131325</v>
      </c>
      <c r="E69" s="18">
        <f t="shared" si="3"/>
        <v>0.49324720575441017</v>
      </c>
      <c r="F69" s="18">
        <f t="shared" si="5"/>
        <v>0.56523018658107826</v>
      </c>
    </row>
    <row r="70" spans="1:6" x14ac:dyDescent="0.2">
      <c r="A70" t="str">
        <f>$A$12</f>
        <v>Construction</v>
      </c>
      <c r="B70" s="18">
        <f t="shared" si="3"/>
        <v>1.6109045393726928</v>
      </c>
      <c r="C70" s="18">
        <f t="shared" si="4"/>
        <v>-4.7281891275651411</v>
      </c>
      <c r="D70" s="18">
        <f t="shared" si="3"/>
        <v>0.40729966040276011</v>
      </c>
      <c r="E70" s="18">
        <f t="shared" si="3"/>
        <v>0.43895597162979527</v>
      </c>
      <c r="F70" s="18">
        <f t="shared" si="5"/>
        <v>0.42840275909064029</v>
      </c>
    </row>
    <row r="71" spans="1:6" x14ac:dyDescent="0.2">
      <c r="A71" t="str">
        <f>$A$13</f>
        <v>Wholesale and retail trade</v>
      </c>
      <c r="B71" s="18">
        <f t="shared" si="3"/>
        <v>2.1935983168642981</v>
      </c>
      <c r="C71" s="18">
        <f t="shared" si="4"/>
        <v>-5.5388787798007826</v>
      </c>
      <c r="D71" s="18">
        <f t="shared" si="3"/>
        <v>0.37532229893009195</v>
      </c>
      <c r="E71" s="18">
        <f t="shared" si="3"/>
        <v>0.22612105845145614</v>
      </c>
      <c r="F71" s="18">
        <f t="shared" si="5"/>
        <v>0.27583014701522135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1.7175559338605817</v>
      </c>
      <c r="C72" s="18">
        <f t="shared" si="4"/>
        <v>16.685359054058857</v>
      </c>
      <c r="D72" s="18">
        <f t="shared" si="3"/>
        <v>0.90879910842773803</v>
      </c>
      <c r="E72" s="18">
        <f t="shared" si="3"/>
        <v>0.21445955515171367</v>
      </c>
      <c r="F72" s="18">
        <f t="shared" si="5"/>
        <v>0.44537359239689156</v>
      </c>
    </row>
    <row r="73" spans="1:6" x14ac:dyDescent="0.2">
      <c r="A73" t="str">
        <f>$A$15</f>
        <v>Accommodation and food</v>
      </c>
      <c r="B73" s="18">
        <f t="shared" si="6"/>
        <v>1.1010961769828631</v>
      </c>
      <c r="C73" s="18">
        <f>IF(AND(D$3-C$3 &lt;&gt; 0,C15&lt;&gt;0,D15&lt;&gt;0),(EXP(LN(D15/C15)/(D$3-C$3))-1)*100,0)</f>
        <v>-1.5362131665701217</v>
      </c>
      <c r="D73" s="18">
        <f t="shared" si="3"/>
        <v>-0.39592941307327045</v>
      </c>
      <c r="E73" s="18">
        <f t="shared" si="3"/>
        <v>0.69141603877986846</v>
      </c>
      <c r="F73" s="18">
        <f t="shared" si="5"/>
        <v>0.32765500254776647</v>
      </c>
    </row>
    <row r="74" spans="1:6" x14ac:dyDescent="0.2">
      <c r="A74" t="str">
        <f>$A$16</f>
        <v>Media</v>
      </c>
      <c r="B74" s="18">
        <f t="shared" si="6"/>
        <v>9.6356269275148509</v>
      </c>
      <c r="C74" s="18">
        <f>IF(AND(D$3-C$3 &lt;&gt; 0,C16&lt;&gt;0,D16&lt;&gt;0),(EXP(LN(D16/C16)/(D$3-C$3))-1)*100,0)</f>
        <v>-23.100570926657728</v>
      </c>
      <c r="D74" s="18">
        <f t="shared" si="3"/>
        <v>-0.31031514540803551</v>
      </c>
      <c r="E74" s="18">
        <f t="shared" si="3"/>
        <v>0.13834666073835322</v>
      </c>
      <c r="F74" s="18">
        <f t="shared" si="5"/>
        <v>-1.1431187059174341E-2</v>
      </c>
    </row>
    <row r="75" spans="1:6" x14ac:dyDescent="0.2">
      <c r="A75" t="str">
        <f>$A$17</f>
        <v>Information technology</v>
      </c>
      <c r="B75" s="18">
        <f t="shared" si="6"/>
        <v>6.0833287492611854</v>
      </c>
      <c r="C75" s="18">
        <f t="shared" si="4"/>
        <v>-9.8166570747347919</v>
      </c>
      <c r="D75" s="18">
        <f t="shared" si="3"/>
        <v>1.521072951143343</v>
      </c>
      <c r="E75" s="18">
        <f t="shared" si="3"/>
        <v>0.72014325271079205</v>
      </c>
      <c r="F75" s="18">
        <f t="shared" si="5"/>
        <v>0.98641526007146041</v>
      </c>
    </row>
    <row r="76" spans="1:6" x14ac:dyDescent="0.2">
      <c r="A76" t="str">
        <f>$A$18</f>
        <v>Finance and insurance</v>
      </c>
      <c r="B76" s="18">
        <f t="shared" si="6"/>
        <v>-0.93804968513804265</v>
      </c>
      <c r="C76" s="18">
        <f t="shared" si="4"/>
        <v>11.711210096510726</v>
      </c>
      <c r="D76" s="18">
        <f t="shared" si="3"/>
        <v>-0.23368641436701809</v>
      </c>
      <c r="E76" s="18">
        <f t="shared" si="3"/>
        <v>-0.60895566180908522</v>
      </c>
      <c r="F76" s="18">
        <f t="shared" si="5"/>
        <v>-0.48402301640998457</v>
      </c>
    </row>
    <row r="77" spans="1:6" x14ac:dyDescent="0.2">
      <c r="A77" t="str">
        <f>$A$19</f>
        <v>Real estate</v>
      </c>
      <c r="B77" s="18">
        <f t="shared" si="6"/>
        <v>9.3053849393099917</v>
      </c>
      <c r="C77" s="18">
        <f t="shared" si="4"/>
        <v>5.2411417322836051</v>
      </c>
      <c r="D77" s="18">
        <f t="shared" si="3"/>
        <v>-1.0872148798362957</v>
      </c>
      <c r="E77" s="18">
        <f t="shared" si="3"/>
        <v>0.96909798990556517</v>
      </c>
      <c r="F77" s="18">
        <f t="shared" si="5"/>
        <v>0.27895384003508994</v>
      </c>
    </row>
    <row r="78" spans="1:6" x14ac:dyDescent="0.2">
      <c r="A78" t="str">
        <f>$A$20</f>
        <v>Professional services</v>
      </c>
      <c r="B78" s="18">
        <f t="shared" si="6"/>
        <v>3.9425498120939872</v>
      </c>
      <c r="C78" s="18">
        <f t="shared" si="4"/>
        <v>9.6361907026511595</v>
      </c>
      <c r="D78" s="18">
        <f t="shared" si="3"/>
        <v>0.63706240773413469</v>
      </c>
      <c r="E78" s="18">
        <f t="shared" si="3"/>
        <v>0.50404748576369229</v>
      </c>
      <c r="F78" s="18">
        <f t="shared" si="5"/>
        <v>0.54836624719452054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-1.0624832935122064</v>
      </c>
      <c r="C79" s="18">
        <f t="shared" ref="C79:C84" si="8">IF(AND(D$3-C$3 &lt;&gt; 0,C21&lt;&gt;0,D21&lt;&gt;0),(EXP(LN(D21/C21)/(D$3-C$3))-1)*100,0)</f>
        <v>0.75086279264993117</v>
      </c>
      <c r="D79" s="18">
        <f t="shared" ref="D79:D84" si="9">IF(AND(E$3-D$3 &lt;&gt; 0,D21&lt;&gt;0,E21&lt;&gt;0),(EXP(LN(E21/D21)/(E$3-D$3))-1)*100,0)</f>
        <v>1.1826375189544214</v>
      </c>
      <c r="E79" s="18">
        <f t="shared" ref="E79:E84" si="10">IF(AND(F$3-E$3 &lt;&gt; 0,E21&lt;&gt;0,F21&lt;&gt;0),(EXP(LN(F21/E21)/(F$3-E$3))-1)*100,0)</f>
        <v>0.58722259328980453</v>
      </c>
      <c r="F79" s="18">
        <f t="shared" si="5"/>
        <v>0.78530390764559588</v>
      </c>
    </row>
    <row r="80" spans="1:6" x14ac:dyDescent="0.2">
      <c r="A80" s="10" t="str">
        <f>$A$22</f>
        <v>Public admin. and defence</v>
      </c>
      <c r="B80" s="18">
        <f t="shared" si="7"/>
        <v>1.713796244506649</v>
      </c>
      <c r="C80" s="18">
        <f t="shared" si="8"/>
        <v>3.60968584030954</v>
      </c>
      <c r="D80" s="18">
        <f t="shared" si="9"/>
        <v>0.79945202840605578</v>
      </c>
      <c r="E80" s="18">
        <f t="shared" si="10"/>
        <v>0.58783574304235309</v>
      </c>
      <c r="F80" s="18">
        <f t="shared" si="5"/>
        <v>0.65832509617635981</v>
      </c>
    </row>
    <row r="81" spans="1:6" x14ac:dyDescent="0.2">
      <c r="A81" s="10" t="str">
        <f>$A$23</f>
        <v>Education</v>
      </c>
      <c r="B81" s="18">
        <f t="shared" si="7"/>
        <v>2.0040973671456186</v>
      </c>
      <c r="C81" s="18">
        <f t="shared" si="8"/>
        <v>-0.28710247349801321</v>
      </c>
      <c r="D81" s="18">
        <f t="shared" si="9"/>
        <v>-0.25116623966228158</v>
      </c>
      <c r="E81" s="18">
        <f t="shared" si="10"/>
        <v>0.1531373428115046</v>
      </c>
      <c r="F81" s="18">
        <f t="shared" si="5"/>
        <v>1.8187728130358849E-2</v>
      </c>
    </row>
    <row r="82" spans="1:6" x14ac:dyDescent="0.2">
      <c r="A82" s="10" t="str">
        <f>$A$24</f>
        <v>Health and social work</v>
      </c>
      <c r="B82" s="18">
        <f t="shared" si="7"/>
        <v>-1.0508694109551131</v>
      </c>
      <c r="C82" s="18">
        <f t="shared" si="8"/>
        <v>-2.6038102783878858</v>
      </c>
      <c r="D82" s="18">
        <f t="shared" si="9"/>
        <v>1.2647465378375911</v>
      </c>
      <c r="E82" s="18">
        <f t="shared" si="10"/>
        <v>0.52992867884535944</v>
      </c>
      <c r="F82" s="18">
        <f t="shared" si="5"/>
        <v>0.77427358689703407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0.30993736773605729</v>
      </c>
      <c r="C83" s="18">
        <f t="shared" si="8"/>
        <v>-13.023941068139955</v>
      </c>
      <c r="D83" s="18">
        <f t="shared" si="9"/>
        <v>-1.4687903552650483</v>
      </c>
      <c r="E83" s="18">
        <f t="shared" si="10"/>
        <v>0.13416204018785738</v>
      </c>
      <c r="F83" s="18">
        <f t="shared" si="5"/>
        <v>-0.40303218127946128</v>
      </c>
    </row>
    <row r="84" spans="1:6" x14ac:dyDescent="0.2">
      <c r="A84" s="10" t="str">
        <f>$A$26</f>
        <v>Other services</v>
      </c>
      <c r="B84" s="18">
        <f t="shared" si="7"/>
        <v>3.0265250695260537</v>
      </c>
      <c r="C84" s="18">
        <f t="shared" si="8"/>
        <v>1.5007898894155547</v>
      </c>
      <c r="D84" s="18">
        <f t="shared" si="9"/>
        <v>-1.2650686402745248</v>
      </c>
      <c r="E84" s="18">
        <f t="shared" si="10"/>
        <v>-0.15800588101021473</v>
      </c>
      <c r="F84" s="18">
        <f t="shared" si="5"/>
        <v>-0.52839918470255487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1.3967270708886703</v>
      </c>
      <c r="C86" s="18">
        <f>IF(AND(D$3-C$3 &lt;&gt; 0,C28&lt;&gt;0,D28&lt;&gt;0),(EXP(LN(D28/C28)/(D$3-C$3))-1)*100,0)</f>
        <v>9.603392593595661E-2</v>
      </c>
      <c r="D86" s="18">
        <f>IF(AND(E$3-D$3 &lt;&gt; 0,D28&lt;&gt;0,E28&lt;&gt;0),(EXP(LN(E28/D28)/(E$3-D$3))-1)*100,0)</f>
        <v>0.26332903761459026</v>
      </c>
      <c r="E86" s="18">
        <f>IF(AND(F$3-E$3 &lt;&gt; 0,E28&lt;&gt;0,F28&lt;&gt;0),(EXP(LN(F28/E28)/(F$3-E$3))-1)*100,0)</f>
        <v>0.25090954461179926</v>
      </c>
      <c r="F86" s="18">
        <f>IF(AND(F$3-D$3 &lt;&gt; 0,D28&lt;&gt;0,F28&lt;&gt;0),(EXP(LN(F28/D28)/(F$3-D$3))-1)*100,0)</f>
        <v>0.25504920467143144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0.36599999999998722</v>
      </c>
      <c r="C90" s="27">
        <f>D5-C5</f>
        <v>1.7850000000000197</v>
      </c>
      <c r="D90" s="27">
        <f t="shared" si="11"/>
        <v>-6.3000000000006828E-2</v>
      </c>
      <c r="E90" s="27">
        <f t="shared" si="11"/>
        <v>-0.18599999999998751</v>
      </c>
      <c r="F90" s="27">
        <f>F5-D5</f>
        <v>-0.24899999999999434</v>
      </c>
    </row>
    <row r="91" spans="1:6" x14ac:dyDescent="0.2">
      <c r="A91" t="str">
        <f>$A$6</f>
        <v>Mining and quarrying</v>
      </c>
      <c r="B91" s="27">
        <f t="shared" si="11"/>
        <v>-1.2709999999999981</v>
      </c>
      <c r="C91" s="27">
        <f t="shared" ref="C91:C105" si="12">D6-C6</f>
        <v>1.4000000000002011E-2</v>
      </c>
      <c r="D91" s="27">
        <f t="shared" si="11"/>
        <v>-0.19800000000000129</v>
      </c>
      <c r="E91" s="27">
        <f t="shared" si="11"/>
        <v>-0.21900000000000341</v>
      </c>
      <c r="F91" s="27">
        <f t="shared" ref="F91:F111" si="13">F6-D6</f>
        <v>-0.4170000000000047</v>
      </c>
    </row>
    <row r="92" spans="1:6" x14ac:dyDescent="0.2">
      <c r="A92" t="str">
        <f>$A$7</f>
        <v>Food drink and tobacco</v>
      </c>
      <c r="B92" s="27">
        <f t="shared" si="11"/>
        <v>2.29999999999837E-2</v>
      </c>
      <c r="C92" s="27">
        <f t="shared" si="12"/>
        <v>-0.44399999999996353</v>
      </c>
      <c r="D92" s="27">
        <f t="shared" si="11"/>
        <v>1.3659999999999677</v>
      </c>
      <c r="E92" s="27">
        <f t="shared" si="11"/>
        <v>1.6100000000000243</v>
      </c>
      <c r="F92" s="27">
        <f t="shared" si="13"/>
        <v>2.975999999999992</v>
      </c>
    </row>
    <row r="93" spans="1:6" x14ac:dyDescent="0.2">
      <c r="A93" t="str">
        <f>$A$8</f>
        <v>Engineering</v>
      </c>
      <c r="B93" s="27">
        <f t="shared" si="11"/>
        <v>-2.516000000000016</v>
      </c>
      <c r="C93" s="27">
        <f t="shared" si="12"/>
        <v>-0.39199999999999324</v>
      </c>
      <c r="D93" s="27">
        <f t="shared" si="11"/>
        <v>-0.18399999999998506</v>
      </c>
      <c r="E93" s="27">
        <f t="shared" si="11"/>
        <v>-1.3610000000000246</v>
      </c>
      <c r="F93" s="27">
        <f t="shared" si="13"/>
        <v>-1.5450000000000097</v>
      </c>
    </row>
    <row r="94" spans="1:6" x14ac:dyDescent="0.2">
      <c r="A94" t="str">
        <f>$A$9</f>
        <v>Rest of manufacturing</v>
      </c>
      <c r="B94" s="27">
        <f t="shared" si="11"/>
        <v>6.1169999999998694</v>
      </c>
      <c r="C94" s="27">
        <f t="shared" si="12"/>
        <v>-0.50099999999989109</v>
      </c>
      <c r="D94" s="27">
        <f t="shared" si="11"/>
        <v>-3.5550000000001987</v>
      </c>
      <c r="E94" s="27">
        <f t="shared" si="11"/>
        <v>-4.14499999999979</v>
      </c>
      <c r="F94" s="27">
        <f t="shared" si="13"/>
        <v>-7.6999999999999886</v>
      </c>
    </row>
    <row r="95" spans="1:6" x14ac:dyDescent="0.2">
      <c r="A95" t="str">
        <f>$A$10</f>
        <v>Electricity and gas</v>
      </c>
      <c r="B95" s="27">
        <f t="shared" si="11"/>
        <v>-1.2820000000000258</v>
      </c>
      <c r="C95" s="27">
        <f t="shared" si="12"/>
        <v>-0.98699999999999299</v>
      </c>
      <c r="D95" s="27">
        <f t="shared" si="11"/>
        <v>-7.2999999999996845E-2</v>
      </c>
      <c r="E95" s="27">
        <f t="shared" si="11"/>
        <v>0.11199999999998855</v>
      </c>
      <c r="F95" s="27">
        <f t="shared" si="13"/>
        <v>3.8999999999991708E-2</v>
      </c>
    </row>
    <row r="96" spans="1:6" x14ac:dyDescent="0.2">
      <c r="A96" t="str">
        <f>$A$11</f>
        <v>Water and sewerage</v>
      </c>
      <c r="B96" s="27">
        <f t="shared" si="11"/>
        <v>1.5999999999994241E-2</v>
      </c>
      <c r="C96" s="27">
        <f t="shared" si="12"/>
        <v>-0.15899999999998871</v>
      </c>
      <c r="D96" s="27">
        <f t="shared" si="11"/>
        <v>8.3999999999998742E-2</v>
      </c>
      <c r="E96" s="27">
        <f t="shared" si="11"/>
        <v>0.12199999999999322</v>
      </c>
      <c r="F96" s="27">
        <f t="shared" si="13"/>
        <v>0.20599999999999197</v>
      </c>
    </row>
    <row r="97" spans="1:6" x14ac:dyDescent="0.2">
      <c r="A97" t="str">
        <f>$A$12</f>
        <v>Construction</v>
      </c>
      <c r="B97" s="27">
        <f t="shared" si="11"/>
        <v>2.0640000000000072</v>
      </c>
      <c r="C97" s="27">
        <f t="shared" si="12"/>
        <v>-1.5760000000000147</v>
      </c>
      <c r="D97" s="27">
        <f t="shared" si="11"/>
        <v>0.6519999999999726</v>
      </c>
      <c r="E97" s="27">
        <f t="shared" si="11"/>
        <v>1.4509999999999863</v>
      </c>
      <c r="F97" s="27">
        <f t="shared" si="13"/>
        <v>2.1029999999999589</v>
      </c>
    </row>
    <row r="98" spans="1:6" x14ac:dyDescent="0.2">
      <c r="A98" t="str">
        <f>$A$13</f>
        <v>Wholesale and retail trade</v>
      </c>
      <c r="B98" s="27">
        <f t="shared" si="11"/>
        <v>7.1730000000000445</v>
      </c>
      <c r="C98" s="27">
        <f t="shared" si="12"/>
        <v>-4.7789999999999111</v>
      </c>
      <c r="D98" s="27">
        <f t="shared" si="11"/>
        <v>1.5410000000002242</v>
      </c>
      <c r="E98" s="27">
        <f t="shared" si="11"/>
        <v>1.8969999999999487</v>
      </c>
      <c r="F98" s="27">
        <f t="shared" si="13"/>
        <v>3.4380000000001729</v>
      </c>
    </row>
    <row r="99" spans="1:6" x14ac:dyDescent="0.2">
      <c r="A99" t="str">
        <f>$A$14</f>
        <v>Transport and storage</v>
      </c>
      <c r="B99" s="27">
        <f t="shared" si="11"/>
        <v>2.05499999999995</v>
      </c>
      <c r="C99" s="27">
        <f t="shared" si="12"/>
        <v>5.2070000000001393</v>
      </c>
      <c r="D99" s="27">
        <f t="shared" si="11"/>
        <v>1.6849999999998317</v>
      </c>
      <c r="E99" s="27">
        <f t="shared" si="11"/>
        <v>0.82500000000020179</v>
      </c>
      <c r="F99" s="27">
        <f t="shared" si="13"/>
        <v>2.5100000000000335</v>
      </c>
    </row>
    <row r="100" spans="1:6" x14ac:dyDescent="0.2">
      <c r="A100" t="str">
        <f>$A$15</f>
        <v>Accommodation and food</v>
      </c>
      <c r="B100" s="27">
        <f t="shared" si="11"/>
        <v>1.2610000000000241</v>
      </c>
      <c r="C100" s="27">
        <f t="shared" si="12"/>
        <v>-0.45199999999992713</v>
      </c>
      <c r="D100" s="27">
        <f t="shared" si="11"/>
        <v>-0.56900000000001327</v>
      </c>
      <c r="E100" s="27">
        <f t="shared" si="11"/>
        <v>2.0259999999999252</v>
      </c>
      <c r="F100" s="27">
        <f t="shared" si="13"/>
        <v>1.4569999999999119</v>
      </c>
    </row>
    <row r="101" spans="1:6" x14ac:dyDescent="0.2">
      <c r="A101" t="str">
        <f>$A$16</f>
        <v>Media</v>
      </c>
      <c r="B101" s="27">
        <f t="shared" si="11"/>
        <v>0.70099999999999696</v>
      </c>
      <c r="C101" s="27">
        <f t="shared" si="12"/>
        <v>-0.52599999999999647</v>
      </c>
      <c r="D101" s="27">
        <f t="shared" si="11"/>
        <v>-2.7000000000004576E-2</v>
      </c>
      <c r="E101" s="27">
        <f t="shared" si="11"/>
        <v>2.4000000000000243E-2</v>
      </c>
      <c r="F101" s="27">
        <f t="shared" si="13"/>
        <v>-3.0000000000043325E-3</v>
      </c>
    </row>
    <row r="102" spans="1:6" x14ac:dyDescent="0.2">
      <c r="A102" t="str">
        <f>$A$17</f>
        <v>Information technology</v>
      </c>
      <c r="B102" s="27">
        <f t="shared" si="11"/>
        <v>2.5589999999999531</v>
      </c>
      <c r="C102" s="27">
        <f t="shared" si="12"/>
        <v>-1.193999999999992</v>
      </c>
      <c r="D102" s="27">
        <f t="shared" si="11"/>
        <v>0.86000000000002785</v>
      </c>
      <c r="E102" s="27">
        <f t="shared" si="11"/>
        <v>0.87999999999996525</v>
      </c>
      <c r="F102" s="27">
        <f t="shared" si="13"/>
        <v>1.7399999999999931</v>
      </c>
    </row>
    <row r="103" spans="1:6" x14ac:dyDescent="0.2">
      <c r="A103" t="str">
        <f>$A$18</f>
        <v>Finance and insurance</v>
      </c>
      <c r="B103" s="27">
        <f t="shared" si="11"/>
        <v>-0.41399999999999437</v>
      </c>
      <c r="C103" s="27">
        <f t="shared" si="12"/>
        <v>1.2619999999999951</v>
      </c>
      <c r="D103" s="27">
        <f t="shared" si="11"/>
        <v>-0.13999999999999524</v>
      </c>
      <c r="E103" s="27">
        <f t="shared" si="11"/>
        <v>-0.70499999999999474</v>
      </c>
      <c r="F103" s="27">
        <f t="shared" si="13"/>
        <v>-0.84499999999998998</v>
      </c>
    </row>
    <row r="104" spans="1:6" x14ac:dyDescent="0.2">
      <c r="A104" t="str">
        <f>$A$19</f>
        <v>Real estate</v>
      </c>
      <c r="B104" s="27">
        <f t="shared" si="11"/>
        <v>2.4339999999999948</v>
      </c>
      <c r="C104" s="27">
        <f t="shared" si="12"/>
        <v>0.42600000000001081</v>
      </c>
      <c r="D104" s="27">
        <f t="shared" si="11"/>
        <v>-0.45499999999999829</v>
      </c>
      <c r="E104" s="27">
        <f t="shared" si="11"/>
        <v>0.81999999999999851</v>
      </c>
      <c r="F104" s="27">
        <f t="shared" si="13"/>
        <v>0.36500000000000021</v>
      </c>
    </row>
    <row r="105" spans="1:6" x14ac:dyDescent="0.2">
      <c r="A105" t="str">
        <f>$A$20</f>
        <v>Professional services</v>
      </c>
      <c r="B105" s="27">
        <f t="shared" si="11"/>
        <v>7.2320000000000206</v>
      </c>
      <c r="C105" s="27">
        <f t="shared" si="12"/>
        <v>4.8629999999999498</v>
      </c>
      <c r="D105" s="27">
        <f t="shared" si="11"/>
        <v>1.7849999999999753</v>
      </c>
      <c r="E105" s="27">
        <f t="shared" si="11"/>
        <v>2.9449999999999861</v>
      </c>
      <c r="F105" s="27">
        <f t="shared" si="13"/>
        <v>4.7299999999999613</v>
      </c>
    </row>
    <row r="106" spans="1:6" x14ac:dyDescent="0.2">
      <c r="A106" s="10" t="str">
        <f>$A$21</f>
        <v>Support services</v>
      </c>
      <c r="B106" s="27">
        <f t="shared" ref="B106:B111" si="14">C21-B21</f>
        <v>-1.8719999999999075</v>
      </c>
      <c r="C106" s="27">
        <f t="shared" ref="C106:C111" si="15">D21-C21</f>
        <v>0.32199999999999562</v>
      </c>
      <c r="D106" s="27">
        <f t="shared" ref="D106:D111" si="16">E21-D21</f>
        <v>2.6160000000001062</v>
      </c>
      <c r="E106" s="27">
        <f t="shared" ref="E106:E111" si="17">F21-E21</f>
        <v>2.7629999999999342</v>
      </c>
      <c r="F106" s="27">
        <f t="shared" si="13"/>
        <v>5.3790000000000404</v>
      </c>
    </row>
    <row r="107" spans="1:6" x14ac:dyDescent="0.2">
      <c r="A107" s="10" t="str">
        <f>$A$22</f>
        <v>Public admin. and defence</v>
      </c>
      <c r="B107" s="27">
        <f t="shared" si="14"/>
        <v>1.460000000000008</v>
      </c>
      <c r="C107" s="27">
        <f t="shared" si="15"/>
        <v>0.80199999999997473</v>
      </c>
      <c r="D107" s="27">
        <f t="shared" si="16"/>
        <v>0.93500000000003425</v>
      </c>
      <c r="E107" s="27">
        <f t="shared" si="17"/>
        <v>1.4459999999999482</v>
      </c>
      <c r="F107" s="27">
        <f t="shared" si="13"/>
        <v>2.3809999999999825</v>
      </c>
    </row>
    <row r="108" spans="1:6" x14ac:dyDescent="0.2">
      <c r="A108" s="10" t="str">
        <f>$A$23</f>
        <v>Education</v>
      </c>
      <c r="B108" s="27">
        <f t="shared" si="14"/>
        <v>4.1459999999999582</v>
      </c>
      <c r="C108" s="27">
        <f t="shared" si="15"/>
        <v>-0.15599999999987801</v>
      </c>
      <c r="D108" s="27">
        <f t="shared" si="16"/>
        <v>-0.67700000000009908</v>
      </c>
      <c r="E108" s="27">
        <f t="shared" si="17"/>
        <v>0.82500000000006679</v>
      </c>
      <c r="F108" s="27">
        <f t="shared" si="13"/>
        <v>0.14799999999996771</v>
      </c>
    </row>
    <row r="109" spans="1:6" x14ac:dyDescent="0.2">
      <c r="A109" s="10" t="str">
        <f>$A$24</f>
        <v>Health and social work</v>
      </c>
      <c r="B109" s="27">
        <f t="shared" si="14"/>
        <v>-2.3969999999999558</v>
      </c>
      <c r="C109" s="27">
        <f t="shared" si="15"/>
        <v>-1.4459999999999269</v>
      </c>
      <c r="D109" s="27">
        <f t="shared" si="16"/>
        <v>3.5079999999999956</v>
      </c>
      <c r="E109" s="27">
        <f t="shared" si="17"/>
        <v>3.1259999999999977</v>
      </c>
      <c r="F109" s="27">
        <f t="shared" si="13"/>
        <v>6.6339999999999932</v>
      </c>
    </row>
    <row r="110" spans="1:6" x14ac:dyDescent="0.2">
      <c r="A110" s="10" t="str">
        <f>$A$25</f>
        <v>Arts and entertainment</v>
      </c>
      <c r="B110" s="27">
        <f t="shared" si="14"/>
        <v>0.16699999999999271</v>
      </c>
      <c r="C110" s="27">
        <f t="shared" si="15"/>
        <v>-1.7679999999999989</v>
      </c>
      <c r="D110" s="27">
        <f t="shared" si="16"/>
        <v>-0.84199999999999697</v>
      </c>
      <c r="E110" s="27">
        <f t="shared" si="17"/>
        <v>0.1480000000000139</v>
      </c>
      <c r="F110" s="27">
        <f t="shared" si="13"/>
        <v>-0.69399999999998307</v>
      </c>
    </row>
    <row r="111" spans="1:6" x14ac:dyDescent="0.2">
      <c r="A111" s="10" t="str">
        <f>$A$26</f>
        <v>Other services</v>
      </c>
      <c r="B111" s="27">
        <f t="shared" si="14"/>
        <v>1.7079999999999647</v>
      </c>
      <c r="C111" s="27">
        <f t="shared" si="15"/>
        <v>0.22800000000001042</v>
      </c>
      <c r="D111" s="27">
        <f t="shared" si="16"/>
        <v>-0.95099999999996143</v>
      </c>
      <c r="E111" s="27">
        <f t="shared" si="17"/>
        <v>-0.22700000000005538</v>
      </c>
      <c r="F111" s="27">
        <f t="shared" si="13"/>
        <v>-1.1780000000000168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29.729999999999905</v>
      </c>
      <c r="C113" s="29">
        <f>D28-C28</f>
        <v>0.52900000000045111</v>
      </c>
      <c r="D113" s="29">
        <f>E28-D28</f>
        <v>7.2980000000000018</v>
      </c>
      <c r="E113" s="29">
        <f>F28-E28</f>
        <v>14.177000000000021</v>
      </c>
      <c r="F113" s="29">
        <f>F28-D28</f>
        <v>21.475000000000023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Leicester and Leicestershire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17.498000000000019</v>
      </c>
      <c r="C7" s="31">
        <f>'Ind T1'!C7</f>
        <v>15.326999999999977</v>
      </c>
      <c r="D7" s="31">
        <f>'Ind T1'!D7</f>
        <v>15.980000000000018</v>
      </c>
      <c r="E7" s="31">
        <f>'Ind T1'!E7</f>
        <v>15.730000000000011</v>
      </c>
      <c r="F7" s="31">
        <f>'Ind T1'!F7</f>
        <v>15.559000000000003</v>
      </c>
      <c r="H7" s="31">
        <f>C7-B7</f>
        <v>-2.171000000000042</v>
      </c>
      <c r="I7" s="31">
        <f>D7-C7</f>
        <v>0.65300000000004133</v>
      </c>
      <c r="J7" s="31">
        <f>E7-D7</f>
        <v>-0.25000000000000711</v>
      </c>
      <c r="K7" s="31">
        <f>F7-E7</f>
        <v>-0.17100000000000826</v>
      </c>
      <c r="L7" s="31">
        <f>F7-D7</f>
        <v>-0.42100000000001536</v>
      </c>
    </row>
    <row r="8" spans="1:12" x14ac:dyDescent="0.2">
      <c r="A8" t="str">
        <f>'Ind T2'!A5</f>
        <v>Agriculture</v>
      </c>
      <c r="B8" s="32">
        <f>'Ind T2'!B5</f>
        <v>4.5470000000000033</v>
      </c>
      <c r="C8" s="32">
        <f>'Ind T2'!C5</f>
        <v>4.9129999999999905</v>
      </c>
      <c r="D8" s="32">
        <f>'Ind T2'!D5</f>
        <v>6.6980000000000102</v>
      </c>
      <c r="E8" s="32">
        <f>'Ind T2'!E5</f>
        <v>6.6350000000000033</v>
      </c>
      <c r="F8" s="32">
        <f>'Ind T2'!F5</f>
        <v>6.4490000000000158</v>
      </c>
      <c r="H8" s="11">
        <f t="shared" ref="H8:H40" si="0">C8-B8</f>
        <v>0.36599999999998722</v>
      </c>
      <c r="I8" s="31">
        <f t="shared" ref="I8:I38" si="1">D8-C8</f>
        <v>1.7850000000000197</v>
      </c>
      <c r="J8" s="11">
        <f t="shared" ref="J8:J38" si="2">E8-D8</f>
        <v>-6.3000000000006828E-2</v>
      </c>
      <c r="K8" s="11">
        <f t="shared" ref="K8:K38" si="3">F8-E8</f>
        <v>-0.18599999999998751</v>
      </c>
      <c r="L8" s="31">
        <f t="shared" ref="L8:L40" si="4">F8-D8</f>
        <v>-0.24899999999999434</v>
      </c>
    </row>
    <row r="9" spans="1:12" x14ac:dyDescent="0.2">
      <c r="A9" t="str">
        <f>'Ind T2'!A6</f>
        <v>Mining and quarrying</v>
      </c>
      <c r="B9" s="32">
        <f>'Ind T2'!B6</f>
        <v>2.860999999999998</v>
      </c>
      <c r="C9" s="32">
        <f>'Ind T2'!C6</f>
        <v>1.5899999999999999</v>
      </c>
      <c r="D9" s="32">
        <f>'Ind T2'!D6</f>
        <v>1.6040000000000019</v>
      </c>
      <c r="E9" s="32">
        <f>'Ind T2'!E6</f>
        <v>1.4060000000000006</v>
      </c>
      <c r="F9" s="32">
        <f>'Ind T2'!F6</f>
        <v>1.1869999999999972</v>
      </c>
      <c r="H9" s="11">
        <f t="shared" si="0"/>
        <v>-1.2709999999999981</v>
      </c>
      <c r="I9" s="31">
        <f t="shared" si="1"/>
        <v>1.4000000000002011E-2</v>
      </c>
      <c r="J9" s="11">
        <f t="shared" si="2"/>
        <v>-0.19800000000000129</v>
      </c>
      <c r="K9" s="11">
        <f t="shared" si="3"/>
        <v>-0.21900000000000341</v>
      </c>
      <c r="L9" s="31">
        <f t="shared" si="4"/>
        <v>-0.4170000000000047</v>
      </c>
    </row>
    <row r="10" spans="1:12" x14ac:dyDescent="0.2">
      <c r="A10" t="str">
        <f>'Ind T2'!A10</f>
        <v>Electricity and gas</v>
      </c>
      <c r="B10" s="32">
        <f>'Ind T2'!B10</f>
        <v>7.6120000000000205</v>
      </c>
      <c r="C10" s="32">
        <f>'Ind T2'!C10</f>
        <v>6.3299999999999947</v>
      </c>
      <c r="D10" s="32">
        <f>'Ind T2'!D10</f>
        <v>5.3430000000000017</v>
      </c>
      <c r="E10" s="32">
        <f>'Ind T2'!E10</f>
        <v>5.2700000000000049</v>
      </c>
      <c r="F10" s="32">
        <f>'Ind T2'!F10</f>
        <v>5.3819999999999935</v>
      </c>
      <c r="H10" s="11">
        <f t="shared" si="0"/>
        <v>-1.2820000000000258</v>
      </c>
      <c r="I10" s="31">
        <f t="shared" si="1"/>
        <v>-0.98699999999999299</v>
      </c>
      <c r="J10" s="11">
        <f t="shared" si="2"/>
        <v>-7.2999999999996845E-2</v>
      </c>
      <c r="K10" s="11">
        <f t="shared" si="3"/>
        <v>0.11199999999998855</v>
      </c>
      <c r="L10" s="31">
        <f t="shared" si="4"/>
        <v>3.8999999999991708E-2</v>
      </c>
    </row>
    <row r="11" spans="1:12" x14ac:dyDescent="0.2">
      <c r="A11" t="str">
        <f>'Ind T2'!A11</f>
        <v>Water and sewerage</v>
      </c>
      <c r="B11" s="32">
        <f>'Ind T2'!B11</f>
        <v>2.477999999999998</v>
      </c>
      <c r="C11" s="32">
        <f>'Ind T2'!C11</f>
        <v>2.4939999999999922</v>
      </c>
      <c r="D11" s="32">
        <f>'Ind T2'!D11</f>
        <v>2.3350000000000035</v>
      </c>
      <c r="E11" s="32">
        <f>'Ind T2'!E11</f>
        <v>2.4190000000000023</v>
      </c>
      <c r="F11" s="32">
        <f>'Ind T2'!F11</f>
        <v>2.5409999999999955</v>
      </c>
      <c r="H11" s="11">
        <f t="shared" ref="H11" si="5">C11-B11</f>
        <v>1.5999999999994241E-2</v>
      </c>
      <c r="I11" s="31">
        <f t="shared" ref="I11" si="6">D11-C11</f>
        <v>-0.15899999999998871</v>
      </c>
      <c r="J11" s="11">
        <f t="shared" ref="J11" si="7">E11-D11</f>
        <v>8.3999999999998742E-2</v>
      </c>
      <c r="K11" s="11">
        <f t="shared" ref="K11" si="8">F11-E11</f>
        <v>0.12199999999999322</v>
      </c>
      <c r="L11" s="31">
        <f t="shared" si="4"/>
        <v>0.20599999999999197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64.10400000000007</v>
      </c>
      <c r="C13" s="31">
        <f>'Ind T1'!C8</f>
        <v>67.727999999999909</v>
      </c>
      <c r="D13" s="31">
        <f>'Ind T1'!D8</f>
        <v>66.391000000000062</v>
      </c>
      <c r="E13" s="31">
        <f>'Ind T1'!E8</f>
        <v>64.017999999999844</v>
      </c>
      <c r="F13" s="31">
        <f>'Ind T1'!F8</f>
        <v>60.122000000000057</v>
      </c>
      <c r="H13" s="31">
        <f t="shared" si="0"/>
        <v>3.6239999999998389</v>
      </c>
      <c r="I13" s="31">
        <f t="shared" si="1"/>
        <v>-1.336999999999847</v>
      </c>
      <c r="J13" s="31">
        <f t="shared" si="2"/>
        <v>-2.3730000000002178</v>
      </c>
      <c r="K13" s="31">
        <f t="shared" si="3"/>
        <v>-3.8959999999997876</v>
      </c>
      <c r="L13" s="31">
        <f t="shared" si="4"/>
        <v>-6.2690000000000055</v>
      </c>
    </row>
    <row r="14" spans="1:12" x14ac:dyDescent="0.2">
      <c r="A14" t="str">
        <f>'Ind T2'!A7</f>
        <v>Food drink and tobacco</v>
      </c>
      <c r="B14" s="32">
        <f>'Ind T2'!B7</f>
        <v>13.393000000000011</v>
      </c>
      <c r="C14" s="32">
        <f>'Ind T2'!C7</f>
        <v>13.415999999999995</v>
      </c>
      <c r="D14" s="32">
        <f>'Ind T2'!D7</f>
        <v>12.972000000000032</v>
      </c>
      <c r="E14" s="32">
        <f>'Ind T2'!E7</f>
        <v>14.337999999999999</v>
      </c>
      <c r="F14" s="32">
        <f>'Ind T2'!F7</f>
        <v>15.948000000000023</v>
      </c>
      <c r="H14" s="11">
        <f t="shared" si="0"/>
        <v>2.29999999999837E-2</v>
      </c>
      <c r="I14" s="31">
        <f t="shared" si="1"/>
        <v>-0.44399999999996353</v>
      </c>
      <c r="J14" s="11">
        <f t="shared" si="2"/>
        <v>1.3659999999999677</v>
      </c>
      <c r="K14" s="11">
        <f t="shared" si="3"/>
        <v>1.6100000000000243</v>
      </c>
      <c r="L14" s="31">
        <f t="shared" si="4"/>
        <v>2.975999999999992</v>
      </c>
    </row>
    <row r="15" spans="1:12" x14ac:dyDescent="0.2">
      <c r="A15" t="str">
        <f>'Ind T2'!A8</f>
        <v>Engineering</v>
      </c>
      <c r="B15" s="32">
        <f>'Ind T2'!B8</f>
        <v>10.844999999999992</v>
      </c>
      <c r="C15" s="32">
        <f>'Ind T2'!C8</f>
        <v>8.3289999999999758</v>
      </c>
      <c r="D15" s="32">
        <f>'Ind T2'!D8</f>
        <v>7.9369999999999825</v>
      </c>
      <c r="E15" s="32">
        <f>'Ind T2'!E8</f>
        <v>7.7529999999999974</v>
      </c>
      <c r="F15" s="32">
        <f>'Ind T2'!F8</f>
        <v>6.3919999999999728</v>
      </c>
      <c r="H15" s="11">
        <f t="shared" si="0"/>
        <v>-2.516000000000016</v>
      </c>
      <c r="I15" s="31">
        <f t="shared" si="1"/>
        <v>-0.39199999999999324</v>
      </c>
      <c r="J15" s="11">
        <f t="shared" si="2"/>
        <v>-0.18399999999998506</v>
      </c>
      <c r="K15" s="11">
        <f t="shared" si="3"/>
        <v>-1.3610000000000246</v>
      </c>
      <c r="L15" s="31">
        <f t="shared" si="4"/>
        <v>-1.5450000000000097</v>
      </c>
    </row>
    <row r="16" spans="1:12" x14ac:dyDescent="0.2">
      <c r="A16" t="str">
        <f>'Ind T2'!A9</f>
        <v>Rest of manufacturing</v>
      </c>
      <c r="B16" s="32">
        <f>'Ind T2'!B9</f>
        <v>39.866000000000071</v>
      </c>
      <c r="C16" s="32">
        <f>'Ind T2'!C9</f>
        <v>45.98299999999994</v>
      </c>
      <c r="D16" s="32">
        <f>'Ind T2'!D9</f>
        <v>45.482000000000049</v>
      </c>
      <c r="E16" s="32">
        <f>'Ind T2'!E9</f>
        <v>41.92699999999985</v>
      </c>
      <c r="F16" s="32">
        <f>'Ind T2'!F9</f>
        <v>37.78200000000006</v>
      </c>
      <c r="H16" s="11">
        <f t="shared" si="0"/>
        <v>6.1169999999998694</v>
      </c>
      <c r="I16" s="31">
        <f t="shared" si="1"/>
        <v>-0.50099999999989109</v>
      </c>
      <c r="J16" s="11">
        <f t="shared" si="2"/>
        <v>-3.5550000000001987</v>
      </c>
      <c r="K16" s="11">
        <f t="shared" si="3"/>
        <v>-4.14499999999979</v>
      </c>
      <c r="L16" s="31">
        <f t="shared" si="4"/>
        <v>-7.6999999999999886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31.268000000000058</v>
      </c>
      <c r="C18" s="31">
        <f>'Ind T1'!C9</f>
        <v>33.332000000000065</v>
      </c>
      <c r="D18" s="31">
        <f>'Ind T1'!D9</f>
        <v>31.75600000000005</v>
      </c>
      <c r="E18" s="31">
        <f>'Ind T1'!E9</f>
        <v>32.408000000000023</v>
      </c>
      <c r="F18" s="31">
        <f>'Ind T1'!F9</f>
        <v>33.859000000000009</v>
      </c>
      <c r="H18" s="31">
        <f t="shared" si="0"/>
        <v>2.0640000000000072</v>
      </c>
      <c r="I18" s="31">
        <f t="shared" si="1"/>
        <v>-1.5760000000000147</v>
      </c>
      <c r="J18" s="31">
        <f t="shared" si="2"/>
        <v>0.6519999999999726</v>
      </c>
      <c r="K18" s="31">
        <f t="shared" si="3"/>
        <v>1.4509999999999863</v>
      </c>
      <c r="L18" s="31">
        <f t="shared" si="4"/>
        <v>2.1029999999999589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136.4219999999998</v>
      </c>
      <c r="C20" s="31">
        <f>'Ind T1'!C10</f>
        <v>146.9109999999998</v>
      </c>
      <c r="D20" s="31">
        <f>'Ind T1'!D10</f>
        <v>146.88700000000011</v>
      </c>
      <c r="E20" s="31">
        <f>'Ind T1'!E10</f>
        <v>149.54400000000015</v>
      </c>
      <c r="F20" s="31">
        <f>'Ind T1'!F10</f>
        <v>154.29200000000023</v>
      </c>
      <c r="H20" s="31">
        <f t="shared" si="0"/>
        <v>10.489000000000004</v>
      </c>
      <c r="I20" s="31">
        <f t="shared" si="1"/>
        <v>-2.3999999999688271E-2</v>
      </c>
      <c r="J20" s="31">
        <f t="shared" si="2"/>
        <v>2.6570000000000391</v>
      </c>
      <c r="K20" s="31">
        <f t="shared" si="3"/>
        <v>4.7480000000000757</v>
      </c>
      <c r="L20" s="31">
        <f t="shared" si="4"/>
        <v>7.4050000000001148</v>
      </c>
    </row>
    <row r="21" spans="1:12" x14ac:dyDescent="0.2">
      <c r="A21" s="10" t="str">
        <f>'Ind T2'!A13</f>
        <v>Wholesale and retail trade</v>
      </c>
      <c r="B21" s="32">
        <f>'Ind T2'!B13</f>
        <v>79.107999999999848</v>
      </c>
      <c r="C21" s="32">
        <f>'Ind T2'!C13</f>
        <v>86.280999999999892</v>
      </c>
      <c r="D21" s="32">
        <f>'Ind T2'!D13</f>
        <v>81.501999999999981</v>
      </c>
      <c r="E21" s="32">
        <f>'Ind T2'!E13</f>
        <v>83.043000000000205</v>
      </c>
      <c r="F21" s="32">
        <f>'Ind T2'!F13</f>
        <v>84.940000000000154</v>
      </c>
      <c r="H21" s="11">
        <f t="shared" si="0"/>
        <v>7.1730000000000445</v>
      </c>
      <c r="I21" s="31">
        <f t="shared" si="1"/>
        <v>-4.7789999999999111</v>
      </c>
      <c r="J21" s="11">
        <f t="shared" si="2"/>
        <v>1.5410000000002242</v>
      </c>
      <c r="K21" s="11">
        <f t="shared" si="3"/>
        <v>1.8969999999999487</v>
      </c>
      <c r="L21" s="31">
        <f t="shared" si="4"/>
        <v>3.4380000000001729</v>
      </c>
    </row>
    <row r="22" spans="1:12" x14ac:dyDescent="0.2">
      <c r="A22" s="10" t="str">
        <f>'Ind T2'!A14</f>
        <v>Transport and storage</v>
      </c>
      <c r="B22" s="32">
        <f>'Ind T2'!B14</f>
        <v>29.151999999999983</v>
      </c>
      <c r="C22" s="32">
        <f>'Ind T2'!C14</f>
        <v>31.206999999999933</v>
      </c>
      <c r="D22" s="32">
        <f>'Ind T2'!D14</f>
        <v>36.414000000000073</v>
      </c>
      <c r="E22" s="32">
        <f>'Ind T2'!E14</f>
        <v>38.098999999999904</v>
      </c>
      <c r="F22" s="32">
        <f>'Ind T2'!F14</f>
        <v>38.924000000000106</v>
      </c>
      <c r="H22" s="11">
        <f t="shared" si="0"/>
        <v>2.05499999999995</v>
      </c>
      <c r="I22" s="31">
        <f t="shared" si="1"/>
        <v>5.2070000000001393</v>
      </c>
      <c r="J22" s="11">
        <f t="shared" si="2"/>
        <v>1.6849999999998317</v>
      </c>
      <c r="K22" s="11">
        <f t="shared" si="3"/>
        <v>0.82500000000020179</v>
      </c>
      <c r="L22" s="31">
        <f t="shared" si="4"/>
        <v>2.5100000000000335</v>
      </c>
    </row>
    <row r="23" spans="1:12" x14ac:dyDescent="0.2">
      <c r="A23" s="10" t="str">
        <f>'Ind T2'!A15</f>
        <v>Accommodation and food</v>
      </c>
      <c r="B23" s="32">
        <f>'Ind T2'!B15</f>
        <v>28.161999999999956</v>
      </c>
      <c r="C23" s="32">
        <f>'Ind T2'!C15</f>
        <v>29.422999999999981</v>
      </c>
      <c r="D23" s="32">
        <f>'Ind T2'!D15</f>
        <v>28.971000000000053</v>
      </c>
      <c r="E23" s="32">
        <f>'Ind T2'!E15</f>
        <v>28.40200000000004</v>
      </c>
      <c r="F23" s="32">
        <f>'Ind T2'!F15</f>
        <v>30.427999999999965</v>
      </c>
      <c r="H23" s="11">
        <f t="shared" si="0"/>
        <v>1.2610000000000241</v>
      </c>
      <c r="I23" s="31">
        <f t="shared" si="1"/>
        <v>-0.45199999999992713</v>
      </c>
      <c r="J23" s="11">
        <f t="shared" si="2"/>
        <v>-0.56900000000001327</v>
      </c>
      <c r="K23" s="11">
        <f t="shared" si="3"/>
        <v>2.0259999999999252</v>
      </c>
      <c r="L23" s="31">
        <f t="shared" si="4"/>
        <v>1.4569999999999119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142.94600000000011</v>
      </c>
      <c r="C25" s="31">
        <f>'Ind T1'!C11</f>
        <v>155.46100000000013</v>
      </c>
      <c r="D25" s="31">
        <f>'Ind T1'!D11</f>
        <v>159.0740000000001</v>
      </c>
      <c r="E25" s="31">
        <f>'Ind T1'!E11</f>
        <v>161.92000000000024</v>
      </c>
      <c r="F25" s="31">
        <f>'Ind T1'!F11</f>
        <v>168.5680000000001</v>
      </c>
      <c r="H25" s="31">
        <f t="shared" si="0"/>
        <v>12.515000000000015</v>
      </c>
      <c r="I25" s="31">
        <f t="shared" si="1"/>
        <v>3.6129999999999711</v>
      </c>
      <c r="J25" s="31">
        <f t="shared" si="2"/>
        <v>2.8460000000001457</v>
      </c>
      <c r="K25" s="31">
        <f t="shared" si="3"/>
        <v>6.647999999999854</v>
      </c>
      <c r="L25" s="31">
        <f t="shared" si="4"/>
        <v>9.4939999999999998</v>
      </c>
    </row>
    <row r="26" spans="1:12" x14ac:dyDescent="0.2">
      <c r="A26" s="10" t="str">
        <f>'Ind T2'!A16</f>
        <v>Media</v>
      </c>
      <c r="B26" s="11">
        <f>'Ind T2'!B16</f>
        <v>1.5760000000000027</v>
      </c>
      <c r="C26" s="11">
        <f>'Ind T2'!C16</f>
        <v>2.2769999999999997</v>
      </c>
      <c r="D26" s="11">
        <f>'Ind T2'!D16</f>
        <v>1.7510000000000032</v>
      </c>
      <c r="E26" s="11">
        <f>'Ind T2'!E16</f>
        <v>1.7239999999999986</v>
      </c>
      <c r="F26" s="11">
        <f>'Ind T2'!F16</f>
        <v>1.7479999999999989</v>
      </c>
      <c r="H26" s="11">
        <f t="shared" si="0"/>
        <v>0.70099999999999696</v>
      </c>
      <c r="I26" s="31">
        <f t="shared" si="1"/>
        <v>-0.52599999999999647</v>
      </c>
      <c r="J26" s="11">
        <f t="shared" si="2"/>
        <v>-2.7000000000004576E-2</v>
      </c>
      <c r="K26" s="11">
        <f t="shared" si="3"/>
        <v>2.4000000000000243E-2</v>
      </c>
      <c r="L26" s="31">
        <f t="shared" si="4"/>
        <v>-3.0000000000043325E-3</v>
      </c>
    </row>
    <row r="27" spans="1:12" x14ac:dyDescent="0.2">
      <c r="A27" s="10" t="str">
        <f>'Ind T2'!A17</f>
        <v>Information technology</v>
      </c>
      <c r="B27" s="11">
        <f>'Ind T2'!B17</f>
        <v>9.604000000000033</v>
      </c>
      <c r="C27" s="11">
        <f>'Ind T2'!C17</f>
        <v>12.162999999999986</v>
      </c>
      <c r="D27" s="11">
        <f>'Ind T2'!D17</f>
        <v>10.968999999999994</v>
      </c>
      <c r="E27" s="11">
        <f>'Ind T2'!E17</f>
        <v>11.829000000000022</v>
      </c>
      <c r="F27" s="11">
        <f>'Ind T2'!F17</f>
        <v>12.708999999999987</v>
      </c>
      <c r="H27" s="11">
        <f t="shared" si="0"/>
        <v>2.5589999999999531</v>
      </c>
      <c r="I27" s="31">
        <f t="shared" si="1"/>
        <v>-1.193999999999992</v>
      </c>
      <c r="J27" s="11">
        <f t="shared" si="2"/>
        <v>0.86000000000002785</v>
      </c>
      <c r="K27" s="11">
        <f t="shared" si="3"/>
        <v>0.87999999999996525</v>
      </c>
      <c r="L27" s="31">
        <f t="shared" si="4"/>
        <v>1.7399999999999931</v>
      </c>
    </row>
    <row r="28" spans="1:12" x14ac:dyDescent="0.2">
      <c r="A28" s="10" t="str">
        <f>'Ind T2'!A18</f>
        <v>Finance and insurance</v>
      </c>
      <c r="B28" s="11">
        <f>'Ind T2'!B18</f>
        <v>11.189999999999992</v>
      </c>
      <c r="C28" s="11">
        <f>'Ind T2'!C18</f>
        <v>10.775999999999998</v>
      </c>
      <c r="D28" s="11">
        <f>'Ind T2'!D18</f>
        <v>12.037999999999993</v>
      </c>
      <c r="E28" s="11">
        <f>'Ind T2'!E18</f>
        <v>11.897999999999998</v>
      </c>
      <c r="F28" s="11">
        <f>'Ind T2'!F18</f>
        <v>11.193000000000003</v>
      </c>
      <c r="H28" s="11">
        <f t="shared" si="0"/>
        <v>-0.41399999999999437</v>
      </c>
      <c r="I28" s="31">
        <f t="shared" si="1"/>
        <v>1.2619999999999951</v>
      </c>
      <c r="J28" s="11">
        <f t="shared" si="2"/>
        <v>-0.13999999999999524</v>
      </c>
      <c r="K28" s="11">
        <f t="shared" si="3"/>
        <v>-0.70499999999999474</v>
      </c>
      <c r="L28" s="31">
        <f t="shared" si="4"/>
        <v>-0.84499999999998998</v>
      </c>
    </row>
    <row r="29" spans="1:12" x14ac:dyDescent="0.2">
      <c r="A29" s="10" t="str">
        <f>'Ind T2'!A19</f>
        <v>Real estate</v>
      </c>
      <c r="B29" s="11">
        <f>'Ind T2'!B19</f>
        <v>5.6940000000000035</v>
      </c>
      <c r="C29" s="11">
        <f>'Ind T2'!C19</f>
        <v>8.1279999999999983</v>
      </c>
      <c r="D29" s="11">
        <f>'Ind T2'!D19</f>
        <v>8.5540000000000092</v>
      </c>
      <c r="E29" s="11">
        <f>'Ind T2'!E19</f>
        <v>8.0990000000000109</v>
      </c>
      <c r="F29" s="11">
        <f>'Ind T2'!F19</f>
        <v>8.9190000000000094</v>
      </c>
      <c r="H29" s="11">
        <f t="shared" ref="H29:H31" si="9">C29-B29</f>
        <v>2.4339999999999948</v>
      </c>
      <c r="I29" s="31">
        <f t="shared" ref="I29:I31" si="10">D29-C29</f>
        <v>0.42600000000001081</v>
      </c>
      <c r="J29" s="11">
        <f t="shared" ref="J29:J31" si="11">E29-D29</f>
        <v>-0.45499999999999829</v>
      </c>
      <c r="K29" s="11">
        <f t="shared" ref="K29:K31" si="12">F29-E29</f>
        <v>0.81999999999999851</v>
      </c>
      <c r="L29" s="31">
        <f t="shared" si="4"/>
        <v>0.36500000000000021</v>
      </c>
    </row>
    <row r="30" spans="1:12" x14ac:dyDescent="0.2">
      <c r="A30" s="10" t="str">
        <f>'Ind T2'!A20</f>
        <v>Professional services</v>
      </c>
      <c r="B30" s="11">
        <f>'Ind T2'!B20</f>
        <v>43.234000000000123</v>
      </c>
      <c r="C30" s="11">
        <f>'Ind T2'!C20</f>
        <v>50.466000000000143</v>
      </c>
      <c r="D30" s="11">
        <f>'Ind T2'!D20</f>
        <v>55.329000000000093</v>
      </c>
      <c r="E30" s="11">
        <f>'Ind T2'!E20</f>
        <v>57.114000000000068</v>
      </c>
      <c r="F30" s="11">
        <f>'Ind T2'!F20</f>
        <v>60.059000000000054</v>
      </c>
      <c r="H30" s="11">
        <f t="shared" si="9"/>
        <v>7.2320000000000206</v>
      </c>
      <c r="I30" s="31">
        <f t="shared" si="10"/>
        <v>4.8629999999999498</v>
      </c>
      <c r="J30" s="11">
        <f t="shared" si="11"/>
        <v>1.7849999999999753</v>
      </c>
      <c r="K30" s="11">
        <f t="shared" si="12"/>
        <v>2.9449999999999861</v>
      </c>
      <c r="L30" s="31">
        <f t="shared" si="4"/>
        <v>4.7299999999999613</v>
      </c>
    </row>
    <row r="31" spans="1:12" x14ac:dyDescent="0.2">
      <c r="A31" s="10" t="str">
        <f>'Ind T2'!A21</f>
        <v>Support services</v>
      </c>
      <c r="B31" s="11">
        <f>'Ind T2'!B21</f>
        <v>44.755999999999936</v>
      </c>
      <c r="C31" s="11">
        <f>'Ind T2'!C21</f>
        <v>42.884000000000029</v>
      </c>
      <c r="D31" s="11">
        <f>'Ind T2'!D21</f>
        <v>43.206000000000024</v>
      </c>
      <c r="E31" s="11">
        <f>'Ind T2'!E21</f>
        <v>45.822000000000131</v>
      </c>
      <c r="F31" s="11">
        <f>'Ind T2'!F21</f>
        <v>48.585000000000065</v>
      </c>
      <c r="H31" s="11">
        <f t="shared" si="9"/>
        <v>-1.8719999999999075</v>
      </c>
      <c r="I31" s="31">
        <f t="shared" si="10"/>
        <v>0.32199999999999562</v>
      </c>
      <c r="J31" s="11">
        <f t="shared" si="11"/>
        <v>2.6160000000001062</v>
      </c>
      <c r="K31" s="11">
        <f t="shared" si="12"/>
        <v>2.7629999999999342</v>
      </c>
      <c r="L31" s="31">
        <f t="shared" si="4"/>
        <v>5.3790000000000404</v>
      </c>
    </row>
    <row r="32" spans="1:12" x14ac:dyDescent="0.2">
      <c r="A32" s="10" t="str">
        <f>'Ind T2'!A25</f>
        <v>Arts and entertainment</v>
      </c>
      <c r="B32" s="11">
        <f>'Ind T2'!B25</f>
        <v>13.408000000000003</v>
      </c>
      <c r="C32" s="11">
        <f>'Ind T2'!C25</f>
        <v>13.574999999999996</v>
      </c>
      <c r="D32" s="11">
        <f>'Ind T2'!D25</f>
        <v>11.806999999999997</v>
      </c>
      <c r="E32" s="11">
        <f>'Ind T2'!E25</f>
        <v>10.965</v>
      </c>
      <c r="F32" s="11">
        <f>'Ind T2'!F25</f>
        <v>11.113000000000014</v>
      </c>
      <c r="H32" s="11">
        <f t="shared" ref="H32" si="13">C32-B32</f>
        <v>0.16699999999999271</v>
      </c>
      <c r="I32" s="31">
        <f t="shared" ref="I32:I33" si="14">D32-C32</f>
        <v>-1.7679999999999989</v>
      </c>
      <c r="J32" s="11">
        <f t="shared" ref="J32:J33" si="15">E32-D32</f>
        <v>-0.84199999999999697</v>
      </c>
      <c r="K32" s="11">
        <f t="shared" ref="K32:K33" si="16">F32-E32</f>
        <v>0.1480000000000139</v>
      </c>
      <c r="L32" s="31">
        <f t="shared" si="4"/>
        <v>-0.69399999999998307</v>
      </c>
    </row>
    <row r="33" spans="1:12" x14ac:dyDescent="0.2">
      <c r="A33" s="10" t="str">
        <f>'Ind T2'!A26</f>
        <v>Other services</v>
      </c>
      <c r="B33" s="11">
        <f>'Ind T2'!B26</f>
        <v>13.484000000000004</v>
      </c>
      <c r="C33" s="11">
        <f>'Ind T2'!C26</f>
        <v>15.191999999999968</v>
      </c>
      <c r="D33" s="11">
        <f>'Ind T2'!D26</f>
        <v>15.419999999999979</v>
      </c>
      <c r="E33" s="11">
        <f>'Ind T2'!E26</f>
        <v>14.469000000000017</v>
      </c>
      <c r="F33" s="11">
        <f>'Ind T2'!F26</f>
        <v>14.241999999999962</v>
      </c>
      <c r="H33" s="11">
        <f>C33-B33</f>
        <v>1.7079999999999647</v>
      </c>
      <c r="I33" s="31">
        <f t="shared" si="14"/>
        <v>0.22800000000001042</v>
      </c>
      <c r="J33" s="11">
        <f t="shared" si="15"/>
        <v>-0.95099999999996143</v>
      </c>
      <c r="K33" s="11">
        <f t="shared" si="16"/>
        <v>-0.22700000000005538</v>
      </c>
      <c r="L33" s="31">
        <f t="shared" si="4"/>
        <v>-1.1780000000000168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128.87899999999996</v>
      </c>
      <c r="C35" s="31">
        <f>'Ind T1'!C12</f>
        <v>132.08799999999997</v>
      </c>
      <c r="D35" s="31">
        <f>'Ind T1'!D12</f>
        <v>131.28800000000015</v>
      </c>
      <c r="E35" s="31">
        <f>'Ind T1'!E12</f>
        <v>135.05400000000009</v>
      </c>
      <c r="F35" s="31">
        <f>'Ind T1'!F12</f>
        <v>140.45100000000011</v>
      </c>
      <c r="H35" s="31">
        <f t="shared" si="0"/>
        <v>3.2090000000000032</v>
      </c>
      <c r="I35" s="31">
        <f t="shared" si="1"/>
        <v>-0.79999999999981242</v>
      </c>
      <c r="J35" s="31">
        <f t="shared" si="2"/>
        <v>3.7659999999999343</v>
      </c>
      <c r="K35" s="31">
        <f t="shared" si="3"/>
        <v>5.3970000000000198</v>
      </c>
      <c r="L35" s="31">
        <f t="shared" si="4"/>
        <v>9.1629999999999541</v>
      </c>
    </row>
    <row r="36" spans="1:12" x14ac:dyDescent="0.2">
      <c r="A36" s="10" t="str">
        <f>'Ind T2'!A22</f>
        <v>Public admin. and defence</v>
      </c>
      <c r="B36" s="32">
        <f>'Ind T2'!B22</f>
        <v>20.758000000000028</v>
      </c>
      <c r="C36" s="32">
        <f>'Ind T2'!C22</f>
        <v>22.218000000000035</v>
      </c>
      <c r="D36" s="32">
        <f>'Ind T2'!D22</f>
        <v>23.02000000000001</v>
      </c>
      <c r="E36" s="32">
        <f>'Ind T2'!E22</f>
        <v>23.955000000000044</v>
      </c>
      <c r="F36" s="32">
        <f>'Ind T2'!F22</f>
        <v>25.400999999999993</v>
      </c>
      <c r="H36" s="11">
        <f t="shared" si="0"/>
        <v>1.460000000000008</v>
      </c>
      <c r="I36" s="31">
        <f t="shared" si="1"/>
        <v>0.80199999999997473</v>
      </c>
      <c r="J36" s="11">
        <f t="shared" si="2"/>
        <v>0.93500000000003425</v>
      </c>
      <c r="K36" s="11">
        <f t="shared" si="3"/>
        <v>1.4459999999999482</v>
      </c>
      <c r="L36" s="31">
        <f t="shared" si="4"/>
        <v>2.3809999999999825</v>
      </c>
    </row>
    <row r="37" spans="1:12" x14ac:dyDescent="0.2">
      <c r="A37" s="10" t="str">
        <f>'Ind T2'!A23</f>
        <v>Education</v>
      </c>
      <c r="B37" s="32">
        <f>'Ind T2'!B23</f>
        <v>50.190000000000026</v>
      </c>
      <c r="C37" s="32">
        <f>'Ind T2'!C23</f>
        <v>54.335999999999984</v>
      </c>
      <c r="D37" s="32">
        <f>'Ind T2'!D23</f>
        <v>54.180000000000106</v>
      </c>
      <c r="E37" s="32">
        <f>'Ind T2'!E23</f>
        <v>53.503000000000007</v>
      </c>
      <c r="F37" s="32">
        <f>'Ind T2'!F23</f>
        <v>54.328000000000074</v>
      </c>
      <c r="H37" s="11">
        <f t="shared" si="0"/>
        <v>4.1459999999999582</v>
      </c>
      <c r="I37" s="31">
        <f t="shared" si="1"/>
        <v>-0.15599999999987801</v>
      </c>
      <c r="J37" s="11">
        <f t="shared" si="2"/>
        <v>-0.67700000000009908</v>
      </c>
      <c r="K37" s="11">
        <f t="shared" si="3"/>
        <v>0.82500000000006679</v>
      </c>
      <c r="L37" s="31">
        <f t="shared" si="4"/>
        <v>0.14799999999996771</v>
      </c>
    </row>
    <row r="38" spans="1:12" x14ac:dyDescent="0.2">
      <c r="A38" s="10" t="str">
        <f>'Ind T2'!A24</f>
        <v>Health and social work</v>
      </c>
      <c r="B38" s="32">
        <f>'Ind T2'!B24</f>
        <v>57.930999999999919</v>
      </c>
      <c r="C38" s="32">
        <f>'Ind T2'!C24</f>
        <v>55.533999999999963</v>
      </c>
      <c r="D38" s="32">
        <f>'Ind T2'!D24</f>
        <v>54.088000000000036</v>
      </c>
      <c r="E38" s="32">
        <f>'Ind T2'!E24</f>
        <v>57.596000000000032</v>
      </c>
      <c r="F38" s="32">
        <f>'Ind T2'!F24</f>
        <v>60.72200000000003</v>
      </c>
      <c r="H38" s="11">
        <f t="shared" si="0"/>
        <v>-2.3969999999999558</v>
      </c>
      <c r="I38" s="31">
        <f t="shared" si="1"/>
        <v>-1.4459999999999269</v>
      </c>
      <c r="J38" s="11">
        <f t="shared" si="2"/>
        <v>3.5079999999999956</v>
      </c>
      <c r="K38" s="11">
        <f t="shared" si="3"/>
        <v>3.1259999999999977</v>
      </c>
      <c r="L38" s="31">
        <f t="shared" si="4"/>
        <v>6.6339999999999932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521.11699999999996</v>
      </c>
      <c r="C40" s="33">
        <f>'Ind T1'!C14</f>
        <v>550.84699999999987</v>
      </c>
      <c r="D40" s="33">
        <f>'Ind T1'!D14</f>
        <v>551.37600000000043</v>
      </c>
      <c r="E40" s="33">
        <f>'Ind T1'!E14</f>
        <v>558.67400000000043</v>
      </c>
      <c r="F40" s="33">
        <f>'Ind T1'!F14</f>
        <v>572.85100000000045</v>
      </c>
      <c r="G40" s="24"/>
      <c r="H40" s="34">
        <f t="shared" si="0"/>
        <v>29.729999999999905</v>
      </c>
      <c r="I40" s="34">
        <f>D40-C40</f>
        <v>0.5290000000005648</v>
      </c>
      <c r="J40" s="34">
        <f>E40-D40</f>
        <v>7.2980000000000018</v>
      </c>
      <c r="K40" s="34">
        <f>F40-E40</f>
        <v>14.177000000000021</v>
      </c>
      <c r="L40" s="205">
        <f t="shared" si="4"/>
        <v>21.475000000000023</v>
      </c>
    </row>
    <row r="44" spans="1:12" ht="15.75" x14ac:dyDescent="0.25">
      <c r="A44" s="19" t="str">
        <f>CONCATENATE(A1," (Continued)")</f>
        <v>Industry Table 4  Employment by Industry Group in Sector (SIC 2007), 2015-2035, Leicester and Leicestershire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-3.2575266964760319</v>
      </c>
      <c r="C50" s="44">
        <f t="shared" ref="B50:E54" si="17">IF(AND(D$5-C$5 &lt;&gt; 0,C7&lt;&gt;0,D7&lt;&gt;0),(EXP(LN(D7/C7)/(D$5-C$5))-1)*100,0)</f>
        <v>4.2604554054938459</v>
      </c>
      <c r="D50" s="44">
        <f t="shared" si="17"/>
        <v>-0.31486771395846658</v>
      </c>
      <c r="E50" s="44">
        <f t="shared" si="17"/>
        <v>-0.10924496157050934</v>
      </c>
      <c r="F50" s="44">
        <f>IF(AND(F$5-D$5 &lt;&gt; 0,D7&lt;&gt;0,F7&lt;&gt;0),(EXP(LN(F7/D7)/(F$5-D$5))-1)*100,0)</f>
        <v>-0.1778329628419506</v>
      </c>
      <c r="H50" s="44">
        <f>(B7/B$40)*100</f>
        <v>3.357787214771351</v>
      </c>
      <c r="I50" s="44">
        <f>(C7/C$40)*100</f>
        <v>2.7824423115674555</v>
      </c>
      <c r="J50" s="44">
        <f>(D7/D$40)*100</f>
        <v>2.8982037665767111</v>
      </c>
      <c r="K50" s="44">
        <f>(E7/E$40)*100</f>
        <v>2.8155954993430874</v>
      </c>
      <c r="L50" s="44">
        <f>(F7/F$40)*100</f>
        <v>2.7160640375944163</v>
      </c>
    </row>
    <row r="51" spans="1:12" x14ac:dyDescent="0.2">
      <c r="A51" t="str">
        <f>A8</f>
        <v>Agriculture</v>
      </c>
      <c r="B51" s="40">
        <f t="shared" si="17"/>
        <v>1.9542777642767684</v>
      </c>
      <c r="C51" s="44">
        <f t="shared" si="17"/>
        <v>36.332179930796315</v>
      </c>
      <c r="D51" s="40">
        <f t="shared" si="17"/>
        <v>-0.18882762764660388</v>
      </c>
      <c r="E51" s="40">
        <f t="shared" si="17"/>
        <v>-0.28393202595862199</v>
      </c>
      <c r="F51" s="44">
        <f t="shared" ref="F51:F83" si="18">IF(AND(F$5-D$5 &lt;&gt; 0,D8&lt;&gt;0,F8&lt;&gt;0),(EXP(LN(F8/D8)/(F$5-D$5))-1)*100,0)</f>
        <v>-0.25224063296328536</v>
      </c>
      <c r="H51" s="40">
        <f t="shared" ref="H51:L54" si="19">(B8/B$7)*100</f>
        <v>25.985826951651607</v>
      </c>
      <c r="I51" s="40">
        <f t="shared" si="19"/>
        <v>32.054544268284715</v>
      </c>
      <c r="J51" s="40">
        <f t="shared" si="19"/>
        <v>41.914893617021292</v>
      </c>
      <c r="K51" s="40">
        <f t="shared" si="19"/>
        <v>42.180546726001261</v>
      </c>
      <c r="L51" s="40">
        <f t="shared" si="19"/>
        <v>41.448679221029721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-13.658454810841814</v>
      </c>
      <c r="C52" s="44">
        <f t="shared" si="17"/>
        <v>0.88050314465422108</v>
      </c>
      <c r="D52" s="40">
        <f t="shared" si="17"/>
        <v>-2.6006202287159663</v>
      </c>
      <c r="E52" s="40">
        <f t="shared" si="17"/>
        <v>-1.6789427638571386</v>
      </c>
      <c r="F52" s="44">
        <f t="shared" si="18"/>
        <v>-1.9871336112813776</v>
      </c>
      <c r="H52" s="40">
        <f t="shared" si="19"/>
        <v>16.350440050291432</v>
      </c>
      <c r="I52" s="40">
        <f t="shared" si="19"/>
        <v>10.373850068506572</v>
      </c>
      <c r="J52" s="40">
        <f t="shared" si="19"/>
        <v>10.037546933667084</v>
      </c>
      <c r="K52" s="40">
        <f t="shared" si="19"/>
        <v>8.9383343928798453</v>
      </c>
      <c r="L52" s="40">
        <f t="shared" si="19"/>
        <v>7.6290250016067676</v>
      </c>
    </row>
    <row r="53" spans="1:12" x14ac:dyDescent="0.2">
      <c r="A53" t="str">
        <f>A10</f>
        <v>Electricity and gas</v>
      </c>
      <c r="B53" s="40">
        <f t="shared" si="17"/>
        <v>-4.5059675911648611</v>
      </c>
      <c r="C53" s="44">
        <f t="shared" si="17"/>
        <v>-15.592417061611275</v>
      </c>
      <c r="D53" s="40">
        <f t="shared" si="17"/>
        <v>-0.27476044907827069</v>
      </c>
      <c r="E53" s="40">
        <f t="shared" si="17"/>
        <v>0.21051817652704141</v>
      </c>
      <c r="F53" s="44">
        <f t="shared" si="18"/>
        <v>4.8496818100018935E-2</v>
      </c>
      <c r="H53" s="40">
        <f t="shared" si="19"/>
        <v>43.50211452737463</v>
      </c>
      <c r="I53" s="40">
        <f t="shared" si="19"/>
        <v>41.299667253865756</v>
      </c>
      <c r="J53" s="40">
        <f t="shared" si="19"/>
        <v>33.435544430538144</v>
      </c>
      <c r="K53" s="40">
        <f t="shared" si="19"/>
        <v>33.502860775588054</v>
      </c>
      <c r="L53" s="40">
        <f t="shared" si="19"/>
        <v>34.590912012340077</v>
      </c>
    </row>
    <row r="54" spans="1:12" x14ac:dyDescent="0.2">
      <c r="A54" t="str">
        <f>A11</f>
        <v>Water and sewerage</v>
      </c>
      <c r="B54" s="40">
        <f t="shared" si="17"/>
        <v>0.16103111735392694</v>
      </c>
      <c r="C54" s="44">
        <f t="shared" si="17"/>
        <v>-6.3753007217317244</v>
      </c>
      <c r="D54" s="40">
        <f t="shared" si="17"/>
        <v>0.70935086868131325</v>
      </c>
      <c r="E54" s="40">
        <f t="shared" si="17"/>
        <v>0.49324720575441017</v>
      </c>
      <c r="F54" s="44">
        <f t="shared" si="18"/>
        <v>0.56523018658107826</v>
      </c>
      <c r="H54" s="40">
        <f t="shared" si="19"/>
        <v>14.161618470682335</v>
      </c>
      <c r="I54" s="40">
        <f t="shared" si="19"/>
        <v>16.271938409342962</v>
      </c>
      <c r="J54" s="40">
        <f t="shared" si="19"/>
        <v>14.612015018773473</v>
      </c>
      <c r="K54" s="40">
        <f t="shared" si="19"/>
        <v>15.378258105530836</v>
      </c>
      <c r="L54" s="40">
        <f t="shared" si="19"/>
        <v>16.331383765023428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1.3843171330978343</v>
      </c>
      <c r="C56" s="44">
        <f t="shared" si="20"/>
        <v>-1.9740727616345488</v>
      </c>
      <c r="D56" s="44">
        <f t="shared" si="20"/>
        <v>-0.72530112954426462</v>
      </c>
      <c r="E56" s="44">
        <f t="shared" si="20"/>
        <v>-0.62591755047135544</v>
      </c>
      <c r="F56" s="44">
        <f t="shared" si="18"/>
        <v>-0.65905645997755835</v>
      </c>
      <c r="H56" s="44">
        <f>(B13/B$40)*100</f>
        <v>12.301268237267269</v>
      </c>
      <c r="I56" s="44">
        <f>(C13/C$40)*100</f>
        <v>12.295247137589916</v>
      </c>
      <c r="J56" s="44">
        <f>(D13/D$40)*100</f>
        <v>12.040966599924555</v>
      </c>
      <c r="K56" s="44">
        <f>(E13/E$40)*100</f>
        <v>11.458918797008593</v>
      </c>
      <c r="L56" s="44">
        <f>(F13/F$40)*100</f>
        <v>10.495224761761786</v>
      </c>
    </row>
    <row r="57" spans="1:12" x14ac:dyDescent="0.2">
      <c r="A57" t="str">
        <f>A14</f>
        <v>Food drink and tobacco</v>
      </c>
      <c r="B57" s="40">
        <f t="shared" si="20"/>
        <v>4.2905254570491103E-2</v>
      </c>
      <c r="C57" s="44">
        <f t="shared" si="20"/>
        <v>-3.3094812164576881</v>
      </c>
      <c r="D57" s="40">
        <f t="shared" si="20"/>
        <v>2.0225859225343035</v>
      </c>
      <c r="E57" s="40">
        <f t="shared" si="20"/>
        <v>1.0698834977255434</v>
      </c>
      <c r="F57" s="44">
        <f t="shared" si="18"/>
        <v>1.3864583498276017</v>
      </c>
      <c r="H57" s="40">
        <f t="shared" ref="H57:L59" si="21">(B14/B$13)*100</f>
        <v>20.89261200549107</v>
      </c>
      <c r="I57" s="40">
        <f t="shared" si="21"/>
        <v>19.808646350106326</v>
      </c>
      <c r="J57" s="40">
        <f t="shared" si="21"/>
        <v>19.538792908677411</v>
      </c>
      <c r="K57" s="40">
        <f t="shared" si="21"/>
        <v>22.396825892717725</v>
      </c>
      <c r="L57" s="40">
        <f t="shared" si="21"/>
        <v>26.526063670536587</v>
      </c>
    </row>
    <row r="58" spans="1:12" x14ac:dyDescent="0.2">
      <c r="A58" t="str">
        <f>A15</f>
        <v>Engineering</v>
      </c>
      <c r="B58" s="40">
        <f t="shared" si="20"/>
        <v>-6.385994831717257</v>
      </c>
      <c r="C58" s="44">
        <f t="shared" si="20"/>
        <v>-4.7064473526233002</v>
      </c>
      <c r="D58" s="40">
        <f t="shared" si="20"/>
        <v>-0.46801149457770252</v>
      </c>
      <c r="E58" s="40">
        <f t="shared" si="20"/>
        <v>-1.9118150666015743</v>
      </c>
      <c r="F58" s="44">
        <f t="shared" si="18"/>
        <v>-1.4328894188081698</v>
      </c>
      <c r="H58" s="40">
        <f t="shared" si="21"/>
        <v>16.917821040808654</v>
      </c>
      <c r="I58" s="40">
        <f t="shared" si="21"/>
        <v>12.297720292936432</v>
      </c>
      <c r="J58" s="40">
        <f t="shared" si="21"/>
        <v>11.954933650645382</v>
      </c>
      <c r="K58" s="40">
        <f t="shared" si="21"/>
        <v>12.110656377893743</v>
      </c>
      <c r="L58" s="40">
        <f t="shared" si="21"/>
        <v>10.631715511792633</v>
      </c>
    </row>
    <row r="59" spans="1:12" x14ac:dyDescent="0.2">
      <c r="A59" t="str">
        <f>A16</f>
        <v>Rest of manufacturing</v>
      </c>
      <c r="B59" s="40">
        <f t="shared" si="20"/>
        <v>3.6331406540417444</v>
      </c>
      <c r="C59" s="44">
        <f t="shared" si="20"/>
        <v>-1.0895330883150089</v>
      </c>
      <c r="D59" s="40">
        <f t="shared" si="20"/>
        <v>-1.6145566685685897</v>
      </c>
      <c r="E59" s="40">
        <f t="shared" si="20"/>
        <v>-1.0355727574548834</v>
      </c>
      <c r="F59" s="44">
        <f t="shared" si="18"/>
        <v>-1.2289449894173687</v>
      </c>
      <c r="H59" s="40">
        <f t="shared" si="21"/>
        <v>62.189566953700279</v>
      </c>
      <c r="I59" s="40">
        <f t="shared" si="21"/>
        <v>67.893633356957238</v>
      </c>
      <c r="J59" s="40">
        <f t="shared" si="21"/>
        <v>68.506273440677205</v>
      </c>
      <c r="K59" s="40">
        <f t="shared" si="21"/>
        <v>65.492517729388538</v>
      </c>
      <c r="L59" s="40">
        <f t="shared" si="21"/>
        <v>62.842220817670778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1.6109045393726928</v>
      </c>
      <c r="C61" s="44">
        <f>IF(AND(D$5-C$5 &lt;&gt; 0,C18&lt;&gt;0,D18&lt;&gt;0),(EXP(LN(D18/C18)/(D$5-C$5))-1)*100,0)</f>
        <v>-4.7281891275651411</v>
      </c>
      <c r="D61" s="44">
        <f>IF(AND(E$5-D$5 &lt;&gt; 0,D18&lt;&gt;0,E18&lt;&gt;0),(EXP(LN(E18/D18)/(E$5-D$5))-1)*100,0)</f>
        <v>0.40729966040276011</v>
      </c>
      <c r="E61" s="44">
        <f>IF(AND(F$5-E$5 &lt;&gt; 0,E18&lt;&gt;0,F18&lt;&gt;0),(EXP(LN(F18/E18)/(F$5-E$5))-1)*100,0)</f>
        <v>0.43895597162979527</v>
      </c>
      <c r="F61" s="44">
        <f t="shared" si="18"/>
        <v>0.42840275909064029</v>
      </c>
      <c r="H61" s="44">
        <f>(B18/B$40)*100</f>
        <v>6.0001880575763336</v>
      </c>
      <c r="I61" s="44">
        <f>(C18/C$40)*100</f>
        <v>6.0510450270220355</v>
      </c>
      <c r="J61" s="44">
        <f>(D18/D$40)*100</f>
        <v>5.759409187197126</v>
      </c>
      <c r="K61" s="44">
        <f>(E18/E$40)*100</f>
        <v>5.8008785087546579</v>
      </c>
      <c r="L61" s="44">
        <f>(F18/F$40)*100</f>
        <v>5.9106120090564529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1.8691015122469734</v>
      </c>
      <c r="C63" s="44">
        <f t="shared" si="22"/>
        <v>-1.6336421370555243E-2</v>
      </c>
      <c r="D63" s="44">
        <f t="shared" si="22"/>
        <v>0.35918513371511196</v>
      </c>
      <c r="E63" s="44">
        <f t="shared" si="22"/>
        <v>0.31305145645739163</v>
      </c>
      <c r="F63" s="44">
        <f t="shared" si="18"/>
        <v>0.32842699206294679</v>
      </c>
      <c r="H63" s="44">
        <f>(B20/B$40)*100</f>
        <v>26.178765996887421</v>
      </c>
      <c r="I63" s="44">
        <f>(C20/C$40)*100</f>
        <v>26.67001907970813</v>
      </c>
      <c r="J63" s="44">
        <f>(D20/D$40)*100</f>
        <v>26.640078639621599</v>
      </c>
      <c r="K63" s="44">
        <f>(E20/E$40)*100</f>
        <v>26.767667727511935</v>
      </c>
      <c r="L63" s="44">
        <f>(F20/F$40)*100</f>
        <v>26.934054405072196</v>
      </c>
    </row>
    <row r="64" spans="1:12" x14ac:dyDescent="0.2">
      <c r="A64" t="str">
        <f>A21</f>
        <v>Wholesale and retail trade</v>
      </c>
      <c r="B64" s="40">
        <f t="shared" si="22"/>
        <v>2.1935983168642981</v>
      </c>
      <c r="C64" s="44">
        <f t="shared" si="22"/>
        <v>-5.5388787798007826</v>
      </c>
      <c r="D64" s="40">
        <f t="shared" si="22"/>
        <v>0.37532229893009195</v>
      </c>
      <c r="E64" s="40">
        <f t="shared" si="22"/>
        <v>0.22612105845145614</v>
      </c>
      <c r="F64" s="44">
        <f t="shared" si="18"/>
        <v>0.27583014701522135</v>
      </c>
      <c r="H64" s="40">
        <f t="shared" ref="H64:L66" si="23">(B21/B$20)*100</f>
        <v>57.98771459148815</v>
      </c>
      <c r="I64" s="40">
        <f t="shared" si="23"/>
        <v>58.730115512112782</v>
      </c>
      <c r="J64" s="40">
        <f t="shared" si="23"/>
        <v>55.486190064471273</v>
      </c>
      <c r="K64" s="40">
        <f t="shared" si="23"/>
        <v>55.530813673567728</v>
      </c>
      <c r="L64" s="40">
        <f t="shared" si="23"/>
        <v>55.051460866409165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1.7175559338605817</v>
      </c>
      <c r="C65" s="44">
        <f t="shared" si="22"/>
        <v>16.685359054058857</v>
      </c>
      <c r="D65" s="40">
        <f t="shared" si="22"/>
        <v>0.90879910842773803</v>
      </c>
      <c r="E65" s="40">
        <f t="shared" si="22"/>
        <v>0.21445955515171367</v>
      </c>
      <c r="F65" s="44">
        <f t="shared" si="18"/>
        <v>0.44537359239689156</v>
      </c>
      <c r="H65" s="40">
        <f t="shared" si="23"/>
        <v>21.368987406723274</v>
      </c>
      <c r="I65" s="40">
        <f t="shared" si="23"/>
        <v>21.242112571556913</v>
      </c>
      <c r="J65" s="40">
        <f t="shared" si="23"/>
        <v>24.79048520291111</v>
      </c>
      <c r="K65" s="40">
        <f t="shared" si="23"/>
        <v>25.476782752902068</v>
      </c>
      <c r="L65" s="40">
        <f t="shared" si="23"/>
        <v>25.227490731859103</v>
      </c>
    </row>
    <row r="66" spans="1:12" x14ac:dyDescent="0.2">
      <c r="A66" t="str">
        <f>A23</f>
        <v>Accommodation and food</v>
      </c>
      <c r="B66" s="40">
        <f t="shared" si="22"/>
        <v>1.1010961769828631</v>
      </c>
      <c r="C66" s="44">
        <f t="shared" si="22"/>
        <v>-1.5362131665701217</v>
      </c>
      <c r="D66" s="40">
        <f t="shared" si="22"/>
        <v>-0.39592941307327045</v>
      </c>
      <c r="E66" s="40">
        <f t="shared" si="22"/>
        <v>0.69141603877986846</v>
      </c>
      <c r="F66" s="44">
        <f t="shared" si="18"/>
        <v>0.32765500254776647</v>
      </c>
      <c r="H66" s="40">
        <f t="shared" si="23"/>
        <v>20.643298001788565</v>
      </c>
      <c r="I66" s="40">
        <f t="shared" si="23"/>
        <v>20.027771916330309</v>
      </c>
      <c r="J66" s="40">
        <f t="shared" si="23"/>
        <v>19.723324732617613</v>
      </c>
      <c r="K66" s="40">
        <f t="shared" si="23"/>
        <v>18.992403573530208</v>
      </c>
      <c r="L66" s="40">
        <f t="shared" si="23"/>
        <v>19.721048401731732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2.1203659527422314</v>
      </c>
      <c r="C68" s="44">
        <f t="shared" si="24"/>
        <v>2.3240555509098648</v>
      </c>
      <c r="D68" s="44">
        <f t="shared" si="24"/>
        <v>0.35528732131435703</v>
      </c>
      <c r="E68" s="44">
        <f t="shared" si="24"/>
        <v>0.4031790197455587</v>
      </c>
      <c r="F68" s="44">
        <f t="shared" si="18"/>
        <v>0.38721258136837911</v>
      </c>
      <c r="H68" s="44">
        <f>(B25/B$40)*100</f>
        <v>27.43069214782863</v>
      </c>
      <c r="I68" s="44">
        <f>(C25/C$40)*100</f>
        <v>28.222174215344765</v>
      </c>
      <c r="J68" s="44">
        <f>(D25/D$40)*100</f>
        <v>28.850367081628502</v>
      </c>
      <c r="K68" s="44">
        <f>(E25/E$40)*100</f>
        <v>28.982913112119075</v>
      </c>
      <c r="L68" s="44">
        <f>(F25/F$40)*100</f>
        <v>29.4261509537384</v>
      </c>
    </row>
    <row r="69" spans="1:12" x14ac:dyDescent="0.2">
      <c r="A69" t="str">
        <f>A26</f>
        <v>Media</v>
      </c>
      <c r="B69" s="40">
        <f t="shared" si="24"/>
        <v>9.6356269275148509</v>
      </c>
      <c r="C69" s="44">
        <f t="shared" si="24"/>
        <v>-23.100570926657728</v>
      </c>
      <c r="D69" s="40">
        <f t="shared" si="24"/>
        <v>-0.31031514540803551</v>
      </c>
      <c r="E69" s="40">
        <f t="shared" si="24"/>
        <v>0.13834666073835322</v>
      </c>
      <c r="F69" s="44">
        <f t="shared" si="18"/>
        <v>-1.1431187059174341E-2</v>
      </c>
      <c r="H69" s="40">
        <f t="shared" ref="H69:L71" si="25">(B26/B$25)*100</f>
        <v>1.1025142361451188</v>
      </c>
      <c r="I69" s="40">
        <f t="shared" si="25"/>
        <v>1.4646760280713478</v>
      </c>
      <c r="J69" s="40">
        <f t="shared" si="25"/>
        <v>1.1007455649571911</v>
      </c>
      <c r="K69" s="40">
        <f t="shared" si="25"/>
        <v>1.0647233201581003</v>
      </c>
      <c r="L69" s="40">
        <f t="shared" si="25"/>
        <v>1.0369702434625776</v>
      </c>
    </row>
    <row r="70" spans="1:12" x14ac:dyDescent="0.2">
      <c r="A70" t="str">
        <f>A27</f>
        <v>Information technology</v>
      </c>
      <c r="B70" s="40">
        <f t="shared" si="24"/>
        <v>6.0833287492611854</v>
      </c>
      <c r="C70" s="44">
        <f t="shared" si="24"/>
        <v>-9.8166570747347919</v>
      </c>
      <c r="D70" s="40">
        <f t="shared" si="24"/>
        <v>1.521072951143343</v>
      </c>
      <c r="E70" s="40">
        <f t="shared" si="24"/>
        <v>0.72014325271079205</v>
      </c>
      <c r="F70" s="44">
        <f t="shared" si="18"/>
        <v>0.98641526007146041</v>
      </c>
      <c r="H70" s="40">
        <f t="shared" si="25"/>
        <v>6.7186210177269921</v>
      </c>
      <c r="I70" s="40">
        <f t="shared" si="25"/>
        <v>7.8238271978180869</v>
      </c>
      <c r="J70" s="40">
        <f t="shared" si="25"/>
        <v>6.8955328966392919</v>
      </c>
      <c r="K70" s="40">
        <f t="shared" si="25"/>
        <v>7.3054594861660105</v>
      </c>
      <c r="L70" s="40">
        <f t="shared" si="25"/>
        <v>7.5393906316738519</v>
      </c>
    </row>
    <row r="71" spans="1:12" x14ac:dyDescent="0.2">
      <c r="A71" t="str">
        <f>A28</f>
        <v>Finance and insurance</v>
      </c>
      <c r="B71" s="40">
        <f t="shared" si="24"/>
        <v>-0.93804968513804265</v>
      </c>
      <c r="C71" s="44">
        <f t="shared" si="24"/>
        <v>11.711210096510726</v>
      </c>
      <c r="D71" s="40">
        <f t="shared" si="24"/>
        <v>-0.23368641436701809</v>
      </c>
      <c r="E71" s="40">
        <f t="shared" si="24"/>
        <v>-0.60895566180908522</v>
      </c>
      <c r="F71" s="44">
        <f t="shared" si="18"/>
        <v>-0.48402301640998457</v>
      </c>
      <c r="H71" s="40">
        <f t="shared" si="25"/>
        <v>7.828130902578585</v>
      </c>
      <c r="I71" s="40">
        <f t="shared" si="25"/>
        <v>6.9316420195418713</v>
      </c>
      <c r="J71" s="40">
        <f t="shared" si="25"/>
        <v>7.5675471793001909</v>
      </c>
      <c r="K71" s="40">
        <f t="shared" si="25"/>
        <v>7.3480731225296321</v>
      </c>
      <c r="L71" s="40">
        <f t="shared" si="25"/>
        <v>6.6400503061079181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9.3053849393099917</v>
      </c>
      <c r="C72" s="44">
        <f t="shared" si="27"/>
        <v>5.2411417322836051</v>
      </c>
      <c r="D72" s="40">
        <f t="shared" si="27"/>
        <v>-1.0872148798362957</v>
      </c>
      <c r="E72" s="40">
        <f t="shared" si="27"/>
        <v>0.96909798990556517</v>
      </c>
      <c r="F72" s="44">
        <f t="shared" si="18"/>
        <v>0.27895384003508994</v>
      </c>
      <c r="H72" s="40">
        <f t="shared" ref="H72:L72" si="28">(B29/B$25)*100</f>
        <v>3.9833223734836922</v>
      </c>
      <c r="I72" s="40">
        <f t="shared" si="28"/>
        <v>5.2283209293649158</v>
      </c>
      <c r="J72" s="40">
        <f t="shared" si="28"/>
        <v>5.3773715377748745</v>
      </c>
      <c r="K72" s="40">
        <f t="shared" si="28"/>
        <v>5.0018527667984181</v>
      </c>
      <c r="L72" s="40">
        <f t="shared" si="28"/>
        <v>5.2910398177590077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3.9425498120939872</v>
      </c>
      <c r="C73" s="44">
        <f t="shared" si="29"/>
        <v>9.6361907026511595</v>
      </c>
      <c r="D73" s="40">
        <f t="shared" si="29"/>
        <v>0.63706240773413469</v>
      </c>
      <c r="E73" s="40">
        <f t="shared" si="29"/>
        <v>0.50404748576369229</v>
      </c>
      <c r="F73" s="44">
        <f t="shared" si="18"/>
        <v>0.54836624719452054</v>
      </c>
      <c r="H73" s="40">
        <f t="shared" ref="H73:L73" si="30">(B30/B$25)*100</f>
        <v>30.244987617701852</v>
      </c>
      <c r="I73" s="40">
        <f t="shared" si="30"/>
        <v>32.462160927821195</v>
      </c>
      <c r="J73" s="40">
        <f t="shared" si="30"/>
        <v>34.781925393213257</v>
      </c>
      <c r="K73" s="40">
        <f t="shared" si="30"/>
        <v>35.272974308300384</v>
      </c>
      <c r="L73" s="40">
        <f t="shared" si="30"/>
        <v>35.628944995491445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-1.0624832935122064</v>
      </c>
      <c r="C74" s="44">
        <f t="shared" si="31"/>
        <v>0.75086279264993117</v>
      </c>
      <c r="D74" s="40">
        <f t="shared" si="31"/>
        <v>1.1826375189544214</v>
      </c>
      <c r="E74" s="40">
        <f t="shared" si="31"/>
        <v>0.58722259328980453</v>
      </c>
      <c r="F74" s="44">
        <f t="shared" si="18"/>
        <v>0.78530390764559588</v>
      </c>
      <c r="H74" s="40">
        <f>(B31/B$25)*100</f>
        <v>31.309725350831712</v>
      </c>
      <c r="I74" s="40">
        <f t="shared" ref="I74:L74" si="32">(C31/C$25)*100</f>
        <v>27.585053486083321</v>
      </c>
      <c r="J74" s="40">
        <f t="shared" si="32"/>
        <v>27.160943963186945</v>
      </c>
      <c r="K74" s="40">
        <f t="shared" si="32"/>
        <v>28.299160079051422</v>
      </c>
      <c r="L74" s="40">
        <f t="shared" si="32"/>
        <v>28.822196383655285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0.30993736773605729</v>
      </c>
      <c r="C75" s="44">
        <f t="shared" si="33"/>
        <v>-13.023941068139955</v>
      </c>
      <c r="D75" s="40">
        <f t="shared" si="33"/>
        <v>-1.4687903552650483</v>
      </c>
      <c r="E75" s="40">
        <f t="shared" si="33"/>
        <v>0.13416204018785738</v>
      </c>
      <c r="F75" s="44">
        <f t="shared" si="18"/>
        <v>-0.40303218127946128</v>
      </c>
      <c r="H75" s="40">
        <f t="shared" ref="H75:L75" si="34">(B32/B$25)*100</f>
        <v>9.3797657856813021</v>
      </c>
      <c r="I75" s="40">
        <f t="shared" si="34"/>
        <v>8.7320935797402459</v>
      </c>
      <c r="J75" s="40">
        <f t="shared" si="34"/>
        <v>7.4223317449740307</v>
      </c>
      <c r="K75" s="40">
        <f t="shared" si="34"/>
        <v>6.771862648221334</v>
      </c>
      <c r="L75" s="40">
        <f t="shared" si="34"/>
        <v>6.5925917137297754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3.0265250695260537</v>
      </c>
      <c r="C76" s="44">
        <f t="shared" si="35"/>
        <v>1.5007898894155547</v>
      </c>
      <c r="D76" s="40">
        <f t="shared" si="35"/>
        <v>-1.2650686402745248</v>
      </c>
      <c r="E76" s="40">
        <f t="shared" si="35"/>
        <v>-0.15800588101021473</v>
      </c>
      <c r="F76" s="44">
        <f t="shared" si="18"/>
        <v>-0.52839918470255487</v>
      </c>
      <c r="H76" s="40">
        <f t="shared" ref="H76:L76" si="36">(B33/B$25)*100</f>
        <v>9.4329327158507361</v>
      </c>
      <c r="I76" s="40">
        <f t="shared" si="36"/>
        <v>9.7722258315590125</v>
      </c>
      <c r="J76" s="40">
        <f t="shared" si="36"/>
        <v>9.6936017199542164</v>
      </c>
      <c r="K76" s="40">
        <f t="shared" si="36"/>
        <v>8.9358942687747014</v>
      </c>
      <c r="L76" s="40">
        <f t="shared" si="36"/>
        <v>8.4488159081201371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0.61675382845216564</v>
      </c>
      <c r="C78" s="44">
        <f t="shared" ref="C78:C83" si="38">IF(AND(D$5-C$5 &lt;&gt; 0,C35&lt;&gt;0,D35&lt;&gt;0),(EXP(LN(D35/C35)/(D$5-C$5))-1)*100,0)</f>
        <v>-0.60565683483724264</v>
      </c>
      <c r="D78" s="44">
        <f t="shared" si="37"/>
        <v>0.5672289875269465</v>
      </c>
      <c r="E78" s="44">
        <f t="shared" si="37"/>
        <v>0.39260844600697009</v>
      </c>
      <c r="F78" s="44">
        <f t="shared" si="18"/>
        <v>0.45078157788018824</v>
      </c>
      <c r="H78" s="44">
        <f>(B35/B$40)*100</f>
        <v>24.731298345669011</v>
      </c>
      <c r="I78" s="44">
        <f>(C35/C$40)*100</f>
        <v>23.979072228767699</v>
      </c>
      <c r="J78" s="44">
        <f>(D35/D$40)*100</f>
        <v>23.810974725051519</v>
      </c>
      <c r="K78" s="44">
        <f>(E35/E$40)*100</f>
        <v>24.174026355262637</v>
      </c>
      <c r="L78" s="44">
        <f>(F35/F$40)*100</f>
        <v>24.51789383277676</v>
      </c>
    </row>
    <row r="79" spans="1:12" x14ac:dyDescent="0.2">
      <c r="A79" t="str">
        <f>A36</f>
        <v>Public admin. and defence</v>
      </c>
      <c r="B79" s="40">
        <f t="shared" si="37"/>
        <v>1.713796244506649</v>
      </c>
      <c r="C79" s="44">
        <f t="shared" si="38"/>
        <v>3.60968584030954</v>
      </c>
      <c r="D79" s="40">
        <f t="shared" si="37"/>
        <v>0.79945202840605578</v>
      </c>
      <c r="E79" s="40">
        <f t="shared" si="37"/>
        <v>0.58783574304235309</v>
      </c>
      <c r="F79" s="44">
        <f t="shared" si="18"/>
        <v>0.65832509617635981</v>
      </c>
      <c r="H79" s="40">
        <f>(B36/B$35)*100</f>
        <v>16.106580591097103</v>
      </c>
      <c r="I79" s="40">
        <f t="shared" ref="I79:L81" si="39">(C36/C$35)*100</f>
        <v>16.820604445521198</v>
      </c>
      <c r="J79" s="40">
        <f t="shared" si="39"/>
        <v>17.533971116933753</v>
      </c>
      <c r="K79" s="40">
        <f t="shared" si="39"/>
        <v>17.737349504642609</v>
      </c>
      <c r="L79" s="40">
        <f t="shared" si="39"/>
        <v>18.085310891342871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2.0040973671456186</v>
      </c>
      <c r="C80" s="44">
        <f t="shared" si="38"/>
        <v>-0.28710247349801321</v>
      </c>
      <c r="D80" s="40">
        <f t="shared" si="40"/>
        <v>-0.25116623966228158</v>
      </c>
      <c r="E80" s="40">
        <f t="shared" si="40"/>
        <v>0.1531373428115046</v>
      </c>
      <c r="F80" s="44">
        <f t="shared" si="18"/>
        <v>1.8187728130358849E-2</v>
      </c>
      <c r="H80" s="40">
        <f>(B37/B$35)*100</f>
        <v>38.943505148239851</v>
      </c>
      <c r="I80" s="40">
        <f t="shared" si="39"/>
        <v>41.136212222154924</v>
      </c>
      <c r="J80" s="40">
        <f t="shared" si="39"/>
        <v>41.268051916397567</v>
      </c>
      <c r="K80" s="40">
        <f t="shared" si="39"/>
        <v>39.616005449671967</v>
      </c>
      <c r="L80" s="40">
        <f t="shared" si="39"/>
        <v>38.681105866102797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-1.0508694109551131</v>
      </c>
      <c r="C81" s="44">
        <f t="shared" si="38"/>
        <v>-2.6038102783878858</v>
      </c>
      <c r="D81" s="40">
        <f t="shared" si="40"/>
        <v>1.2647465378375911</v>
      </c>
      <c r="E81" s="40">
        <f t="shared" si="40"/>
        <v>0.52992867884535944</v>
      </c>
      <c r="F81" s="44">
        <f t="shared" si="18"/>
        <v>0.77427358689703407</v>
      </c>
      <c r="H81" s="40">
        <f>(B38/B$35)*100</f>
        <v>44.949914260663057</v>
      </c>
      <c r="I81" s="40">
        <f t="shared" si="39"/>
        <v>42.043183332323892</v>
      </c>
      <c r="J81" s="40">
        <f t="shared" si="39"/>
        <v>41.197976966668676</v>
      </c>
      <c r="K81" s="40">
        <f t="shared" si="39"/>
        <v>42.646645045685425</v>
      </c>
      <c r="L81" s="40">
        <f t="shared" si="39"/>
        <v>43.233583242554332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1.3967270708886703</v>
      </c>
      <c r="C83" s="206">
        <f t="shared" si="38"/>
        <v>9.6033925935978814E-2</v>
      </c>
      <c r="D83" s="43">
        <f>IF(AND(E$5-D$5 &lt;&gt; 0,D40&lt;&gt;0,E40&lt;&gt;0),(EXP(LN(E40/D40)/(E$5-D$5))-1)*100,0)</f>
        <v>0.26332903761459026</v>
      </c>
      <c r="E83" s="43">
        <f>IF(AND(F$5-E$5 &lt;&gt; 0,E40&lt;&gt;0,F40&lt;&gt;0),(EXP(LN(F40/E40)/(F$5-E$5))-1)*100,0)</f>
        <v>0.25090954461179926</v>
      </c>
      <c r="F83" s="206">
        <f t="shared" si="18"/>
        <v>0.25504920467143144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-1.7986015279192635</v>
      </c>
      <c r="C89" s="44">
        <f>IF(AND(F$5-D$5 &lt;&gt; 0,D7&lt;&gt;0,F7&lt;&gt;0),(EXP(LN(F7/D7)/(F$5-D$5))-1)*100,0)</f>
        <v>-0.1778329628419506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8.0547935221042763</v>
      </c>
      <c r="C90" s="44">
        <f t="shared" ref="C90:C122" si="43">IF(AND(F$5-D$5 &lt;&gt; 0,D8&lt;&gt;0,F8&lt;&gt;0),(EXP(LN(F8/D8)/(F$5-D$5))-1)*100,0)</f>
        <v>-0.25224063296328536</v>
      </c>
    </row>
    <row r="91" spans="1:12" x14ac:dyDescent="0.2">
      <c r="A91" s="30" t="str">
        <f t="shared" si="41"/>
        <v>Mining and quarrying</v>
      </c>
      <c r="B91" s="44">
        <f t="shared" si="42"/>
        <v>-10.928800431046049</v>
      </c>
      <c r="C91" s="44">
        <f t="shared" si="43"/>
        <v>-1.9871336112813776</v>
      </c>
    </row>
    <row r="92" spans="1:12" x14ac:dyDescent="0.2">
      <c r="A92" s="30" t="str">
        <f t="shared" si="41"/>
        <v>Electricity and gas</v>
      </c>
      <c r="B92" s="44">
        <f t="shared" si="42"/>
        <v>-6.8340366673300679</v>
      </c>
      <c r="C92" s="44">
        <f t="shared" si="43"/>
        <v>4.8496818100018935E-2</v>
      </c>
    </row>
    <row r="93" spans="1:12" x14ac:dyDescent="0.2">
      <c r="A93" s="30" t="str">
        <f t="shared" si="41"/>
        <v>Water and sewerage</v>
      </c>
      <c r="B93" s="44">
        <f t="shared" si="42"/>
        <v>-1.1817595581086193</v>
      </c>
      <c r="C93" s="44">
        <f t="shared" si="43"/>
        <v>0.56523018658107826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0.7035582363223325</v>
      </c>
      <c r="C95" s="44">
        <f t="shared" si="43"/>
        <v>-0.65905645997755835</v>
      </c>
    </row>
    <row r="96" spans="1:12" x14ac:dyDescent="0.2">
      <c r="A96" s="30" t="str">
        <f t="shared" si="41"/>
        <v>Food drink and tobacco</v>
      </c>
      <c r="B96" s="44">
        <f t="shared" si="42"/>
        <v>-0.63674401772559897</v>
      </c>
      <c r="C96" s="44">
        <f t="shared" si="43"/>
        <v>1.3864583498276017</v>
      </c>
    </row>
    <row r="97" spans="1:3" x14ac:dyDescent="0.2">
      <c r="A97" s="30" t="str">
        <f t="shared" si="41"/>
        <v>Engineering</v>
      </c>
      <c r="B97" s="44">
        <f t="shared" si="42"/>
        <v>-6.0524703550938419</v>
      </c>
      <c r="C97" s="44">
        <f t="shared" si="43"/>
        <v>-1.4328894188081698</v>
      </c>
    </row>
    <row r="98" spans="1:3" x14ac:dyDescent="0.2">
      <c r="A98" s="30" t="str">
        <f t="shared" si="41"/>
        <v>Rest of manufacturing</v>
      </c>
      <c r="B98" s="44">
        <f t="shared" si="42"/>
        <v>2.6709021934830712</v>
      </c>
      <c r="C98" s="44">
        <f t="shared" si="43"/>
        <v>-1.2289449894173687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0.31020962742047686</v>
      </c>
      <c r="C100" s="44">
        <f t="shared" si="43"/>
        <v>0.42840275909064029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1.4891907950269179</v>
      </c>
      <c r="C102" s="44">
        <f t="shared" si="43"/>
        <v>0.32842699206294679</v>
      </c>
    </row>
    <row r="103" spans="1:3" x14ac:dyDescent="0.2">
      <c r="A103" s="30" t="str">
        <f t="shared" si="41"/>
        <v>Wholesale and retail trade</v>
      </c>
      <c r="B103" s="44">
        <f t="shared" si="42"/>
        <v>0.59805228164231394</v>
      </c>
      <c r="C103" s="44">
        <f t="shared" si="43"/>
        <v>0.27583014701522135</v>
      </c>
    </row>
    <row r="104" spans="1:3" x14ac:dyDescent="0.2">
      <c r="A104" s="30" t="str">
        <f t="shared" si="41"/>
        <v>Transport and storage</v>
      </c>
      <c r="B104" s="44">
        <f t="shared" si="42"/>
        <v>4.5490296879021619</v>
      </c>
      <c r="C104" s="44">
        <f t="shared" si="43"/>
        <v>0.44537359239689156</v>
      </c>
    </row>
    <row r="105" spans="1:3" x14ac:dyDescent="0.2">
      <c r="A105" s="30" t="str">
        <f t="shared" si="41"/>
        <v>Accommodation and food</v>
      </c>
      <c r="B105" s="44">
        <f t="shared" si="42"/>
        <v>0.56804284269278416</v>
      </c>
      <c r="C105" s="44">
        <f t="shared" si="43"/>
        <v>0.32765500254776647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2.1610714088268868</v>
      </c>
      <c r="C107" s="44">
        <f t="shared" si="43"/>
        <v>0.38721258136837911</v>
      </c>
    </row>
    <row r="108" spans="1:3" x14ac:dyDescent="0.2">
      <c r="A108" s="30" t="str">
        <f t="shared" si="41"/>
        <v>Media</v>
      </c>
      <c r="B108" s="44">
        <f t="shared" si="42"/>
        <v>2.1282726666000507</v>
      </c>
      <c r="C108" s="44">
        <f t="shared" si="43"/>
        <v>-1.1431187059174341E-2</v>
      </c>
    </row>
    <row r="109" spans="1:3" x14ac:dyDescent="0.2">
      <c r="A109" s="30" t="str">
        <f t="shared" si="41"/>
        <v>Information technology</v>
      </c>
      <c r="B109" s="44">
        <f t="shared" si="42"/>
        <v>2.6935050329906174</v>
      </c>
      <c r="C109" s="44">
        <f t="shared" si="43"/>
        <v>0.98641526007146041</v>
      </c>
    </row>
    <row r="110" spans="1:3" x14ac:dyDescent="0.2">
      <c r="A110" s="30" t="str">
        <f t="shared" si="41"/>
        <v>Finance and insurance</v>
      </c>
      <c r="B110" s="44">
        <f t="shared" si="42"/>
        <v>1.471679936761694</v>
      </c>
      <c r="C110" s="44">
        <f t="shared" si="43"/>
        <v>-0.48402301640998457</v>
      </c>
    </row>
    <row r="111" spans="1:3" x14ac:dyDescent="0.2">
      <c r="A111" s="30" t="str">
        <f t="shared" si="41"/>
        <v>Real estate</v>
      </c>
      <c r="B111" s="44">
        <f t="shared" si="42"/>
        <v>8.4801698782704484</v>
      </c>
      <c r="C111" s="44">
        <f t="shared" si="43"/>
        <v>0.27895384003508994</v>
      </c>
    </row>
    <row r="112" spans="1:3" x14ac:dyDescent="0.2">
      <c r="A112" s="30" t="str">
        <f t="shared" si="41"/>
        <v>Professional services</v>
      </c>
      <c r="B112" s="44">
        <f t="shared" si="42"/>
        <v>5.0571174651303785</v>
      </c>
      <c r="C112" s="44">
        <f t="shared" si="43"/>
        <v>0.54836624719452054</v>
      </c>
    </row>
    <row r="113" spans="1:3" x14ac:dyDescent="0.2">
      <c r="A113" s="30" t="str">
        <f t="shared" si="41"/>
        <v>Support services</v>
      </c>
      <c r="B113" s="44">
        <f t="shared" si="42"/>
        <v>-0.70244403617248929</v>
      </c>
      <c r="C113" s="44">
        <f t="shared" si="43"/>
        <v>0.78530390764559588</v>
      </c>
    </row>
    <row r="114" spans="1:3" x14ac:dyDescent="0.2">
      <c r="A114" s="30" t="str">
        <f t="shared" si="41"/>
        <v>Arts and entertainment</v>
      </c>
      <c r="B114" s="44">
        <f t="shared" si="42"/>
        <v>-2.5111129605488114</v>
      </c>
      <c r="C114" s="44">
        <f t="shared" si="43"/>
        <v>-0.40303218127946128</v>
      </c>
    </row>
    <row r="115" spans="1:3" x14ac:dyDescent="0.2">
      <c r="A115" s="30" t="str">
        <f t="shared" si="41"/>
        <v>Other services</v>
      </c>
      <c r="B115" s="44">
        <f t="shared" si="42"/>
        <v>2.719554216620268</v>
      </c>
      <c r="C115" s="44">
        <f t="shared" si="43"/>
        <v>-0.52839918470255487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0.37107485817728936</v>
      </c>
      <c r="C117" s="44">
        <f t="shared" si="43"/>
        <v>0.45078157788018824</v>
      </c>
    </row>
    <row r="118" spans="1:3" x14ac:dyDescent="0.2">
      <c r="A118" s="30" t="str">
        <f t="shared" si="41"/>
        <v>Public admin. and defence</v>
      </c>
      <c r="B118" s="44">
        <f t="shared" si="42"/>
        <v>2.0901783061899604</v>
      </c>
      <c r="C118" s="44">
        <f t="shared" si="43"/>
        <v>0.65832509617635981</v>
      </c>
    </row>
    <row r="119" spans="1:3" x14ac:dyDescent="0.2">
      <c r="A119" s="30" t="str">
        <f t="shared" si="41"/>
        <v>Education</v>
      </c>
      <c r="B119" s="44">
        <f t="shared" si="42"/>
        <v>1.5416838585711856</v>
      </c>
      <c r="C119" s="44">
        <f t="shared" si="43"/>
        <v>1.8187728130358849E-2</v>
      </c>
    </row>
    <row r="120" spans="1:3" x14ac:dyDescent="0.2">
      <c r="A120" s="30" t="str">
        <f t="shared" si="41"/>
        <v>Health and social work</v>
      </c>
      <c r="B120" s="44">
        <f t="shared" si="42"/>
        <v>-1.3634259389985748</v>
      </c>
      <c r="C120" s="44">
        <f t="shared" si="43"/>
        <v>0.77427358689703407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1.1352432766193132</v>
      </c>
      <c r="C122" s="206">
        <f t="shared" si="43"/>
        <v>0.25504920467143144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Leicester and Leicestershire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207.21993264422287</v>
      </c>
      <c r="C9" s="299" t="str">
        <f>CONCATENATE("(",ROUND((B9/$H11)*100,1),")")</f>
        <v>(37.6)</v>
      </c>
      <c r="D9" s="249">
        <f>SUM(D30,D51,D72,D93,D114,D135,D156,D177,D198,D219,D240,D261,D282,D303,D324,D345,D366,D387,D408,D429,D450,D471)</f>
        <v>43.745196266964967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39.181462583927903</v>
      </c>
      <c r="G9" s="299" t="str">
        <f>CONCATENATE("(",ROUND((F9/$H11)*100,1),")")</f>
        <v>(7.1)</v>
      </c>
      <c r="H9" s="249">
        <f>SUM(H30,H51,H72,H93,H114,H135,H156,H177,H198,H219,H240,H261,H282,H303,H324,H345,H366,H387,H408,H429,H450,H471)</f>
        <v>290.14659149511579</v>
      </c>
      <c r="I9" s="299" t="str">
        <f>CONCATENATE("(",ROUND((H9/$H11)*100,1),")")</f>
        <v>(52.6)</v>
      </c>
      <c r="K9" s="249">
        <f>B14-B9</f>
        <v>1.4386080686901721</v>
      </c>
      <c r="L9" s="249">
        <f>D14-D9</f>
        <v>0.69761678722554166</v>
      </c>
      <c r="M9" s="249">
        <f>F14-F9</f>
        <v>0.42034643757506274</v>
      </c>
      <c r="N9" s="249">
        <f>SUM(K9:M9)</f>
        <v>2.5565712934907765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121.93032318115068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111.57554246394179</v>
      </c>
      <c r="E10" s="299" t="str">
        <f>CONCATENATE("(",ROUND((D10/$H11)*100,1),")")</f>
        <v>(20.2)</v>
      </c>
      <c r="F10" s="249">
        <f t="shared" ref="F10" si="2">SUM(F31,F52,F73,F94,F115,F136,F157,F178,F199,F220,F241,F262,F283,F304,F325,F346,F367,F388,F409,F430,F451,F472)</f>
        <v>27.723542859791948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261.22940850488442</v>
      </c>
      <c r="I10" s="299" t="str">
        <f>CONCATENATE("(",ROUND((H10/$H11)*100,1),")")</f>
        <v>(47.4)</v>
      </c>
      <c r="K10" s="249">
        <f t="shared" ref="K10:K11" si="4">B15-B10</f>
        <v>4.4234856612608127</v>
      </c>
      <c r="L10" s="249">
        <f t="shared" ref="L10:L11" si="5">D15-D10</f>
        <v>-8.1987317205957311E-2</v>
      </c>
      <c r="M10" s="249">
        <f t="shared" ref="M10:M11" si="6">F15-F10</f>
        <v>0.39993036245445523</v>
      </c>
      <c r="N10" s="249">
        <f t="shared" ref="N10:N11" si="7">SUM(K10:M10)</f>
        <v>4.7414287065093106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329.15025582537362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155.32073873090675</v>
      </c>
      <c r="E11" s="299" t="str">
        <f>CONCATENATE("(",ROUND((D11/$H11)*100,1),")")</f>
        <v>(28.2)</v>
      </c>
      <c r="F11" s="249">
        <f t="shared" ref="F11" si="9">SUM(F32,F53,F74,F95,F116,F137,F158,F179,F200,F221,F242,F263,F284,F305,F326,F347,F368,F389,F410,F431,F452,F473)</f>
        <v>66.905005443719858</v>
      </c>
      <c r="G11" s="299" t="str">
        <f>CONCATENATE("(",ROUND((F11/$H11)*100,1),")")</f>
        <v>(12.1)</v>
      </c>
      <c r="H11" s="249">
        <f t="shared" ref="H11" si="10">SUM(H32,H53,H74,H95,H116,H137,H158,H179,H200,H221,H242,H263,H284,H305,H326,H347,H368,H389,H410,H431,H452,H473)</f>
        <v>551.3760000000002</v>
      </c>
      <c r="I11" s="299" t="str">
        <f>CONCATENATE("(",ROUND((H11/$H11)*100,1),")")</f>
        <v>(100)</v>
      </c>
      <c r="K11" s="249">
        <f t="shared" si="4"/>
        <v>5.8620937299508569</v>
      </c>
      <c r="L11" s="249">
        <f t="shared" si="5"/>
        <v>0.61562947001959856</v>
      </c>
      <c r="M11" s="249">
        <f t="shared" si="6"/>
        <v>0.82027680002950376</v>
      </c>
      <c r="N11" s="249">
        <f t="shared" si="7"/>
        <v>7.2979999999999592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208.65854071291304</v>
      </c>
      <c r="C14" s="299" t="str">
        <f>CONCATENATE("(",ROUND((B14/$H16)*100,1),")")</f>
        <v>(37.3)</v>
      </c>
      <c r="D14" s="249">
        <f t="shared" ref="D14" si="11">SUM(D35,D56,D77,D98,D119,D140,D161,D182,D203,D224,D245,D266,D287,D308,D329,D350,D371,D392,D413,D434,D455,D476)</f>
        <v>44.442813054190509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39.601809021502966</v>
      </c>
      <c r="G14" s="299" t="str">
        <f>CONCATENATE("(",ROUND((F14/$H16)*100,1),")")</f>
        <v>(7.1)</v>
      </c>
      <c r="H14" s="249">
        <f t="shared" ref="H14" si="13">SUM(H35,H56,H77,H98,H119,H140,H161,H182,H203,H224,H245,H266,H287,H308,H329,H350,H371,H392,H413,H434,H455,H476)</f>
        <v>292.70316278860656</v>
      </c>
      <c r="I14" s="299" t="str">
        <f>CONCATENATE("(",ROUND((H14/$H16)*100,1),")")</f>
        <v>(52.4)</v>
      </c>
      <c r="K14" s="249">
        <f>B19-B14</f>
        <v>0.87779536036464378</v>
      </c>
      <c r="L14" s="249">
        <f>D19-D14</f>
        <v>1.9830792054004647</v>
      </c>
      <c r="M14" s="249">
        <f>F19-F14</f>
        <v>1.6040288727551939</v>
      </c>
      <c r="N14" s="249">
        <f>SUM(K14:M14)</f>
        <v>4.4649034385203024</v>
      </c>
    </row>
    <row r="15" spans="1:17" x14ac:dyDescent="0.2">
      <c r="A15" s="282" t="s">
        <v>365</v>
      </c>
      <c r="B15" s="249">
        <f t="shared" si="0"/>
        <v>126.3538088424115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111.49355514673583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28.123473222246403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265.9708372113937</v>
      </c>
      <c r="I15" s="299" t="str">
        <f>CONCATENATE("(",ROUND((H15/$H16)*100,1),")")</f>
        <v>(47.6)</v>
      </c>
      <c r="K15" s="249">
        <f t="shared" ref="K15:K16" si="17">B20-B15</f>
        <v>8.2071043021749404</v>
      </c>
      <c r="L15" s="249">
        <f t="shared" ref="L15:L16" si="18">D20-D15</f>
        <v>-2.4101806001027626E-2</v>
      </c>
      <c r="M15" s="249">
        <f t="shared" ref="M15:M16" si="19">F20-F15</f>
        <v>1.5290940653056992</v>
      </c>
      <c r="N15" s="249">
        <f t="shared" ref="N15:N16" si="20">SUM(K15:M15)</f>
        <v>9.712096561479612</v>
      </c>
    </row>
    <row r="16" spans="1:17" x14ac:dyDescent="0.2">
      <c r="A16" s="282" t="s">
        <v>363</v>
      </c>
      <c r="B16" s="249">
        <f t="shared" si="0"/>
        <v>335.01234955532448</v>
      </c>
      <c r="C16" s="299" t="str">
        <f>CONCATENATE("(",ROUND((B16/$H16)*100,1),")")</f>
        <v>(60)</v>
      </c>
      <c r="D16" s="249">
        <f t="shared" ref="D16" si="21">SUM(D37,D58,D79,D100,D121,D142,D163,D184,D205,D226,D247,D268,D289,D310,D331,D352,D373,D394,D415,D436,D457,D478)</f>
        <v>155.93636820092635</v>
      </c>
      <c r="E16" s="299" t="str">
        <f>CONCATENATE("(",ROUND((D16/$H16)*100,1),")")</f>
        <v>(27.9)</v>
      </c>
      <c r="F16" s="249">
        <f t="shared" ref="F16" si="22">SUM(F37,F58,F79,F100,F121,F142,F163,F184,F205,F226,F247,F268,F289,F310,F331,F352,F373,F394,F415,F436,F457,F478)</f>
        <v>67.725282243749362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558.67400000000032</v>
      </c>
      <c r="I16" s="299" t="str">
        <f>CONCATENATE("(",ROUND((H16/$H16)*100,1),")")</f>
        <v>(100)</v>
      </c>
      <c r="K16" s="249">
        <f t="shared" si="17"/>
        <v>9.0848996625396126</v>
      </c>
      <c r="L16" s="249">
        <f t="shared" si="18"/>
        <v>1.9589773993994584</v>
      </c>
      <c r="M16" s="249">
        <f t="shared" si="19"/>
        <v>3.1331229380608931</v>
      </c>
      <c r="N16" s="249">
        <f t="shared" si="20"/>
        <v>14.176999999999964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209.53633607327768</v>
      </c>
      <c r="C19" s="299" t="str">
        <f>CONCATENATE("(",ROUND((B19/$H21)*100,1),")")</f>
        <v>(36.6)</v>
      </c>
      <c r="D19" s="249">
        <f t="shared" ref="D19" si="24">SUM(D40,D61,D82,D103,D124,D145,D166,D187,D208,D229,D250,D271,D292,D313,D334,D355,D376,D397,D418,D439,D460,D481)</f>
        <v>46.425892259590974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41.20583789425816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297.16806622712681</v>
      </c>
      <c r="I19" s="299" t="str">
        <f>CONCATENATE("(",ROUND((H19/$H21)*100,1),")")</f>
        <v>(51.9)</v>
      </c>
      <c r="K19" s="249">
        <f>B19-B9</f>
        <v>2.3164034290548159</v>
      </c>
      <c r="L19" s="249">
        <f>D19-D9</f>
        <v>2.6806959926260063</v>
      </c>
      <c r="M19" s="249">
        <f>F19-F9</f>
        <v>2.0243753103302566</v>
      </c>
      <c r="N19" s="249">
        <f>SUM(K19:M19)</f>
        <v>7.0214747320110789</v>
      </c>
    </row>
    <row r="20" spans="1:14" x14ac:dyDescent="0.2">
      <c r="A20" s="282" t="s">
        <v>365</v>
      </c>
      <c r="B20" s="249">
        <f t="shared" si="0"/>
        <v>134.56091314458644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111.4694533407348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29.652567287552102</v>
      </c>
      <c r="G20" s="299" t="str">
        <f>CONCATENATE("(",ROUND((F20/$H21)*100,1),")")</f>
        <v>(5.2)</v>
      </c>
      <c r="H20" s="249">
        <f t="shared" ref="H20" si="29">SUM(H41,H62,H83,H104,H125,H146,H167,H188,H209,H230,H251,H272,H293,H314,H335,H356,H377,H398,H419,H440,H461,H482)</f>
        <v>275.6829337728733</v>
      </c>
      <c r="I20" s="299" t="str">
        <f>CONCATENATE("(",ROUND((H20/$H21)*100,1),")")</f>
        <v>(48.1)</v>
      </c>
      <c r="K20" s="249">
        <f t="shared" ref="K20:K21" si="30">B20-B10</f>
        <v>12.630589963435753</v>
      </c>
      <c r="L20" s="249">
        <f t="shared" ref="L20:L21" si="31">D20-D10</f>
        <v>-0.10608912320698494</v>
      </c>
      <c r="M20" s="249">
        <f t="shared" ref="M20:M21" si="32">F20-F10</f>
        <v>1.9290244277601545</v>
      </c>
      <c r="N20" s="249">
        <f t="shared" ref="N20:N21" si="33">SUM(K20:M20)</f>
        <v>14.453525267988923</v>
      </c>
    </row>
    <row r="21" spans="1:14" x14ac:dyDescent="0.2">
      <c r="A21" s="282" t="s">
        <v>363</v>
      </c>
      <c r="B21" s="249">
        <f t="shared" si="0"/>
        <v>344.09724921786409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157.89534560032581</v>
      </c>
      <c r="E21" s="299" t="str">
        <f>CONCATENATE("(",ROUND((D21/$H21)*100,1),")")</f>
        <v>(27.6)</v>
      </c>
      <c r="F21" s="249">
        <f>SUM(F42,F63,F84,F105,F126,F147,F168,F189,F210,F231,F252,F273,F294,F315,F336,F357,F378,F399,F420,F441,F462,F483)</f>
        <v>70.858405181810255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572.851</v>
      </c>
      <c r="I21" s="299" t="str">
        <f>CONCATENATE("(",ROUND((H21/$H21)*100,1),")")</f>
        <v>(100)</v>
      </c>
      <c r="K21" s="249">
        <f t="shared" si="30"/>
        <v>14.946993392490469</v>
      </c>
      <c r="L21" s="249">
        <f t="shared" si="31"/>
        <v>2.5746068694190569</v>
      </c>
      <c r="M21" s="249">
        <f t="shared" si="32"/>
        <v>3.9533997380903969</v>
      </c>
      <c r="N21" s="249">
        <f t="shared" si="33"/>
        <v>21.474999999999923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2.9926498784124234</v>
      </c>
      <c r="C30" s="299" t="str">
        <f>CONCATENATE("(",ROUND((B30/$H32)*100,1),")")</f>
        <v>(44.7)</v>
      </c>
      <c r="D30" s="302">
        <f>'Ind T6'!M9</f>
        <v>0.36860968479309963</v>
      </c>
      <c r="E30" s="299" t="str">
        <f>CONCATENATE("(",ROUND((D30/$H32)*100,1),")")</f>
        <v>(5.5)</v>
      </c>
      <c r="F30" s="302">
        <f>'Ind T6'!N9</f>
        <v>1.4533753285770943</v>
      </c>
      <c r="G30" s="299" t="str">
        <f>CONCATENATE("(",ROUND((F30/$H32)*100,1),")")</f>
        <v>(21.7)</v>
      </c>
      <c r="H30" s="302">
        <f>SUM(B30,D30,F30)</f>
        <v>4.8146348917826174</v>
      </c>
      <c r="I30" s="299" t="str">
        <f>CONCATENATE("(",ROUND((H30/$H32)*100,1),")")</f>
        <v>(71.9)</v>
      </c>
      <c r="K30" s="302">
        <f>B35-B30</f>
        <v>4.4010536946098799E-2</v>
      </c>
      <c r="L30" s="302">
        <f>D35-D30</f>
        <v>-4.2104349506895677E-3</v>
      </c>
      <c r="M30" s="302">
        <f>F35-F30</f>
        <v>-6.9284464711935279E-2</v>
      </c>
      <c r="N30" s="302">
        <f>SUM(K30:M30)</f>
        <v>-2.9484362716526047E-2</v>
      </c>
    </row>
    <row r="31" spans="1:14" x14ac:dyDescent="0.2">
      <c r="A31" s="282" t="s">
        <v>365</v>
      </c>
      <c r="B31" s="302">
        <f>'Ind T6'!L8</f>
        <v>1.0901960543447533</v>
      </c>
      <c r="C31" s="299" t="str">
        <f>CONCATENATE("(",ROUND((B31/$H32)*100,1),")")</f>
        <v>(16.3)</v>
      </c>
      <c r="D31" s="302">
        <f>'Ind T6'!M8</f>
        <v>0.23054561089211228</v>
      </c>
      <c r="E31" s="299" t="str">
        <f>CONCATENATE("(",ROUND((D31/$H32)*100,1),")")</f>
        <v>(3.4)</v>
      </c>
      <c r="F31" s="302">
        <f>'Ind T6'!N8</f>
        <v>0.56262344298052713</v>
      </c>
      <c r="G31" s="299" t="str">
        <f>CONCATENATE("(",ROUND((F31/$H32)*100,1),")")</f>
        <v>(8.4)</v>
      </c>
      <c r="H31" s="302">
        <f t="shared" ref="H31" si="36">SUM(B31,D31,F31)</f>
        <v>1.8833651082173928</v>
      </c>
      <c r="I31" s="299" t="str">
        <f>CONCATENATE("(",ROUND((H31/$H32)*100,1),")")</f>
        <v>(28.1)</v>
      </c>
      <c r="K31" s="302">
        <f t="shared" ref="K31:K32" si="37">B36-B31</f>
        <v>-1.9907167644743762E-2</v>
      </c>
      <c r="L31" s="302">
        <f t="shared" ref="L31:L32" si="38">D36-D31</f>
        <v>-1.118088834816508E-2</v>
      </c>
      <c r="M31" s="302">
        <f t="shared" ref="M31:M32" si="39">F36-F31</f>
        <v>-2.4275812905683036E-3</v>
      </c>
      <c r="N31" s="302">
        <f t="shared" ref="N31:N32" si="40">SUM(K31:M31)</f>
        <v>-3.3515637283477145E-2</v>
      </c>
    </row>
    <row r="32" spans="1:14" x14ac:dyDescent="0.2">
      <c r="A32" s="282" t="s">
        <v>363</v>
      </c>
      <c r="B32" s="302">
        <f>SUM(B30:B31)</f>
        <v>4.0828459327571771</v>
      </c>
      <c r="C32" s="299" t="str">
        <f>CONCATENATE("(",ROUND((B32/$H32)*100,1),")")</f>
        <v>(61)</v>
      </c>
      <c r="D32" s="302">
        <f>SUM(D30:D31)</f>
        <v>0.59915529568521197</v>
      </c>
      <c r="E32" s="299" t="str">
        <f>CONCATENATE("(",ROUND((D32/$H32)*100,1),")")</f>
        <v>(8.9)</v>
      </c>
      <c r="F32" s="302">
        <f>SUM(F30:F31)</f>
        <v>2.0159987715576215</v>
      </c>
      <c r="G32" s="299" t="str">
        <f>CONCATENATE("(",ROUND((F32/$H32)*100,1),")")</f>
        <v>(30.1)</v>
      </c>
      <c r="H32" s="302">
        <f>SUM(H30:H31)</f>
        <v>6.6980000000000102</v>
      </c>
      <c r="I32" s="299" t="str">
        <f>CONCATENATE("(",ROUND((H32/$H32)*100,1),")")</f>
        <v>(100)</v>
      </c>
      <c r="K32" s="302">
        <f t="shared" si="37"/>
        <v>2.4103369301354149E-2</v>
      </c>
      <c r="L32" s="302">
        <f t="shared" si="38"/>
        <v>-1.5391323298854731E-2</v>
      </c>
      <c r="M32" s="302">
        <f t="shared" si="39"/>
        <v>-7.1712046002503804E-2</v>
      </c>
      <c r="N32" s="302">
        <f t="shared" si="40"/>
        <v>-6.3000000000004386E-2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3.0366604153585222</v>
      </c>
      <c r="C35" s="299" t="str">
        <f>CONCATENATE("(",ROUND((B35/$H37)*100,1),")")</f>
        <v>(45.8)</v>
      </c>
      <c r="D35" s="302">
        <f>'Ind T6'!R9</f>
        <v>0.36439924984241007</v>
      </c>
      <c r="E35" s="299" t="str">
        <f>CONCATENATE("(",ROUND((D35/$H37)*100,1),")")</f>
        <v>(5.5)</v>
      </c>
      <c r="F35" s="302">
        <f>'Ind T6'!S9</f>
        <v>1.384090863865159</v>
      </c>
      <c r="G35" s="299" t="str">
        <f>CONCATENATE("(",ROUND((F35/$H37)*100,1),")")</f>
        <v>(20.9)</v>
      </c>
      <c r="H35" s="302">
        <f>SUM(B35,D35,F35)</f>
        <v>4.7851505290660912</v>
      </c>
      <c r="I35" s="299" t="str">
        <f>CONCATENATE("(",ROUND((H35/$H37)*100,1),")")</f>
        <v>(72.1)</v>
      </c>
      <c r="K35" s="302">
        <f>B40-B35</f>
        <v>9.0293077228791763E-2</v>
      </c>
      <c r="L35" s="302">
        <f>D40-D35</f>
        <v>-1.6279116298627605E-2</v>
      </c>
      <c r="M35" s="302">
        <f>F40-F35</f>
        <v>-0.1673265341905954</v>
      </c>
      <c r="N35" s="302">
        <f>SUM(K35:M35)</f>
        <v>-9.3312573260431242E-2</v>
      </c>
    </row>
    <row r="36" spans="1:14" x14ac:dyDescent="0.2">
      <c r="A36" s="282" t="s">
        <v>365</v>
      </c>
      <c r="B36" s="302">
        <f>'Ind T6'!Q8</f>
        <v>1.0702888867000095</v>
      </c>
      <c r="C36" s="299" t="str">
        <f>CONCATENATE("(",ROUND((B36/$H37)*100,1),")")</f>
        <v>(16.1)</v>
      </c>
      <c r="D36" s="302">
        <f>'Ind T6'!R8</f>
        <v>0.2193647225439472</v>
      </c>
      <c r="E36" s="299" t="str">
        <f>CONCATENATE("(",ROUND((D36/$H37)*100,1),")")</f>
        <v>(3.3)</v>
      </c>
      <c r="F36" s="302">
        <f>'Ind T6'!S8</f>
        <v>0.56019586168995883</v>
      </c>
      <c r="G36" s="299" t="str">
        <f>CONCATENATE("(",ROUND((F36/$H37)*100,1),")")</f>
        <v>(8.4)</v>
      </c>
      <c r="H36" s="302">
        <f t="shared" ref="H36" si="41">SUM(B36,D36,F36)</f>
        <v>1.8498494709339157</v>
      </c>
      <c r="I36" s="299" t="str">
        <f>CONCATENATE("(",ROUND((H36/$H37)*100,1),")")</f>
        <v>(27.9)</v>
      </c>
      <c r="K36" s="302">
        <f t="shared" ref="K36:K37" si="42">B41-B36</f>
        <v>-5.4745281132088985E-2</v>
      </c>
      <c r="L36" s="302">
        <f t="shared" ref="L36:L37" si="43">D41-D36</f>
        <v>-2.5762231526568452E-2</v>
      </c>
      <c r="M36" s="302">
        <f t="shared" ref="M36:M37" si="44">F41-F36</f>
        <v>-1.217991408090624E-2</v>
      </c>
      <c r="N36" s="302">
        <f t="shared" ref="N36:N37" si="45">SUM(K36:M36)</f>
        <v>-9.2687426739563678E-2</v>
      </c>
    </row>
    <row r="37" spans="1:14" x14ac:dyDescent="0.2">
      <c r="A37" s="282" t="s">
        <v>363</v>
      </c>
      <c r="B37" s="302">
        <f>SUM(B35:B36)</f>
        <v>4.1069493020585313</v>
      </c>
      <c r="C37" s="299" t="str">
        <f>CONCATENATE("(",ROUND((B37/$H37)*100,1),")")</f>
        <v>(61.9)</v>
      </c>
      <c r="D37" s="302">
        <f>SUM(D35:D36)</f>
        <v>0.58376397238635724</v>
      </c>
      <c r="E37" s="299" t="str">
        <f>CONCATENATE("(",ROUND((D37/$H37)*100,1),")")</f>
        <v>(8.8)</v>
      </c>
      <c r="F37" s="302">
        <f>SUM(F35:F36)</f>
        <v>1.9442867255551177</v>
      </c>
      <c r="G37" s="299" t="str">
        <f>CONCATENATE("(",ROUND((F37/$H37)*100,1),")")</f>
        <v>(29.3)</v>
      </c>
      <c r="H37" s="302">
        <f>SUM(H35:H36)</f>
        <v>6.6350000000000069</v>
      </c>
      <c r="I37" s="299" t="str">
        <f>CONCATENATE("(",ROUND((H37/$H37)*100,1),")")</f>
        <v>(100)</v>
      </c>
      <c r="K37" s="302">
        <f t="shared" si="42"/>
        <v>3.5547796096703443E-2</v>
      </c>
      <c r="L37" s="302">
        <f t="shared" si="43"/>
        <v>-4.2041347825195974E-2</v>
      </c>
      <c r="M37" s="302">
        <f t="shared" si="44"/>
        <v>-0.17950644827150164</v>
      </c>
      <c r="N37" s="302">
        <f t="shared" si="45"/>
        <v>-0.18599999999999417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3.1269534925873139</v>
      </c>
      <c r="C40" s="299" t="str">
        <f>CONCATENATE("(",ROUND((B40/$H42)*100,1),")")</f>
        <v>(48.5)</v>
      </c>
      <c r="D40" s="302">
        <f>'Ind T6'!W9</f>
        <v>0.34812013354378246</v>
      </c>
      <c r="E40" s="299" t="str">
        <f>CONCATENATE("(",ROUND((D40/$H42)*100,1),")")</f>
        <v>(5.4)</v>
      </c>
      <c r="F40" s="302">
        <f>'Ind T6'!X9</f>
        <v>1.2167643296745636</v>
      </c>
      <c r="G40" s="299" t="str">
        <f>CONCATENATE("(",ROUND((F40/$H42)*100,1),")")</f>
        <v>(18.9)</v>
      </c>
      <c r="H40" s="302">
        <f>SUM(B40,D40,F40)</f>
        <v>4.69183795580566</v>
      </c>
      <c r="I40" s="299" t="str">
        <f>CONCATENATE("(",ROUND((H40/$H42)*100,1),")")</f>
        <v>(72.8)</v>
      </c>
      <c r="K40" s="302">
        <f>B40-B30</f>
        <v>0.13430361417489056</v>
      </c>
      <c r="L40" s="302">
        <f>D40-D30</f>
        <v>-2.0489551249317173E-2</v>
      </c>
      <c r="M40" s="302">
        <f>F40-F30</f>
        <v>-0.23661099890253068</v>
      </c>
      <c r="N40" s="302">
        <f>SUM(K40:M40)</f>
        <v>-0.12279693597695729</v>
      </c>
    </row>
    <row r="41" spans="1:14" x14ac:dyDescent="0.2">
      <c r="A41" s="282" t="s">
        <v>365</v>
      </c>
      <c r="B41" s="302">
        <f>'Ind T6'!V8</f>
        <v>1.0155436055679206</v>
      </c>
      <c r="C41" s="299" t="str">
        <f>CONCATENATE("(",ROUND((B41/$H42)*100,1),")")</f>
        <v>(15.7)</v>
      </c>
      <c r="D41" s="302">
        <f>'Ind T6'!W8</f>
        <v>0.19360249101737875</v>
      </c>
      <c r="E41" s="299" t="str">
        <f>CONCATENATE("(",ROUND((D41/$H42)*100,1),")")</f>
        <v>(3)</v>
      </c>
      <c r="F41" s="302">
        <f>'Ind T6'!X8</f>
        <v>0.54801594760905259</v>
      </c>
      <c r="G41" s="299" t="str">
        <f>CONCATENATE("(",ROUND((F41/$H42)*100,1),")")</f>
        <v>(8.5)</v>
      </c>
      <c r="H41" s="302">
        <f t="shared" ref="H41" si="46">SUM(B41,D41,F41)</f>
        <v>1.7571620441943518</v>
      </c>
      <c r="I41" s="299" t="str">
        <f>CONCATENATE("(",ROUND((H41/$H42)*100,1),")")</f>
        <v>(27.2)</v>
      </c>
      <c r="K41" s="302">
        <f t="shared" ref="K41:K42" si="47">B41-B31</f>
        <v>-7.4652448776832747E-2</v>
      </c>
      <c r="L41" s="302">
        <f t="shared" ref="L41:L42" si="48">D41-D31</f>
        <v>-3.6943119874733532E-2</v>
      </c>
      <c r="M41" s="302">
        <f t="shared" ref="M41:M42" si="49">F41-F31</f>
        <v>-1.4607495371474544E-2</v>
      </c>
      <c r="N41" s="302">
        <f t="shared" ref="N41:N42" si="50">SUM(K41:M41)</f>
        <v>-0.12620306402304082</v>
      </c>
    </row>
    <row r="42" spans="1:14" x14ac:dyDescent="0.2">
      <c r="A42" s="282" t="s">
        <v>363</v>
      </c>
      <c r="B42" s="302">
        <f>SUM(B40:B41)</f>
        <v>4.1424970981552347</v>
      </c>
      <c r="C42" s="299" t="str">
        <f>CONCATENATE("(",ROUND((B42/$H42)*100,1),")")</f>
        <v>(64.2)</v>
      </c>
      <c r="D42" s="302">
        <f>SUM(D40:D41)</f>
        <v>0.54172262456116127</v>
      </c>
      <c r="E42" s="299" t="str">
        <f>CONCATENATE("(",ROUND((D42/$H42)*100,1),")")</f>
        <v>(8.4)</v>
      </c>
      <c r="F42" s="302">
        <f>SUM(F40:F41)</f>
        <v>1.7647802772836161</v>
      </c>
      <c r="G42" s="299" t="str">
        <f>CONCATENATE("(",ROUND((F42/$H42)*100,1),")")</f>
        <v>(27.4)</v>
      </c>
      <c r="H42" s="302">
        <f>SUM(H40:H41)</f>
        <v>6.4490000000000123</v>
      </c>
      <c r="I42" s="299" t="str">
        <f>CONCATENATE("(",ROUND((H42/$H42)*100,1),")")</f>
        <v>(100)</v>
      </c>
      <c r="K42" s="302">
        <f t="shared" si="47"/>
        <v>5.9651165398057593E-2</v>
      </c>
      <c r="L42" s="302">
        <f t="shared" si="48"/>
        <v>-5.7432671124050705E-2</v>
      </c>
      <c r="M42" s="302">
        <f t="shared" si="49"/>
        <v>-0.25121849427400544</v>
      </c>
      <c r="N42" s="302">
        <f t="shared" si="50"/>
        <v>-0.24899999999999856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1.2982881063791714</v>
      </c>
      <c r="C51" s="299" t="str">
        <f>CONCATENATE("(",ROUND((B51/$H53)*100,1),")")</f>
        <v>(80.9)</v>
      </c>
      <c r="D51" s="302">
        <f>'Ind T6'!M18</f>
        <v>9.1239596158100289E-2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1.3895277025372716</v>
      </c>
      <c r="I51" s="299" t="str">
        <f>CONCATENATE("(",ROUND((H51/$H53)*100,1),")")</f>
        <v>(86.6)</v>
      </c>
      <c r="K51" s="302">
        <f>B56-B51</f>
        <v>-0.16288478812695995</v>
      </c>
      <c r="L51" s="302">
        <f>D56-D51</f>
        <v>-8.1095810755821701E-3</v>
      </c>
      <c r="M51" s="302">
        <f>F56-F51</f>
        <v>0</v>
      </c>
      <c r="N51" s="302">
        <f>SUM(K51:M51)</f>
        <v>-0.17099436920254213</v>
      </c>
    </row>
    <row r="52" spans="1:14" x14ac:dyDescent="0.2">
      <c r="A52" s="282" t="s">
        <v>365</v>
      </c>
      <c r="B52" s="302">
        <f>'Ind T6'!L17</f>
        <v>0.16628515143978759</v>
      </c>
      <c r="C52" s="299" t="str">
        <f>CONCATENATE("(",ROUND((B52/$H53)*100,1),")")</f>
        <v>(10.4)</v>
      </c>
      <c r="D52" s="302">
        <f>'Ind T6'!M17</f>
        <v>4.8187146022940289E-2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0.21447229746272789</v>
      </c>
      <c r="I52" s="299" t="str">
        <f>CONCATENATE("(",ROUND((H52/$H53)*100,1),")")</f>
        <v>(13.4)</v>
      </c>
      <c r="K52" s="302">
        <f t="shared" ref="K52:K53" si="52">B57-B52</f>
        <v>-2.1655890505511144E-2</v>
      </c>
      <c r="L52" s="302">
        <f t="shared" ref="L52:L53" si="53">D57-D52</f>
        <v>-5.3497402919456399E-3</v>
      </c>
      <c r="M52" s="302">
        <f t="shared" ref="M52:M53" si="54">F57-F52</f>
        <v>0</v>
      </c>
      <c r="N52" s="302">
        <f t="shared" ref="N52:N53" si="55">SUM(K52:M52)</f>
        <v>-2.7005630797456784E-2</v>
      </c>
    </row>
    <row r="53" spans="1:14" x14ac:dyDescent="0.2">
      <c r="A53" s="282" t="s">
        <v>363</v>
      </c>
      <c r="B53" s="302">
        <f>SUM(B51:B52)</f>
        <v>1.464573257818959</v>
      </c>
      <c r="C53" s="299" t="str">
        <f>CONCATENATE("(",ROUND((B53/$H53)*100,1),")")</f>
        <v>(91.3)</v>
      </c>
      <c r="D53" s="302">
        <f>SUM(D51:D52)</f>
        <v>0.13942674218104056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1.6039999999999996</v>
      </c>
      <c r="I53" s="299" t="str">
        <f>CONCATENATE("(",ROUND((H53/$H53)*100,1),")")</f>
        <v>(100)</v>
      </c>
      <c r="K53" s="302">
        <f t="shared" si="52"/>
        <v>-0.18454067863247103</v>
      </c>
      <c r="L53" s="302">
        <f t="shared" si="53"/>
        <v>-1.345932136752781E-2</v>
      </c>
      <c r="M53" s="302">
        <f t="shared" si="54"/>
        <v>0</v>
      </c>
      <c r="N53" s="302">
        <f t="shared" si="55"/>
        <v>-0.19799999999999884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1.1354033182522114</v>
      </c>
      <c r="C56" s="299" t="str">
        <f>CONCATENATE("(",ROUND((B56/$H58)*100,1),")")</f>
        <v>(80.8)</v>
      </c>
      <c r="D56" s="302">
        <f>'Ind T6'!R18</f>
        <v>8.3130015082518119E-2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1.2185333333347295</v>
      </c>
      <c r="I56" s="299" t="str">
        <f>CONCATENATE("(",ROUND((H56/$H58)*100,1),")")</f>
        <v>(86.7)</v>
      </c>
      <c r="K56" s="302">
        <f>B61-B56</f>
        <v>-0.17840531585221586</v>
      </c>
      <c r="L56" s="302">
        <f>D61-D56</f>
        <v>-8.675760188723694E-3</v>
      </c>
      <c r="M56" s="302">
        <f>F61-F56</f>
        <v>0</v>
      </c>
      <c r="N56" s="302">
        <f>SUM(K56:M56)</f>
        <v>-0.18708107604093954</v>
      </c>
    </row>
    <row r="57" spans="1:14" x14ac:dyDescent="0.2">
      <c r="A57" s="282" t="s">
        <v>365</v>
      </c>
      <c r="B57" s="302">
        <f>'Ind T6'!Q17</f>
        <v>0.14462926093427644</v>
      </c>
      <c r="C57" s="299" t="str">
        <f>CONCATENATE("(",ROUND((B57/$H58)*100,1),")")</f>
        <v>(10.3)</v>
      </c>
      <c r="D57" s="302">
        <f>'Ind T6'!R17</f>
        <v>4.2837405730994649E-2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0.18746666666527109</v>
      </c>
      <c r="I57" s="299" t="str">
        <f>CONCATENATE("(",ROUND((H57/$H58)*100,1),")")</f>
        <v>(13.3)</v>
      </c>
      <c r="K57" s="302">
        <f t="shared" ref="K57:K58" si="57">B62-B57</f>
        <v>-2.6545761135709917E-2</v>
      </c>
      <c r="L57" s="302">
        <f t="shared" ref="L57:L58" si="58">D62-D57</f>
        <v>-5.3731628233532544E-3</v>
      </c>
      <c r="M57" s="302">
        <f t="shared" ref="M57:M58" si="59">F62-F57</f>
        <v>0</v>
      </c>
      <c r="N57" s="302">
        <f t="shared" ref="N57:N58" si="60">SUM(K57:M57)</f>
        <v>-3.1918923959063171E-2</v>
      </c>
    </row>
    <row r="58" spans="1:14" x14ac:dyDescent="0.2">
      <c r="A58" s="282" t="s">
        <v>363</v>
      </c>
      <c r="B58" s="302">
        <f>SUM(B56:B57)</f>
        <v>1.2800325791864879</v>
      </c>
      <c r="C58" s="299" t="str">
        <f>CONCATENATE("(",ROUND((B58/$H58)*100,1),")")</f>
        <v>(91)</v>
      </c>
      <c r="D58" s="302">
        <f>SUM(D56:D57)</f>
        <v>0.12596742081351275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1.4060000000000006</v>
      </c>
      <c r="I58" s="299" t="str">
        <f>CONCATENATE("(",ROUND((H58/$H58)*100,1),")")</f>
        <v>(100)</v>
      </c>
      <c r="K58" s="302">
        <f t="shared" si="57"/>
        <v>-0.20495107698792592</v>
      </c>
      <c r="L58" s="302">
        <f t="shared" si="58"/>
        <v>-1.4048923012076941E-2</v>
      </c>
      <c r="M58" s="302">
        <f t="shared" si="59"/>
        <v>0</v>
      </c>
      <c r="N58" s="302">
        <f t="shared" si="60"/>
        <v>-0.21900000000000286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0.95699800239999555</v>
      </c>
      <c r="C61" s="299" t="str">
        <f>CONCATENATE("(",ROUND((B61/$H63)*100,1),")")</f>
        <v>(80.6)</v>
      </c>
      <c r="D61" s="302">
        <f>'Ind T6'!W18</f>
        <v>7.4454254893794425E-2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1.0314522572937901</v>
      </c>
      <c r="I61" s="299" t="str">
        <f>CONCATENATE("(",ROUND((H61/$H63)*100,1),")")</f>
        <v>(86.9)</v>
      </c>
      <c r="K61" s="302">
        <f>B61-B51</f>
        <v>-0.34129010397917581</v>
      </c>
      <c r="L61" s="302">
        <f>D61-D51</f>
        <v>-1.6785341264305864E-2</v>
      </c>
      <c r="M61" s="302">
        <f>F61-F51</f>
        <v>0</v>
      </c>
      <c r="N61" s="302">
        <f>SUM(K61:M61)</f>
        <v>-0.35807544524348167</v>
      </c>
    </row>
    <row r="62" spans="1:14" x14ac:dyDescent="0.2">
      <c r="A62" s="282" t="s">
        <v>365</v>
      </c>
      <c r="B62" s="302">
        <f>'Ind T6'!V17</f>
        <v>0.11808349979856653</v>
      </c>
      <c r="C62" s="299" t="str">
        <f>CONCATENATE("(",ROUND((B62/$H63)*100,1),")")</f>
        <v>(9.9)</v>
      </c>
      <c r="D62" s="302">
        <f>'Ind T6'!W17</f>
        <v>3.7464242907641394E-2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0.15554774270620791</v>
      </c>
      <c r="I62" s="299" t="str">
        <f>CONCATENATE("(",ROUND((H62/$H63)*100,1),")")</f>
        <v>(13.1)</v>
      </c>
      <c r="K62" s="302">
        <f t="shared" ref="K62:K63" si="62">B62-B52</f>
        <v>-4.820165164122106E-2</v>
      </c>
      <c r="L62" s="302">
        <f t="shared" ref="L62:L63" si="63">D62-D52</f>
        <v>-1.0722903115298894E-2</v>
      </c>
      <c r="M62" s="302">
        <f t="shared" ref="M62:M63" si="64">F62-F52</f>
        <v>0</v>
      </c>
      <c r="N62" s="302">
        <f t="shared" ref="N62:N63" si="65">SUM(K62:M62)</f>
        <v>-5.8924554756519955E-2</v>
      </c>
    </row>
    <row r="63" spans="1:14" x14ac:dyDescent="0.2">
      <c r="A63" s="282" t="s">
        <v>363</v>
      </c>
      <c r="B63" s="302">
        <f>SUM(B61:B62)</f>
        <v>1.075081502198562</v>
      </c>
      <c r="C63" s="299" t="str">
        <f>CONCATENATE("(",ROUND((B63/$H63)*100,1),")")</f>
        <v>(90.6)</v>
      </c>
      <c r="D63" s="302">
        <f>SUM(D61:D62)</f>
        <v>0.11191849780143581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1.1869999999999981</v>
      </c>
      <c r="I63" s="299" t="str">
        <f>CONCATENATE("(",ROUND((H63/$H63)*100,1),")")</f>
        <v>(100)</v>
      </c>
      <c r="K63" s="302">
        <f t="shared" si="62"/>
        <v>-0.38949175562039695</v>
      </c>
      <c r="L63" s="302">
        <f t="shared" si="63"/>
        <v>-2.7508244379604752E-2</v>
      </c>
      <c r="M63" s="302">
        <f t="shared" si="64"/>
        <v>0</v>
      </c>
      <c r="N63" s="302">
        <f t="shared" si="65"/>
        <v>-0.4170000000000017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7.7610489187577922</v>
      </c>
      <c r="C72" s="299" t="str">
        <f>CONCATENATE("(",ROUND((B72/$H74)*100,1),")")</f>
        <v>(59.8)</v>
      </c>
      <c r="D72" s="302">
        <f>'Ind T6'!M27</f>
        <v>0.71945622506575801</v>
      </c>
      <c r="E72" s="299" t="str">
        <f>CONCATENATE("(",ROUND((D72/$H74)*100,1),")")</f>
        <v>(5.5)</v>
      </c>
      <c r="F72" s="302">
        <f>'Ind T6'!N27</f>
        <v>0.10099622086768539</v>
      </c>
      <c r="G72" s="299" t="str">
        <f>CONCATENATE("(",ROUND((F72/$H74)*100,1),")")</f>
        <v>(0.8)</v>
      </c>
      <c r="H72" s="302">
        <f>SUM(B72,D72,F72)</f>
        <v>8.5815013646912348</v>
      </c>
      <c r="I72" s="299" t="str">
        <f>CONCATENATE("(",ROUND((H72/$H74)*100,1),")")</f>
        <v>(66.2)</v>
      </c>
      <c r="K72" s="302">
        <f>B77-B72</f>
        <v>0.69699674376352228</v>
      </c>
      <c r="L72" s="302">
        <f>D77-D72</f>
        <v>7.3147438860534653E-2</v>
      </c>
      <c r="M72" s="302">
        <f>F77-F72</f>
        <v>1.1344931611559084E-2</v>
      </c>
      <c r="N72" s="302">
        <f>SUM(K72:M72)</f>
        <v>0.78148911423561596</v>
      </c>
    </row>
    <row r="73" spans="1:14" x14ac:dyDescent="0.2">
      <c r="A73" s="282" t="s">
        <v>365</v>
      </c>
      <c r="B73" s="302">
        <f>'Ind T6'!L26</f>
        <v>3.3630606760210342</v>
      </c>
      <c r="C73" s="299" t="str">
        <f>CONCATENATE("(",ROUND((B73/$H74)*100,1),")")</f>
        <v>(25.9)</v>
      </c>
      <c r="D73" s="302">
        <f>'Ind T6'!M26</f>
        <v>0.96842893136549768</v>
      </c>
      <c r="E73" s="299" t="str">
        <f>CONCATENATE("(",ROUND((D73/$H74)*100,1),")")</f>
        <v>(7.5)</v>
      </c>
      <c r="F73" s="302">
        <f>'Ind T6'!N26</f>
        <v>5.9009027922246042E-2</v>
      </c>
      <c r="G73" s="299" t="str">
        <f>CONCATENATE("(",ROUND((F73/$H74)*100,1),")")</f>
        <v>(0.5)</v>
      </c>
      <c r="H73" s="302">
        <f t="shared" ref="H73" si="66">SUM(B73,D73,F73)</f>
        <v>4.390498635308778</v>
      </c>
      <c r="I73" s="299" t="str">
        <f>CONCATENATE("(",ROUND((H73/$H74)*100,1),")")</f>
        <v>(33.8)</v>
      </c>
      <c r="K73" s="302">
        <f t="shared" ref="K73:K74" si="67">B78-B73</f>
        <v>0.48048006544119826</v>
      </c>
      <c r="L73" s="302">
        <f t="shared" ref="L73:L74" si="68">D78-D73</f>
        <v>9.6279737140162025E-2</v>
      </c>
      <c r="M73" s="302">
        <f t="shared" ref="M73:M74" si="69">F78-F73</f>
        <v>7.7510831830018348E-3</v>
      </c>
      <c r="N73" s="302">
        <f t="shared" ref="N73:N74" si="70">SUM(K73:M73)</f>
        <v>0.58451088576436216</v>
      </c>
    </row>
    <row r="74" spans="1:14" x14ac:dyDescent="0.2">
      <c r="A74" s="282" t="s">
        <v>363</v>
      </c>
      <c r="B74" s="302">
        <f>SUM(B72:B73)</f>
        <v>11.124109594778826</v>
      </c>
      <c r="C74" s="299" t="str">
        <f>CONCATENATE("(",ROUND((B74/$H74)*100,1),")")</f>
        <v>(85.8)</v>
      </c>
      <c r="D74" s="302">
        <f>SUM(D72:D73)</f>
        <v>1.6878851564312556</v>
      </c>
      <c r="E74" s="299" t="str">
        <f>CONCATENATE("(",ROUND((D74/$H74)*100,1),")")</f>
        <v>(13)</v>
      </c>
      <c r="F74" s="302">
        <f>SUM(F72:F73)</f>
        <v>0.16000524878993144</v>
      </c>
      <c r="G74" s="299" t="str">
        <f>CONCATENATE("(",ROUND((F74/$H74)*100,1),")")</f>
        <v>(1.2)</v>
      </c>
      <c r="H74" s="302">
        <f>SUM(H72:H73)</f>
        <v>12.972000000000012</v>
      </c>
      <c r="I74" s="299" t="str">
        <f>CONCATENATE("(",ROUND((H74/$H74)*100,1),")")</f>
        <v>(100)</v>
      </c>
      <c r="K74" s="302">
        <f t="shared" si="67"/>
        <v>1.1774768092047214</v>
      </c>
      <c r="L74" s="302">
        <f t="shared" si="68"/>
        <v>0.1694271760006969</v>
      </c>
      <c r="M74" s="302">
        <f t="shared" si="69"/>
        <v>1.9096014794560912E-2</v>
      </c>
      <c r="N74" s="302">
        <f t="shared" si="70"/>
        <v>1.3659999999999792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8.4580456625213145</v>
      </c>
      <c r="C77" s="299" t="str">
        <f>CONCATENATE("(",ROUND((B77/$H79)*100,1),")")</f>
        <v>(59)</v>
      </c>
      <c r="D77" s="302">
        <f>'Ind T6'!R27</f>
        <v>0.79260366392629267</v>
      </c>
      <c r="E77" s="299" t="str">
        <f>CONCATENATE("(",ROUND((D77/$H79)*100,1),")")</f>
        <v>(5.5)</v>
      </c>
      <c r="F77" s="302">
        <f>'Ind T6'!S27</f>
        <v>0.11234115247924448</v>
      </c>
      <c r="G77" s="299" t="str">
        <f>CONCATENATE("(",ROUND((F77/$H79)*100,1),")")</f>
        <v>(0.8)</v>
      </c>
      <c r="H77" s="302">
        <f>SUM(B77,D77,F77)</f>
        <v>9.3629904789268519</v>
      </c>
      <c r="I77" s="299" t="str">
        <f>CONCATENATE("(",ROUND((H77/$H79)*100,1),")")</f>
        <v>(65.3)</v>
      </c>
      <c r="K77" s="302">
        <f>B82-B77</f>
        <v>0.69609607937799645</v>
      </c>
      <c r="L77" s="302">
        <f>D82-D77</f>
        <v>8.4459400717744826E-2</v>
      </c>
      <c r="M77" s="302">
        <f>F82-F77</f>
        <v>1.5884441763294815E-2</v>
      </c>
      <c r="N77" s="302">
        <f>SUM(K77:M77)</f>
        <v>0.79643992185903612</v>
      </c>
    </row>
    <row r="78" spans="1:14" x14ac:dyDescent="0.2">
      <c r="A78" s="282" t="s">
        <v>365</v>
      </c>
      <c r="B78" s="302">
        <f>'Ind T6'!Q26</f>
        <v>3.8435407414622325</v>
      </c>
      <c r="C78" s="299" t="str">
        <f>CONCATENATE("(",ROUND((B78/$H79)*100,1),")")</f>
        <v>(26.8)</v>
      </c>
      <c r="D78" s="302">
        <f>'Ind T6'!R26</f>
        <v>1.0647086685056597</v>
      </c>
      <c r="E78" s="299" t="str">
        <f>CONCATENATE("(",ROUND((D78/$H79)*100,1),")")</f>
        <v>(7.4)</v>
      </c>
      <c r="F78" s="302">
        <f>'Ind T6'!S26</f>
        <v>6.6760111105247877E-2</v>
      </c>
      <c r="G78" s="299" t="str">
        <f>CONCATENATE("(",ROUND((F78/$H79)*100,1),")")</f>
        <v>(0.5)</v>
      </c>
      <c r="H78" s="302">
        <f t="shared" ref="H78" si="71">SUM(B78,D78,F78)</f>
        <v>4.9750095210731402</v>
      </c>
      <c r="I78" s="299" t="str">
        <f>CONCATENATE("(",ROUND((H78/$H79)*100,1),")")</f>
        <v>(34.7)</v>
      </c>
      <c r="K78" s="302">
        <f t="shared" ref="K78:K79" si="72">B83-B78</f>
        <v>0.69867608166344253</v>
      </c>
      <c r="L78" s="302">
        <f t="shared" ref="L78:L79" si="73">D83-D78</f>
        <v>0.10470875103650701</v>
      </c>
      <c r="M78" s="302">
        <f t="shared" ref="M78:M79" si="74">F83-F78</f>
        <v>1.0175245441015349E-2</v>
      </c>
      <c r="N78" s="302">
        <f t="shared" ref="N78:N79" si="75">SUM(K78:M78)</f>
        <v>0.81356007814096487</v>
      </c>
    </row>
    <row r="79" spans="1:14" x14ac:dyDescent="0.2">
      <c r="A79" s="282" t="s">
        <v>363</v>
      </c>
      <c r="B79" s="302">
        <f>SUM(B77:B78)</f>
        <v>12.301586403983547</v>
      </c>
      <c r="C79" s="299" t="str">
        <f>CONCATENATE("(",ROUND((B79/$H79)*100,1),")")</f>
        <v>(85.8)</v>
      </c>
      <c r="D79" s="302">
        <f>SUM(D77:D78)</f>
        <v>1.8573123324319525</v>
      </c>
      <c r="E79" s="299" t="str">
        <f>CONCATENATE("(",ROUND((D79/$H79)*100,1),")")</f>
        <v>(13)</v>
      </c>
      <c r="F79" s="302">
        <f>SUM(F77:F78)</f>
        <v>0.17910126358449235</v>
      </c>
      <c r="G79" s="299" t="str">
        <f>CONCATENATE("(",ROUND((F79/$H79)*100,1),")")</f>
        <v>(1.2)</v>
      </c>
      <c r="H79" s="302">
        <f>SUM(H77:H78)</f>
        <v>14.337999999999992</v>
      </c>
      <c r="I79" s="299" t="str">
        <f>CONCATENATE("(",ROUND((H79/$H79)*100,1),")")</f>
        <v>(100)</v>
      </c>
      <c r="K79" s="302">
        <f t="shared" si="72"/>
        <v>1.3947721610414394</v>
      </c>
      <c r="L79" s="302">
        <f t="shared" si="73"/>
        <v>0.18916815175425183</v>
      </c>
      <c r="M79" s="302">
        <f t="shared" si="74"/>
        <v>2.6059687204310178E-2</v>
      </c>
      <c r="N79" s="302">
        <f t="shared" si="75"/>
        <v>1.6100000000000014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9.154141741899311</v>
      </c>
      <c r="C82" s="299" t="str">
        <f>CONCATENATE("(",ROUND((B82/$H84)*100,1),")")</f>
        <v>(57.4)</v>
      </c>
      <c r="D82" s="302">
        <f>'Ind T6'!W27</f>
        <v>0.87706306464403749</v>
      </c>
      <c r="E82" s="299" t="str">
        <f>CONCATENATE("(",ROUND((D82/$H84)*100,1),")")</f>
        <v>(5.5)</v>
      </c>
      <c r="F82" s="302">
        <f>'Ind T6'!X27</f>
        <v>0.12822559424253929</v>
      </c>
      <c r="G82" s="299" t="str">
        <f>CONCATENATE("(",ROUND((F82/$H84)*100,1),")")</f>
        <v>(0.8)</v>
      </c>
      <c r="H82" s="302">
        <f>SUM(B82,D82,F82)</f>
        <v>10.159430400785888</v>
      </c>
      <c r="I82" s="299" t="str">
        <f>CONCATENATE("(",ROUND((H82/$H84)*100,1),")")</f>
        <v>(63.7)</v>
      </c>
      <c r="K82" s="302">
        <f>B82-B72</f>
        <v>1.3930928231415187</v>
      </c>
      <c r="L82" s="302">
        <f>D82-D72</f>
        <v>0.15760683957827948</v>
      </c>
      <c r="M82" s="302">
        <f>F82-F72</f>
        <v>2.7229373374853899E-2</v>
      </c>
      <c r="N82" s="302">
        <f>SUM(K82:M82)</f>
        <v>1.5779290360946521</v>
      </c>
    </row>
    <row r="83" spans="1:14" x14ac:dyDescent="0.2">
      <c r="A83" s="282" t="s">
        <v>365</v>
      </c>
      <c r="B83" s="302">
        <f>'Ind T6'!V26</f>
        <v>4.542216823125675</v>
      </c>
      <c r="C83" s="299" t="str">
        <f>CONCATENATE("(",ROUND((B83/$H84)*100,1),")")</f>
        <v>(28.5)</v>
      </c>
      <c r="D83" s="302">
        <f>'Ind T6'!W26</f>
        <v>1.1694174195421667</v>
      </c>
      <c r="E83" s="299" t="str">
        <f>CONCATENATE("(",ROUND((D83/$H84)*100,1),")")</f>
        <v>(7.3)</v>
      </c>
      <c r="F83" s="302">
        <f>'Ind T6'!X26</f>
        <v>7.6935356546263226E-2</v>
      </c>
      <c r="G83" s="299" t="str">
        <f>CONCATENATE("(",ROUND((F83/$H84)*100,1),")")</f>
        <v>(0.5)</v>
      </c>
      <c r="H83" s="302">
        <f t="shared" ref="H83" si="76">SUM(B83,D83,F83)</f>
        <v>5.7885695992141049</v>
      </c>
      <c r="I83" s="299" t="str">
        <f>CONCATENATE("(",ROUND((H83/$H84)*100,1),")")</f>
        <v>(36.3)</v>
      </c>
      <c r="K83" s="302">
        <f t="shared" ref="K83:K84" si="77">B83-B73</f>
        <v>1.1791561471046408</v>
      </c>
      <c r="L83" s="302">
        <f t="shared" ref="L83:L84" si="78">D83-D73</f>
        <v>0.20098848817666903</v>
      </c>
      <c r="M83" s="302">
        <f t="shared" ref="M83:M84" si="79">F83-F73</f>
        <v>1.7926328624017183E-2</v>
      </c>
      <c r="N83" s="302">
        <f t="shared" ref="N83:N84" si="80">SUM(K83:M83)</f>
        <v>1.398070963905327</v>
      </c>
    </row>
    <row r="84" spans="1:14" x14ac:dyDescent="0.2">
      <c r="A84" s="282" t="s">
        <v>363</v>
      </c>
      <c r="B84" s="302">
        <f>SUM(B82:B83)</f>
        <v>13.696358565024987</v>
      </c>
      <c r="C84" s="299" t="str">
        <f>CONCATENATE("(",ROUND((B84/$H84)*100,1),")")</f>
        <v>(85.9)</v>
      </c>
      <c r="D84" s="302">
        <f>SUM(D82:D83)</f>
        <v>2.0464804841862043</v>
      </c>
      <c r="E84" s="299" t="str">
        <f>CONCATENATE("(",ROUND((D84/$H84)*100,1),")")</f>
        <v>(12.8)</v>
      </c>
      <c r="F84" s="302">
        <f>SUM(F82:F83)</f>
        <v>0.20516095078880253</v>
      </c>
      <c r="G84" s="299" t="str">
        <f>CONCATENATE("(",ROUND((F84/$H84)*100,1),")")</f>
        <v>(1.3)</v>
      </c>
      <c r="H84" s="302">
        <f>SUM(H82:H83)</f>
        <v>15.947999999999993</v>
      </c>
      <c r="I84" s="299" t="str">
        <f>CONCATENATE("(",ROUND((H84/$H84)*100,1),")")</f>
        <v>(100)</v>
      </c>
      <c r="K84" s="302">
        <f t="shared" si="77"/>
        <v>2.5722489702461608</v>
      </c>
      <c r="L84" s="302">
        <f t="shared" si="78"/>
        <v>0.35859532775494873</v>
      </c>
      <c r="M84" s="302">
        <f t="shared" si="79"/>
        <v>4.5155701998871089E-2</v>
      </c>
      <c r="N84" s="302">
        <f t="shared" si="80"/>
        <v>2.9759999999999804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5.7669030757465878</v>
      </c>
      <c r="C93" s="299" t="str">
        <f>CONCATENATE("(",ROUND((B93/$H95)*100,1),")")</f>
        <v>(72.7)</v>
      </c>
      <c r="D93" s="302">
        <f>'Ind T6'!M36</f>
        <v>0.41660570714433659</v>
      </c>
      <c r="E93" s="299" t="str">
        <f>CONCATENATE("(",ROUND((D93/$H95)*100,1),")")</f>
        <v>(5.2)</v>
      </c>
      <c r="F93" s="302">
        <f>'Ind T6'!N36</f>
        <v>0.2146401096992559</v>
      </c>
      <c r="G93" s="299" t="str">
        <f>CONCATENATE("(",ROUND((F93/$H95)*100,1),")")</f>
        <v>(2.7)</v>
      </c>
      <c r="H93" s="302">
        <f>SUM(B93,D93,F93)</f>
        <v>6.3981488925901804</v>
      </c>
      <c r="I93" s="299" t="str">
        <f>CONCATENATE("(",ROUND((H93/$H95)*100,1),")")</f>
        <v>(80.6)</v>
      </c>
      <c r="K93" s="302">
        <f>B98-B93</f>
        <v>-0.11794749186667897</v>
      </c>
      <c r="L93" s="302">
        <f>D98-D93</f>
        <v>-6.8909761565337235E-3</v>
      </c>
      <c r="M93" s="302">
        <f>F98-F93</f>
        <v>2.5746035751643137E-3</v>
      </c>
      <c r="N93" s="302">
        <f>SUM(K93:M93)</f>
        <v>-0.12226386444804838</v>
      </c>
    </row>
    <row r="94" spans="1:14" x14ac:dyDescent="0.2">
      <c r="A94" s="282" t="s">
        <v>365</v>
      </c>
      <c r="B94" s="302">
        <f>'Ind T6'!L35</f>
        <v>1.0941410469977109</v>
      </c>
      <c r="C94" s="299" t="str">
        <f>CONCATENATE("(",ROUND((B94/$H95)*100,1),")")</f>
        <v>(13.8)</v>
      </c>
      <c r="D94" s="302">
        <f>'Ind T6'!M35</f>
        <v>0.40200246477265511</v>
      </c>
      <c r="E94" s="299" t="str">
        <f>CONCATENATE("(",ROUND((D94/$H95)*100,1),")")</f>
        <v>(5.1)</v>
      </c>
      <c r="F94" s="302">
        <f>'Ind T6'!N35</f>
        <v>4.270759563943919E-2</v>
      </c>
      <c r="G94" s="299" t="str">
        <f>CONCATENATE("(",ROUND((F94/$H95)*100,1),")")</f>
        <v>(0.5)</v>
      </c>
      <c r="H94" s="302">
        <f t="shared" ref="H94" si="81">SUM(B94,D94,F94)</f>
        <v>1.5388511074098052</v>
      </c>
      <c r="I94" s="299" t="str">
        <f>CONCATENATE("(",ROUND((H94/$H95)*100,1),")")</f>
        <v>(19.4)</v>
      </c>
      <c r="K94" s="302">
        <f t="shared" ref="K94:K95" si="82">B99-B94</f>
        <v>-4.8709424406639501E-2</v>
      </c>
      <c r="L94" s="302">
        <f t="shared" ref="L94:L95" si="83">D99-D94</f>
        <v>-1.2883313430100685E-2</v>
      </c>
      <c r="M94" s="302">
        <f t="shared" ref="M94:M95" si="84">F99-F94</f>
        <v>-1.4339771520194972E-4</v>
      </c>
      <c r="N94" s="302">
        <f t="shared" ref="N94:N95" si="85">SUM(K94:M94)</f>
        <v>-6.1736135551942135E-2</v>
      </c>
    </row>
    <row r="95" spans="1:14" x14ac:dyDescent="0.2">
      <c r="A95" s="282" t="s">
        <v>363</v>
      </c>
      <c r="B95" s="302">
        <f>SUM(B93:B94)</f>
        <v>6.8610441227442989</v>
      </c>
      <c r="C95" s="299" t="str">
        <f>CONCATENATE("(",ROUND((B95/$H95)*100,1),")")</f>
        <v>(86.4)</v>
      </c>
      <c r="D95" s="302">
        <f>SUM(D93:D94)</f>
        <v>0.81860817191699176</v>
      </c>
      <c r="E95" s="299" t="str">
        <f>CONCATENATE("(",ROUND((D95/$H95)*100,1),")")</f>
        <v>(10.3)</v>
      </c>
      <c r="F95" s="302">
        <f>SUM(F93:F94)</f>
        <v>0.25734770533869511</v>
      </c>
      <c r="G95" s="299" t="str">
        <f>CONCATENATE("(",ROUND((F95/$H95)*100,1),")")</f>
        <v>(3.2)</v>
      </c>
      <c r="H95" s="302">
        <f>SUM(H93:H94)</f>
        <v>7.9369999999999852</v>
      </c>
      <c r="I95" s="299" t="str">
        <f>CONCATENATE("(",ROUND((H95/$H95)*100,1),")")</f>
        <v>(100)</v>
      </c>
      <c r="K95" s="302">
        <f t="shared" si="82"/>
        <v>-0.16665691627331913</v>
      </c>
      <c r="L95" s="302">
        <f t="shared" si="83"/>
        <v>-1.9774289586634408E-2</v>
      </c>
      <c r="M95" s="302">
        <f t="shared" si="84"/>
        <v>2.4312058599623709E-3</v>
      </c>
      <c r="N95" s="302">
        <f t="shared" si="85"/>
        <v>-0.18399999999999117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5.6489555838799088</v>
      </c>
      <c r="C98" s="299" t="str">
        <f>CONCATENATE("(",ROUND((B98/$H100)*100,1),")")</f>
        <v>(72.9)</v>
      </c>
      <c r="D98" s="302">
        <f>'Ind T6'!R36</f>
        <v>0.40971473098780287</v>
      </c>
      <c r="E98" s="299" t="str">
        <f>CONCATENATE("(",ROUND((D98/$H100)*100,1),")")</f>
        <v>(5.3)</v>
      </c>
      <c r="F98" s="302">
        <f>'Ind T6'!S36</f>
        <v>0.21721471327442021</v>
      </c>
      <c r="G98" s="299" t="str">
        <f>CONCATENATE("(",ROUND((F98/$H100)*100,1),")")</f>
        <v>(2.8)</v>
      </c>
      <c r="H98" s="302">
        <f>SUM(B98,D98,F98)</f>
        <v>6.2758850281421319</v>
      </c>
      <c r="I98" s="299" t="str">
        <f>CONCATENATE("(",ROUND((H98/$H100)*100,1),")")</f>
        <v>(80.9)</v>
      </c>
      <c r="K98" s="302">
        <f>B103-B98</f>
        <v>-0.99271303629594687</v>
      </c>
      <c r="L98" s="302">
        <f>D103-D98</f>
        <v>-5.7901306065499814E-2</v>
      </c>
      <c r="M98" s="302">
        <f>F103-F98</f>
        <v>-2.8026908504018178E-2</v>
      </c>
      <c r="N98" s="302">
        <f>SUM(K98:M98)</f>
        <v>-1.0786412508654648</v>
      </c>
    </row>
    <row r="99" spans="1:14" x14ac:dyDescent="0.2">
      <c r="A99" s="282" t="s">
        <v>365</v>
      </c>
      <c r="B99" s="302">
        <f>'Ind T6'!Q35</f>
        <v>1.0454316225910714</v>
      </c>
      <c r="C99" s="299" t="str">
        <f>CONCATENATE("(",ROUND((B99/$H100)*100,1),")")</f>
        <v>(13.5)</v>
      </c>
      <c r="D99" s="302">
        <f>'Ind T6'!R35</f>
        <v>0.38911915134255443</v>
      </c>
      <c r="E99" s="299" t="str">
        <f>CONCATENATE("(",ROUND((D99/$H100)*100,1),")")</f>
        <v>(5)</v>
      </c>
      <c r="F99" s="302">
        <f>'Ind T6'!S35</f>
        <v>4.256419792423724E-2</v>
      </c>
      <c r="G99" s="299" t="str">
        <f>CONCATENATE("(",ROUND((F99/$H100)*100,1),")")</f>
        <v>(0.5)</v>
      </c>
      <c r="H99" s="302">
        <f t="shared" ref="H99" si="86">SUM(B99,D99,F99)</f>
        <v>1.4771149718578631</v>
      </c>
      <c r="I99" s="299" t="str">
        <f>CONCATENATE("(",ROUND((H99/$H100)*100,1),")")</f>
        <v>(19.1)</v>
      </c>
      <c r="K99" s="302">
        <f t="shared" ref="K99:K100" si="87">B104-B99</f>
        <v>-0.21278844740126468</v>
      </c>
      <c r="L99" s="302">
        <f t="shared" ref="L99:L100" si="88">D104-D99</f>
        <v>-6.3867911042671033E-2</v>
      </c>
      <c r="M99" s="302">
        <f t="shared" ref="M99:M100" si="89">F104-F99</f>
        <v>-5.7023906906078295E-3</v>
      </c>
      <c r="N99" s="302">
        <f t="shared" ref="N99:N100" si="90">SUM(K99:M99)</f>
        <v>-0.28235874913454356</v>
      </c>
    </row>
    <row r="100" spans="1:14" x14ac:dyDescent="0.2">
      <c r="A100" s="282" t="s">
        <v>363</v>
      </c>
      <c r="B100" s="302">
        <f>SUM(B98:B99)</f>
        <v>6.6943872064709797</v>
      </c>
      <c r="C100" s="299" t="str">
        <f>CONCATENATE("(",ROUND((B100/$H100)*100,1),")")</f>
        <v>(86.3)</v>
      </c>
      <c r="D100" s="302">
        <f>SUM(D98:D99)</f>
        <v>0.79883388233035735</v>
      </c>
      <c r="E100" s="299" t="str">
        <f>CONCATENATE("(",ROUND((D100/$H100)*100,1),")")</f>
        <v>(10.3)</v>
      </c>
      <c r="F100" s="302">
        <f>SUM(F98:F99)</f>
        <v>0.25977891119865748</v>
      </c>
      <c r="G100" s="299" t="str">
        <f>CONCATENATE("(",ROUND((F100/$H100)*100,1),")")</f>
        <v>(3.4)</v>
      </c>
      <c r="H100" s="302">
        <f>SUM(H98:H99)</f>
        <v>7.7529999999999948</v>
      </c>
      <c r="I100" s="299" t="str">
        <f>CONCATENATE("(",ROUND((H100/$H100)*100,1),")")</f>
        <v>(100)</v>
      </c>
      <c r="K100" s="302">
        <f t="shared" si="87"/>
        <v>-1.2055014836972111</v>
      </c>
      <c r="L100" s="302">
        <f t="shared" si="88"/>
        <v>-0.1217692171081709</v>
      </c>
      <c r="M100" s="302">
        <f t="shared" si="89"/>
        <v>-3.3729299194626028E-2</v>
      </c>
      <c r="N100" s="302">
        <f t="shared" si="90"/>
        <v>-1.3610000000000082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4.6562425475839619</v>
      </c>
      <c r="C103" s="299" t="str">
        <f>CONCATENATE("(",ROUND((B103/$H105)*100,1),")")</f>
        <v>(72.8)</v>
      </c>
      <c r="D103" s="302">
        <f>'Ind T6'!W36</f>
        <v>0.35181342492230305</v>
      </c>
      <c r="E103" s="299" t="str">
        <f>CONCATENATE("(",ROUND((D103/$H105)*100,1),")")</f>
        <v>(5.5)</v>
      </c>
      <c r="F103" s="302">
        <f>'Ind T6'!X36</f>
        <v>0.18918780477040203</v>
      </c>
      <c r="G103" s="299" t="str">
        <f>CONCATENATE("(",ROUND((F103/$H105)*100,1),")")</f>
        <v>(3)</v>
      </c>
      <c r="H103" s="302">
        <f>SUM(B103,D103,F103)</f>
        <v>5.1972437772766664</v>
      </c>
      <c r="I103" s="299" t="str">
        <f>CONCATENATE("(",ROUND((H103/$H105)*100,1),")")</f>
        <v>(81.3)</v>
      </c>
      <c r="K103" s="302">
        <f>B103-B93</f>
        <v>-1.1106605281626258</v>
      </c>
      <c r="L103" s="302">
        <f>D103-D93</f>
        <v>-6.4792282222033537E-2</v>
      </c>
      <c r="M103" s="302">
        <f>F103-F93</f>
        <v>-2.5452304928853864E-2</v>
      </c>
      <c r="N103" s="302">
        <f>SUM(K103:M103)</f>
        <v>-1.2009051153135131</v>
      </c>
    </row>
    <row r="104" spans="1:14" x14ac:dyDescent="0.2">
      <c r="A104" s="282" t="s">
        <v>365</v>
      </c>
      <c r="B104" s="302">
        <f>'Ind T6'!V35</f>
        <v>0.83264317518980668</v>
      </c>
      <c r="C104" s="299" t="str">
        <f>CONCATENATE("(",ROUND((B104/$H105)*100,1),")")</f>
        <v>(13)</v>
      </c>
      <c r="D104" s="302">
        <f>'Ind T6'!W35</f>
        <v>0.32525124029988339</v>
      </c>
      <c r="E104" s="299" t="str">
        <f>CONCATENATE("(",ROUND((D104/$H105)*100,1),")")</f>
        <v>(5.1)</v>
      </c>
      <c r="F104" s="302">
        <f>'Ind T6'!X35</f>
        <v>3.6861807233629411E-2</v>
      </c>
      <c r="G104" s="299" t="str">
        <f>CONCATENATE("(",ROUND((F104/$H105)*100,1),")")</f>
        <v>(0.6)</v>
      </c>
      <c r="H104" s="302">
        <f t="shared" ref="H104" si="91">SUM(B104,D104,F104)</f>
        <v>1.1947562227233193</v>
      </c>
      <c r="I104" s="299" t="str">
        <f>CONCATENATE("(",ROUND((H104/$H105)*100,1),")")</f>
        <v>(18.7)</v>
      </c>
      <c r="K104" s="302">
        <f t="shared" ref="K104:K105" si="92">B104-B94</f>
        <v>-0.26149787180790418</v>
      </c>
      <c r="L104" s="302">
        <f t="shared" ref="L104:L105" si="93">D104-D94</f>
        <v>-7.6751224472771717E-2</v>
      </c>
      <c r="M104" s="302">
        <f t="shared" ref="M104:M105" si="94">F104-F94</f>
        <v>-5.8457884058097792E-3</v>
      </c>
      <c r="N104" s="302">
        <f t="shared" ref="N104:N105" si="95">SUM(K104:M104)</f>
        <v>-0.34409488468648569</v>
      </c>
    </row>
    <row r="105" spans="1:14" x14ac:dyDescent="0.2">
      <c r="A105" s="282" t="s">
        <v>363</v>
      </c>
      <c r="B105" s="302">
        <f>SUM(B103:B104)</f>
        <v>5.4888857227737686</v>
      </c>
      <c r="C105" s="299" t="str">
        <f>CONCATENATE("(",ROUND((B105/$H105)*100,1),")")</f>
        <v>(85.9)</v>
      </c>
      <c r="D105" s="302">
        <f>SUM(D103:D104)</f>
        <v>0.67706466522218645</v>
      </c>
      <c r="E105" s="299" t="str">
        <f>CONCATENATE("(",ROUND((D105/$H105)*100,1),")")</f>
        <v>(10.6)</v>
      </c>
      <c r="F105" s="302">
        <f>SUM(F103:F104)</f>
        <v>0.22604961200403145</v>
      </c>
      <c r="G105" s="299" t="str">
        <f>CONCATENATE("(",ROUND((F105/$H105)*100,1),")")</f>
        <v>(3.5)</v>
      </c>
      <c r="H105" s="302">
        <f>SUM(H103:H104)</f>
        <v>6.3919999999999852</v>
      </c>
      <c r="I105" s="299" t="str">
        <f>CONCATENATE("(",ROUND((H105/$H105)*100,1),")")</f>
        <v>(100)</v>
      </c>
      <c r="K105" s="302">
        <f t="shared" si="92"/>
        <v>-1.3721583999705302</v>
      </c>
      <c r="L105" s="302">
        <f t="shared" si="93"/>
        <v>-0.14154350669480531</v>
      </c>
      <c r="M105" s="302">
        <f t="shared" si="94"/>
        <v>-3.1298093334663657E-2</v>
      </c>
      <c r="N105" s="302">
        <f t="shared" si="95"/>
        <v>-1.544999999999999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30.511681728678212</v>
      </c>
      <c r="C114" s="299" t="str">
        <f>CONCATENATE("(",ROUND((B114/$H116)*100,1),")")</f>
        <v>(67.1)</v>
      </c>
      <c r="D114" s="302">
        <f>'Ind T6'!M45</f>
        <v>2.2598356883485753</v>
      </c>
      <c r="E114" s="299" t="str">
        <f>CONCATENATE("(",ROUND((D114/$H116)*100,1),")")</f>
        <v>(5)</v>
      </c>
      <c r="F114" s="302">
        <f>'Ind T6'!N45</f>
        <v>2.7205008652479497</v>
      </c>
      <c r="G114" s="299" t="str">
        <f>CONCATENATE("(",ROUND((F114/$H116)*100,1),")")</f>
        <v>(6)</v>
      </c>
      <c r="H114" s="302">
        <f>SUM(B114,D114,F114)</f>
        <v>35.492018282274735</v>
      </c>
      <c r="I114" s="299" t="str">
        <f>CONCATENATE("(",ROUND((H114/$H116)*100,1),")")</f>
        <v>(78)</v>
      </c>
      <c r="K114" s="302">
        <f>B119-B114</f>
        <v>-2.3152417516428585</v>
      </c>
      <c r="L114" s="302">
        <f>D119-D114</f>
        <v>-0.20294614721376769</v>
      </c>
      <c r="M114" s="302">
        <f>F119-F114</f>
        <v>-0.22853147908282878</v>
      </c>
      <c r="N114" s="302">
        <f>SUM(K114:M114)</f>
        <v>-2.746719377939455</v>
      </c>
    </row>
    <row r="115" spans="1:14" x14ac:dyDescent="0.2">
      <c r="A115" s="282" t="s">
        <v>365</v>
      </c>
      <c r="B115" s="302">
        <f>'Ind T6'!L44</f>
        <v>6.8913052325710398</v>
      </c>
      <c r="C115" s="299" t="str">
        <f>CONCATENATE("(",ROUND((B115/$H116)*100,1),")")</f>
        <v>(15.2)</v>
      </c>
      <c r="D115" s="302">
        <f>'Ind T6'!M44</f>
        <v>2.5723032942947786</v>
      </c>
      <c r="E115" s="299" t="str">
        <f>CONCATENATE("(",ROUND((D115/$H116)*100,1),")")</f>
        <v>(5.7)</v>
      </c>
      <c r="F115" s="302">
        <f>'Ind T6'!N44</f>
        <v>0.52637319085947176</v>
      </c>
      <c r="G115" s="299" t="str">
        <f>CONCATENATE("(",ROUND((F115/$H116)*100,1),")")</f>
        <v>(1.2)</v>
      </c>
      <c r="H115" s="302">
        <f t="shared" ref="H115" si="96">SUM(B115,D115,F115)</f>
        <v>9.989981717725291</v>
      </c>
      <c r="I115" s="299" t="str">
        <f>CONCATENATE("(",ROUND((H115/$H116)*100,1),")")</f>
        <v>(22)</v>
      </c>
      <c r="K115" s="302">
        <f t="shared" ref="K115:K116" si="97">B120-B115</f>
        <v>-0.5176771102992479</v>
      </c>
      <c r="L115" s="302">
        <f t="shared" ref="L115:L116" si="98">D120-D115</f>
        <v>-0.22660471928336756</v>
      </c>
      <c r="M115" s="302">
        <f t="shared" ref="M115:M116" si="99">F120-F115</f>
        <v>-6.3998792478027422E-2</v>
      </c>
      <c r="N115" s="302">
        <f t="shared" ref="N115:N116" si="100">SUM(K115:M115)</f>
        <v>-0.80828062206064288</v>
      </c>
    </row>
    <row r="116" spans="1:14" x14ac:dyDescent="0.2">
      <c r="A116" s="282" t="s">
        <v>363</v>
      </c>
      <c r="B116" s="302">
        <f>SUM(B114:B115)</f>
        <v>37.402986961249255</v>
      </c>
      <c r="C116" s="299" t="str">
        <f>CONCATENATE("(",ROUND((B116/$H116)*100,1),")")</f>
        <v>(82.2)</v>
      </c>
      <c r="D116" s="302">
        <f>SUM(D114:D115)</f>
        <v>4.8321389826433538</v>
      </c>
      <c r="E116" s="299" t="str">
        <f>CONCATENATE("(",ROUND((D116/$H116)*100,1),")")</f>
        <v>(10.6)</v>
      </c>
      <c r="F116" s="302">
        <f>SUM(F114:F115)</f>
        <v>3.2468740561074214</v>
      </c>
      <c r="G116" s="299" t="str">
        <f>CONCATENATE("(",ROUND((F116/$H116)*100,1),")")</f>
        <v>(7.1)</v>
      </c>
      <c r="H116" s="302">
        <f>SUM(H114:H115)</f>
        <v>45.482000000000028</v>
      </c>
      <c r="I116" s="299" t="str">
        <f>CONCATENATE("(",ROUND((H116/$H116)*100,1),")")</f>
        <v>(100)</v>
      </c>
      <c r="K116" s="302">
        <f t="shared" si="97"/>
        <v>-2.8329188619421117</v>
      </c>
      <c r="L116" s="302">
        <f t="shared" si="98"/>
        <v>-0.42955086649713525</v>
      </c>
      <c r="M116" s="302">
        <f t="shared" si="99"/>
        <v>-0.2925302715608562</v>
      </c>
      <c r="N116" s="302">
        <f t="shared" si="100"/>
        <v>-3.5550000000001032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28.196439977035354</v>
      </c>
      <c r="C119" s="299" t="str">
        <f>CONCATENATE("(",ROUND((B119/$H121)*100,1),")")</f>
        <v>(67.3)</v>
      </c>
      <c r="D119" s="302">
        <f>'Ind T6'!R45</f>
        <v>2.0568895411348076</v>
      </c>
      <c r="E119" s="299" t="str">
        <f>CONCATENATE("(",ROUND((D119/$H121)*100,1),")")</f>
        <v>(4.9)</v>
      </c>
      <c r="F119" s="302">
        <f>'Ind T6'!S45</f>
        <v>2.4919693861651209</v>
      </c>
      <c r="G119" s="299" t="str">
        <f>CONCATENATE("(",ROUND((F119/$H121)*100,1),")")</f>
        <v>(5.9)</v>
      </c>
      <c r="H119" s="302">
        <f>SUM(B119,D119,F119)</f>
        <v>32.745298904335286</v>
      </c>
      <c r="I119" s="299" t="str">
        <f>CONCATENATE("(",ROUND((H119/$H121)*100,1),")")</f>
        <v>(78.1)</v>
      </c>
      <c r="K119" s="302">
        <f>B124-B119</f>
        <v>-2.8801213697349866</v>
      </c>
      <c r="L119" s="302">
        <f>D124-D119</f>
        <v>-0.23724350772788849</v>
      </c>
      <c r="M119" s="302">
        <f>F124-F119</f>
        <v>-0.19090052081670583</v>
      </c>
      <c r="N119" s="302">
        <f>SUM(K119:M119)</f>
        <v>-3.3082653982795809</v>
      </c>
    </row>
    <row r="120" spans="1:14" x14ac:dyDescent="0.2">
      <c r="A120" s="282" t="s">
        <v>365</v>
      </c>
      <c r="B120" s="302">
        <f>'Ind T6'!Q44</f>
        <v>6.3736281222717919</v>
      </c>
      <c r="C120" s="299" t="str">
        <f>CONCATENATE("(",ROUND((B120/$H121)*100,1),")")</f>
        <v>(15.2)</v>
      </c>
      <c r="D120" s="302">
        <f>'Ind T6'!R44</f>
        <v>2.345698575011411</v>
      </c>
      <c r="E120" s="299" t="str">
        <f>CONCATENATE("(",ROUND((D120/$H121)*100,1),")")</f>
        <v>(5.6)</v>
      </c>
      <c r="F120" s="302">
        <f>'Ind T6'!S44</f>
        <v>0.46237439838144434</v>
      </c>
      <c r="G120" s="299" t="str">
        <f>CONCATENATE("(",ROUND((F120/$H121)*100,1),")")</f>
        <v>(1.1)</v>
      </c>
      <c r="H120" s="302">
        <f t="shared" ref="H120" si="101">SUM(B120,D120,F120)</f>
        <v>9.1817010956646463</v>
      </c>
      <c r="I120" s="299" t="str">
        <f>CONCATENATE("(",ROUND((H120/$H121)*100,1),")")</f>
        <v>(21.9)</v>
      </c>
      <c r="K120" s="302">
        <f t="shared" ref="K120:K121" si="102">B125-B120</f>
        <v>-0.5165070448539808</v>
      </c>
      <c r="L120" s="302">
        <f t="shared" ref="L120:L121" si="103">D125-D120</f>
        <v>-0.24942255807548985</v>
      </c>
      <c r="M120" s="302">
        <f t="shared" ref="M120:M121" si="104">F125-F120</f>
        <v>-7.0804998790894469E-2</v>
      </c>
      <c r="N120" s="302">
        <f t="shared" ref="N120:N121" si="105">SUM(K120:M120)</f>
        <v>-0.83673460172036518</v>
      </c>
    </row>
    <row r="121" spans="1:14" x14ac:dyDescent="0.2">
      <c r="A121" s="282" t="s">
        <v>363</v>
      </c>
      <c r="B121" s="302">
        <f>SUM(B119:B120)</f>
        <v>34.570068099307143</v>
      </c>
      <c r="C121" s="299" t="str">
        <f>CONCATENATE("(",ROUND((B121/$H121)*100,1),")")</f>
        <v>(82.5)</v>
      </c>
      <c r="D121" s="302">
        <f>SUM(D119:D120)</f>
        <v>4.4025881161462186</v>
      </c>
      <c r="E121" s="299" t="str">
        <f>CONCATENATE("(",ROUND((D121/$H121)*100,1),")")</f>
        <v>(10.5)</v>
      </c>
      <c r="F121" s="302">
        <f>SUM(F119:F120)</f>
        <v>2.9543437845465652</v>
      </c>
      <c r="G121" s="299" t="str">
        <f>CONCATENATE("(",ROUND((F121/$H121)*100,1),")")</f>
        <v>(7)</v>
      </c>
      <c r="H121" s="302">
        <f>SUM(H119:H120)</f>
        <v>41.926999999999936</v>
      </c>
      <c r="I121" s="299" t="str">
        <f>CONCATENATE("(",ROUND((H121/$H121)*100,1),")")</f>
        <v>(100)</v>
      </c>
      <c r="K121" s="302">
        <f t="shared" si="102"/>
        <v>-3.3966284145889638</v>
      </c>
      <c r="L121" s="302">
        <f t="shared" si="103"/>
        <v>-0.48666606580337834</v>
      </c>
      <c r="M121" s="302">
        <f t="shared" si="104"/>
        <v>-0.26170551960760013</v>
      </c>
      <c r="N121" s="302">
        <f t="shared" si="105"/>
        <v>-4.1449999999999427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25.316318607300367</v>
      </c>
      <c r="C124" s="299" t="str">
        <f>CONCATENATE("(",ROUND((B124/$H126)*100,1),")")</f>
        <v>(67)</v>
      </c>
      <c r="D124" s="302">
        <f>'Ind T6'!W45</f>
        <v>1.8196460334069191</v>
      </c>
      <c r="E124" s="299" t="str">
        <f>CONCATENATE("(",ROUND((D124/$H126)*100,1),")")</f>
        <v>(4.8)</v>
      </c>
      <c r="F124" s="302">
        <f>'Ind T6'!X45</f>
        <v>2.301068865348415</v>
      </c>
      <c r="G124" s="299" t="str">
        <f>CONCATENATE("(",ROUND((F124/$H126)*100,1),")")</f>
        <v>(6.1)</v>
      </c>
      <c r="H124" s="302">
        <f>SUM(B124,D124,F124)</f>
        <v>29.437033506055702</v>
      </c>
      <c r="I124" s="299" t="str">
        <f>CONCATENATE("(",ROUND((H124/$H126)*100,1),")")</f>
        <v>(77.9)</v>
      </c>
      <c r="K124" s="302">
        <f>B124-B114</f>
        <v>-5.1953631213778451</v>
      </c>
      <c r="L124" s="302">
        <f>D124-D114</f>
        <v>-0.44018965494165618</v>
      </c>
      <c r="M124" s="302">
        <f>F124-F114</f>
        <v>-0.41943199989953461</v>
      </c>
      <c r="N124" s="302">
        <f>SUM(K124:M124)</f>
        <v>-6.0549847762190367</v>
      </c>
    </row>
    <row r="125" spans="1:14" x14ac:dyDescent="0.2">
      <c r="A125" s="282" t="s">
        <v>365</v>
      </c>
      <c r="B125" s="302">
        <f>'Ind T6'!V44</f>
        <v>5.8571210774178111</v>
      </c>
      <c r="C125" s="299" t="str">
        <f>CONCATENATE("(",ROUND((B125/$H126)*100,1),")")</f>
        <v>(15.5)</v>
      </c>
      <c r="D125" s="302">
        <f>'Ind T6'!W44</f>
        <v>2.0962760169359211</v>
      </c>
      <c r="E125" s="299" t="str">
        <f>CONCATENATE("(",ROUND((D125/$H126)*100,1),")")</f>
        <v>(5.5)</v>
      </c>
      <c r="F125" s="302">
        <f>'Ind T6'!X44</f>
        <v>0.39156939959054987</v>
      </c>
      <c r="G125" s="299" t="str">
        <f>CONCATENATE("(",ROUND((F125/$H126)*100,1),")")</f>
        <v>(1)</v>
      </c>
      <c r="H125" s="302">
        <f t="shared" ref="H125" si="106">SUM(B125,D125,F125)</f>
        <v>8.3449664939442822</v>
      </c>
      <c r="I125" s="299" t="str">
        <f>CONCATENATE("(",ROUND((H125/$H126)*100,1),")")</f>
        <v>(22.1)</v>
      </c>
      <c r="K125" s="302">
        <f t="shared" ref="K125:K126" si="107">B125-B115</f>
        <v>-1.0341841551532287</v>
      </c>
      <c r="L125" s="302">
        <f t="shared" ref="L125:L126" si="108">D125-D115</f>
        <v>-0.47602727735885741</v>
      </c>
      <c r="M125" s="302">
        <f t="shared" ref="M125:M126" si="109">F125-F115</f>
        <v>-0.13480379126892189</v>
      </c>
      <c r="N125" s="302">
        <f t="shared" ref="N125:N126" si="110">SUM(K125:M125)</f>
        <v>-1.6450152237810081</v>
      </c>
    </row>
    <row r="126" spans="1:14" x14ac:dyDescent="0.2">
      <c r="A126" s="282" t="s">
        <v>363</v>
      </c>
      <c r="B126" s="302">
        <f>SUM(B124:B125)</f>
        <v>31.173439684718179</v>
      </c>
      <c r="C126" s="299" t="str">
        <f>CONCATENATE("(",ROUND((B126/$H126)*100,1),")")</f>
        <v>(82.5)</v>
      </c>
      <c r="D126" s="302">
        <f>SUM(D124:D125)</f>
        <v>3.9159220503428402</v>
      </c>
      <c r="E126" s="299" t="str">
        <f>CONCATENATE("(",ROUND((D126/$H126)*100,1),")")</f>
        <v>(10.4)</v>
      </c>
      <c r="F126" s="302">
        <f>SUM(F124:F125)</f>
        <v>2.6926382649389651</v>
      </c>
      <c r="G126" s="299" t="str">
        <f>CONCATENATE("(",ROUND((F126/$H126)*100,1),")")</f>
        <v>(7.1)</v>
      </c>
      <c r="H126" s="302">
        <f>SUM(H124:H125)</f>
        <v>37.781999999999982</v>
      </c>
      <c r="I126" s="299" t="str">
        <f>CONCATENATE("(",ROUND((H126/$H126)*100,1),")")</f>
        <v>(100)</v>
      </c>
      <c r="K126" s="302">
        <f t="shared" si="107"/>
        <v>-6.2295472765310755</v>
      </c>
      <c r="L126" s="302">
        <f t="shared" si="108"/>
        <v>-0.9162169323005136</v>
      </c>
      <c r="M126" s="302">
        <f t="shared" si="109"/>
        <v>-0.55423579116845634</v>
      </c>
      <c r="N126" s="302">
        <f t="shared" si="110"/>
        <v>-7.7000000000000455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3.5950729989141843</v>
      </c>
      <c r="C135" s="299" t="str">
        <f>CONCATENATE("(",ROUND((B135/$H137)*100,1),")")</f>
        <v>(67.3)</v>
      </c>
      <c r="D135" s="302">
        <f>'Ind T6'!M54</f>
        <v>5.0179722518892828E-2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3.645252721433077</v>
      </c>
      <c r="I135" s="299" t="str">
        <f>CONCATENATE("(",ROUND((H135/$H137)*100,1),")")</f>
        <v>(68.2)</v>
      </c>
      <c r="K135" s="302">
        <f>B140-B135</f>
        <v>-6.5602474511023523E-2</v>
      </c>
      <c r="L135" s="302">
        <f>D140-D135</f>
        <v>1.3781816861320462E-4</v>
      </c>
      <c r="M135" s="302">
        <f>F140-F135</f>
        <v>0</v>
      </c>
      <c r="N135" s="302">
        <f>SUM(K135:M135)</f>
        <v>-6.5464656342410318E-2</v>
      </c>
    </row>
    <row r="136" spans="1:14" x14ac:dyDescent="0.2">
      <c r="A136" s="282" t="s">
        <v>365</v>
      </c>
      <c r="B136" s="302">
        <f>'Ind T6'!L53</f>
        <v>1.3753805763165969</v>
      </c>
      <c r="C136" s="299" t="str">
        <f>CONCATENATE("(",ROUND((B136/$H137)*100,1),")")</f>
        <v>(25.7)</v>
      </c>
      <c r="D136" s="302">
        <f>'Ind T6'!M53</f>
        <v>0.32236670225033059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1.6977472785669274</v>
      </c>
      <c r="I136" s="299" t="str">
        <f>CONCATENATE("(",ROUND((H136/$H137)*100,1),")")</f>
        <v>(31.8)</v>
      </c>
      <c r="K136" s="302">
        <f t="shared" ref="K136:K137" si="112">B141-B136</f>
        <v>-3.8463990942660953E-3</v>
      </c>
      <c r="L136" s="302">
        <f t="shared" ref="L136:L137" si="113">D141-D136</f>
        <v>-3.688944563329799E-3</v>
      </c>
      <c r="M136" s="302">
        <f t="shared" ref="M136:M137" si="114">F141-F136</f>
        <v>0</v>
      </c>
      <c r="N136" s="302">
        <f t="shared" ref="N136:N137" si="115">SUM(K136:M136)</f>
        <v>-7.5353436575958943E-3</v>
      </c>
    </row>
    <row r="137" spans="1:14" x14ac:dyDescent="0.2">
      <c r="A137" s="282" t="s">
        <v>363</v>
      </c>
      <c r="B137" s="302">
        <f>SUM(B135:B136)</f>
        <v>4.9704535752307812</v>
      </c>
      <c r="C137" s="299" t="str">
        <f>CONCATENATE("(",ROUND((B137/$H137)*100,1),")")</f>
        <v>(93)</v>
      </c>
      <c r="D137" s="302">
        <f>SUM(D135:D136)</f>
        <v>0.37254642476922339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5.3430000000000044</v>
      </c>
      <c r="I137" s="299" t="str">
        <f>CONCATENATE("(",ROUND((H137/$H137)*100,1),")")</f>
        <v>(100)</v>
      </c>
      <c r="K137" s="302">
        <f t="shared" si="112"/>
        <v>-6.944887360528984E-2</v>
      </c>
      <c r="L137" s="302">
        <f t="shared" si="113"/>
        <v>-3.5511263947165528E-3</v>
      </c>
      <c r="M137" s="302">
        <f t="shared" si="114"/>
        <v>0</v>
      </c>
      <c r="N137" s="302">
        <f t="shared" si="115"/>
        <v>-7.3000000000006393E-2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3.5294705244031608</v>
      </c>
      <c r="C140" s="299" t="str">
        <f>CONCATENATE("(",ROUND((B140/$H142)*100,1),")")</f>
        <v>(67)</v>
      </c>
      <c r="D140" s="302">
        <f>'Ind T6'!R54</f>
        <v>5.0317540687506032E-2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3.5797880650906668</v>
      </c>
      <c r="I140" s="299" t="str">
        <f>CONCATENATE("(",ROUND((H140/$H142)*100,1),")")</f>
        <v>(67.9)</v>
      </c>
      <c r="K140" s="302">
        <f>B145-B140</f>
        <v>4.0952478769054057E-2</v>
      </c>
      <c r="L140" s="302">
        <f>D145-D140</f>
        <v>2.7955583543630008E-3</v>
      </c>
      <c r="M140" s="302">
        <f>F145-F140</f>
        <v>0</v>
      </c>
      <c r="N140" s="302">
        <f>SUM(K140:M140)</f>
        <v>4.3748037123417058E-2</v>
      </c>
    </row>
    <row r="141" spans="1:14" x14ac:dyDescent="0.2">
      <c r="A141" s="282" t="s">
        <v>365</v>
      </c>
      <c r="B141" s="302">
        <f>'Ind T6'!Q53</f>
        <v>1.3715341772223308</v>
      </c>
      <c r="C141" s="299" t="str">
        <f>CONCATENATE("(",ROUND((B141/$H142)*100,1),")")</f>
        <v>(26)</v>
      </c>
      <c r="D141" s="302">
        <f>'Ind T6'!R53</f>
        <v>0.3186777576870008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1.6902119349093316</v>
      </c>
      <c r="I141" s="299" t="str">
        <f>CONCATENATE("(",ROUND((H141/$H142)*100,1),")")</f>
        <v>(32.1)</v>
      </c>
      <c r="K141" s="302">
        <f t="shared" ref="K141:K142" si="117">B146-B141</f>
        <v>6.060895378468012E-2</v>
      </c>
      <c r="L141" s="302">
        <f t="shared" ref="L141:L142" si="118">D146-D141</f>
        <v>7.6430090918994664E-3</v>
      </c>
      <c r="M141" s="302">
        <f t="shared" ref="M141:M142" si="119">F146-F141</f>
        <v>0</v>
      </c>
      <c r="N141" s="302">
        <f t="shared" ref="N141:N142" si="120">SUM(K141:M141)</f>
        <v>6.8251962876579586E-2</v>
      </c>
    </row>
    <row r="142" spans="1:14" x14ac:dyDescent="0.2">
      <c r="A142" s="282" t="s">
        <v>363</v>
      </c>
      <c r="B142" s="302">
        <f>SUM(B140:B141)</f>
        <v>4.9010047016254914</v>
      </c>
      <c r="C142" s="299" t="str">
        <f>CONCATENATE("(",ROUND((B142/$H142)*100,1),")")</f>
        <v>(93)</v>
      </c>
      <c r="D142" s="302">
        <f>SUM(D140:D141)</f>
        <v>0.36899529837450684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5.2699999999999987</v>
      </c>
      <c r="I142" s="299" t="str">
        <f>CONCATENATE("(",ROUND((H142/$H142)*100,1),")")</f>
        <v>(100)</v>
      </c>
      <c r="K142" s="302">
        <f t="shared" si="117"/>
        <v>0.1015614325537344</v>
      </c>
      <c r="L142" s="302">
        <f t="shared" si="118"/>
        <v>1.0438567446262481E-2</v>
      </c>
      <c r="M142" s="302">
        <f t="shared" si="119"/>
        <v>0</v>
      </c>
      <c r="N142" s="302">
        <f t="shared" si="120"/>
        <v>0.11199999999999688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3.5704230031722148</v>
      </c>
      <c r="C145" s="299" t="str">
        <f>CONCATENATE("(",ROUND((B145/$H147)*100,1),")")</f>
        <v>(66.3)</v>
      </c>
      <c r="D145" s="302">
        <f>'Ind T6'!W54</f>
        <v>5.3113099041869033E-2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3.623536102214084</v>
      </c>
      <c r="I145" s="299" t="str">
        <f>CONCATENATE("(",ROUND((H145/$H147)*100,1),")")</f>
        <v>(67.3)</v>
      </c>
      <c r="K145" s="302">
        <f>B145-B135</f>
        <v>-2.4649995741969466E-2</v>
      </c>
      <c r="L145" s="302">
        <f>D145-D135</f>
        <v>2.9333765229762054E-3</v>
      </c>
      <c r="M145" s="302">
        <f>F145-F135</f>
        <v>0</v>
      </c>
      <c r="N145" s="302">
        <f>SUM(K145:M145)</f>
        <v>-2.1716619218993261E-2</v>
      </c>
    </row>
    <row r="146" spans="1:14" x14ac:dyDescent="0.2">
      <c r="A146" s="282" t="s">
        <v>365</v>
      </c>
      <c r="B146" s="302">
        <f>'Ind T6'!V53</f>
        <v>1.432143131007011</v>
      </c>
      <c r="C146" s="299" t="str">
        <f>CONCATENATE("(",ROUND((B146/$H147)*100,1),")")</f>
        <v>(26.6)</v>
      </c>
      <c r="D146" s="302">
        <f>'Ind T6'!W53</f>
        <v>0.32632076677890026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1.7584638977859113</v>
      </c>
      <c r="I146" s="299" t="str">
        <f>CONCATENATE("(",ROUND((H146/$H147)*100,1),")")</f>
        <v>(32.7)</v>
      </c>
      <c r="K146" s="302">
        <f t="shared" ref="K146:K147" si="122">B146-B136</f>
        <v>5.6762554690414024E-2</v>
      </c>
      <c r="L146" s="302">
        <f t="shared" ref="L146:L147" si="123">D146-D136</f>
        <v>3.9540645285696674E-3</v>
      </c>
      <c r="M146" s="302">
        <f t="shared" ref="M146:M147" si="124">F146-F136</f>
        <v>0</v>
      </c>
      <c r="N146" s="302">
        <f t="shared" ref="N146:N147" si="125">SUM(K146:M146)</f>
        <v>6.0716619218983692E-2</v>
      </c>
    </row>
    <row r="147" spans="1:14" x14ac:dyDescent="0.2">
      <c r="A147" s="282" t="s">
        <v>363</v>
      </c>
      <c r="B147" s="302">
        <f>SUM(B145:B146)</f>
        <v>5.0025661341792258</v>
      </c>
      <c r="C147" s="299" t="str">
        <f>CONCATENATE("(",ROUND((B147/$H147)*100,1),")")</f>
        <v>(92.9)</v>
      </c>
      <c r="D147" s="302">
        <f>SUM(D145:D146)</f>
        <v>0.37943386582076932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5.3819999999999952</v>
      </c>
      <c r="I147" s="299" t="str">
        <f>CONCATENATE("(",ROUND((H147/$H147)*100,1),")")</f>
        <v>(100)</v>
      </c>
      <c r="K147" s="302">
        <f t="shared" si="122"/>
        <v>3.2112558948444558E-2</v>
      </c>
      <c r="L147" s="302">
        <f t="shared" si="123"/>
        <v>6.8874410515459283E-3</v>
      </c>
      <c r="M147" s="302">
        <f t="shared" si="124"/>
        <v>0</v>
      </c>
      <c r="N147" s="302">
        <f t="shared" si="125"/>
        <v>3.8999999999990487E-2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1.7468757952819658</v>
      </c>
      <c r="C156" s="299" t="str">
        <f>CONCATENATE("(",ROUND((B156/$H158)*100,1),")")</f>
        <v>(74.8)</v>
      </c>
      <c r="D156" s="302">
        <f>'Ind T6'!M63</f>
        <v>4.3081789905319953E-2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1.7899575851872858</v>
      </c>
      <c r="I156" s="299" t="str">
        <f>CONCATENATE("(",ROUND((H156/$H158)*100,1),")")</f>
        <v>(76.7)</v>
      </c>
      <c r="K156" s="302">
        <f>B161-B156</f>
        <v>4.6074678178481321E-2</v>
      </c>
      <c r="L156" s="302">
        <f>D161-D156</f>
        <v>1.7419719310608484E-3</v>
      </c>
      <c r="M156" s="302">
        <f>F161-F156</f>
        <v>0</v>
      </c>
      <c r="N156" s="302">
        <f>SUM(K156:M156)</f>
        <v>4.7816650109542169E-2</v>
      </c>
    </row>
    <row r="157" spans="1:14" x14ac:dyDescent="0.2">
      <c r="A157" s="282" t="s">
        <v>365</v>
      </c>
      <c r="B157" s="302">
        <f>'Ind T6'!L62</f>
        <v>0.41266082284243977</v>
      </c>
      <c r="C157" s="299" t="str">
        <f>CONCATENATE("(",ROUND((B157/$H158)*100,1),")")</f>
        <v>(17.7)</v>
      </c>
      <c r="D157" s="302">
        <f>'Ind T6'!M62</f>
        <v>0.11917644563936075</v>
      </c>
      <c r="E157" s="299" t="str">
        <f>CONCATENATE("(",ROUND((D157/$H158)*100,1),")")</f>
        <v>(5.1)</v>
      </c>
      <c r="F157" s="302">
        <f>'Ind T6'!N62</f>
        <v>1.3205146330916235E-2</v>
      </c>
      <c r="G157" s="299" t="str">
        <f>CONCATENATE("(",ROUND((F157/$H158)*100,1),")")</f>
        <v>(0.6)</v>
      </c>
      <c r="H157" s="302">
        <f t="shared" ref="H157" si="126">SUM(B157,D157,F157)</f>
        <v>0.54504241481271665</v>
      </c>
      <c r="I157" s="299" t="str">
        <f>CONCATENATE("(",ROUND((H157/$H158)*100,1),")")</f>
        <v>(23.3)</v>
      </c>
      <c r="K157" s="302">
        <f t="shared" ref="K157:K158" si="127">B162-B157</f>
        <v>3.0303411783560608E-2</v>
      </c>
      <c r="L157" s="302">
        <f t="shared" ref="L157:L158" si="128">D162-D157</f>
        <v>5.5720385900158431E-3</v>
      </c>
      <c r="M157" s="302">
        <f t="shared" ref="M157:M158" si="129">F162-F157</f>
        <v>3.0789951688014322E-4</v>
      </c>
      <c r="N157" s="302">
        <f t="shared" ref="N157:N158" si="130">SUM(K157:M157)</f>
        <v>3.6183349890456594E-2</v>
      </c>
    </row>
    <row r="158" spans="1:14" x14ac:dyDescent="0.2">
      <c r="A158" s="282" t="s">
        <v>363</v>
      </c>
      <c r="B158" s="302">
        <f>SUM(B156:B157)</f>
        <v>2.1595366181244056</v>
      </c>
      <c r="C158" s="299" t="str">
        <f>CONCATENATE("(",ROUND((B158/$H158)*100,1),")")</f>
        <v>(92.5)</v>
      </c>
      <c r="D158" s="302">
        <f>SUM(D156:D157)</f>
        <v>0.16225823554468072</v>
      </c>
      <c r="E158" s="299" t="str">
        <f>CONCATENATE("(",ROUND((D158/$H158)*100,1),")")</f>
        <v>(6.9)</v>
      </c>
      <c r="F158" s="302">
        <f>SUM(F156:F157)</f>
        <v>1.3205146330916235E-2</v>
      </c>
      <c r="G158" s="299" t="str">
        <f>CONCATENATE("(",ROUND((F158/$H158)*100,1),")")</f>
        <v>(0.6)</v>
      </c>
      <c r="H158" s="302">
        <f>SUM(H156:H157)</f>
        <v>2.3350000000000026</v>
      </c>
      <c r="I158" s="299" t="str">
        <f>CONCATENATE("(",ROUND((H158/$H158)*100,1),")")</f>
        <v>(100)</v>
      </c>
      <c r="K158" s="302">
        <f t="shared" si="127"/>
        <v>7.6378089962041873E-2</v>
      </c>
      <c r="L158" s="302">
        <f t="shared" si="128"/>
        <v>7.3140105210766637E-3</v>
      </c>
      <c r="M158" s="302">
        <f t="shared" si="129"/>
        <v>3.0789951688014322E-4</v>
      </c>
      <c r="N158" s="302">
        <f t="shared" si="130"/>
        <v>8.3999999999998687E-2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1.7929504734604471</v>
      </c>
      <c r="C161" s="299" t="str">
        <f>CONCATENATE("(",ROUND((B161/$H163)*100,1),")")</f>
        <v>(74.1)</v>
      </c>
      <c r="D161" s="302">
        <f>'Ind T6'!R63</f>
        <v>4.4823761836380802E-2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1.8377742352968278</v>
      </c>
      <c r="I161" s="299" t="str">
        <f>CONCATENATE("(",ROUND((H161/$H163)*100,1),")")</f>
        <v>(76)</v>
      </c>
      <c r="K161" s="302">
        <f>B166-B161</f>
        <v>5.5468275725493843E-2</v>
      </c>
      <c r="L161" s="302">
        <f>D166-D161</f>
        <v>1.8966835861352616E-3</v>
      </c>
      <c r="M161" s="302">
        <f>F166-F161</f>
        <v>0</v>
      </c>
      <c r="N161" s="302">
        <f>SUM(K161:M161)</f>
        <v>5.7364959311629105E-2</v>
      </c>
    </row>
    <row r="162" spans="1:14" x14ac:dyDescent="0.2">
      <c r="A162" s="282" t="s">
        <v>365</v>
      </c>
      <c r="B162" s="302">
        <f>'Ind T6'!Q62</f>
        <v>0.44296423462600037</v>
      </c>
      <c r="C162" s="299" t="str">
        <f>CONCATENATE("(",ROUND((B162/$H163)*100,1),")")</f>
        <v>(18.3)</v>
      </c>
      <c r="D162" s="302">
        <f>'Ind T6'!R62</f>
        <v>0.12474848422937659</v>
      </c>
      <c r="E162" s="299" t="str">
        <f>CONCATENATE("(",ROUND((D162/$H163)*100,1),")")</f>
        <v>(5.2)</v>
      </c>
      <c r="F162" s="302">
        <f>'Ind T6'!S62</f>
        <v>1.3513045847796378E-2</v>
      </c>
      <c r="G162" s="299" t="str">
        <f>CONCATENATE("(",ROUND((F162/$H163)*100,1),")")</f>
        <v>(0.6)</v>
      </c>
      <c r="H162" s="302">
        <f t="shared" ref="H162" si="131">SUM(B162,D162,F162)</f>
        <v>0.58122576470317333</v>
      </c>
      <c r="I162" s="299" t="str">
        <f>CONCATENATE("(",ROUND((H162/$H163)*100,1),")")</f>
        <v>(24)</v>
      </c>
      <c r="K162" s="302">
        <f t="shared" ref="K162:K163" si="132">B167-B162</f>
        <v>5.56613642388884E-2</v>
      </c>
      <c r="L162" s="302">
        <f t="shared" ref="L162:L163" si="133">D167-D162</f>
        <v>8.6679990032166587E-3</v>
      </c>
      <c r="M162" s="302">
        <f t="shared" ref="M162:M163" si="134">F167-F162</f>
        <v>3.0567744626504821E-4</v>
      </c>
      <c r="N162" s="302">
        <f t="shared" ref="N162:N163" si="135">SUM(K162:M162)</f>
        <v>6.4635040688370102E-2</v>
      </c>
    </row>
    <row r="163" spans="1:14" x14ac:dyDescent="0.2">
      <c r="A163" s="282" t="s">
        <v>363</v>
      </c>
      <c r="B163" s="302">
        <f>SUM(B161:B162)</f>
        <v>2.2359147080864474</v>
      </c>
      <c r="C163" s="299" t="str">
        <f>CONCATENATE("(",ROUND((B163/$H163)*100,1),")")</f>
        <v>(92.4)</v>
      </c>
      <c r="D163" s="302">
        <f>SUM(D161:D162)</f>
        <v>0.16957224606575738</v>
      </c>
      <c r="E163" s="299" t="str">
        <f>CONCATENATE("(",ROUND((D163/$H163)*100,1),")")</f>
        <v>(7)</v>
      </c>
      <c r="F163" s="302">
        <f>SUM(F161:F162)</f>
        <v>1.3513045847796378E-2</v>
      </c>
      <c r="G163" s="299" t="str">
        <f>CONCATENATE("(",ROUND((F163/$H163)*100,1),")")</f>
        <v>(0.6)</v>
      </c>
      <c r="H163" s="302">
        <f>SUM(H161:H162)</f>
        <v>2.4190000000000014</v>
      </c>
      <c r="I163" s="299" t="str">
        <f>CONCATENATE("(",ROUND((H163/$H163)*100,1),")")</f>
        <v>(100)</v>
      </c>
      <c r="K163" s="302">
        <f t="shared" si="132"/>
        <v>0.11112963996438241</v>
      </c>
      <c r="L163" s="302">
        <f t="shared" si="133"/>
        <v>1.0564682589351948E-2</v>
      </c>
      <c r="M163" s="302">
        <f t="shared" si="134"/>
        <v>3.0567744626504821E-4</v>
      </c>
      <c r="N163" s="302">
        <f t="shared" si="135"/>
        <v>0.1219999999999994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1.848418749185941</v>
      </c>
      <c r="C166" s="299" t="str">
        <f>CONCATENATE("(",ROUND((B166/$H168)*100,1),")")</f>
        <v>(72.7)</v>
      </c>
      <c r="D166" s="302">
        <f>'Ind T6'!W63</f>
        <v>4.6720445422516063E-2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1.895139194608457</v>
      </c>
      <c r="I166" s="299" t="str">
        <f>CONCATENATE("(",ROUND((H166/$H168)*100,1),")")</f>
        <v>(74.6)</v>
      </c>
      <c r="K166" s="302">
        <f>B166-B156</f>
        <v>0.10154295390397516</v>
      </c>
      <c r="L166" s="302">
        <f>D166-D156</f>
        <v>3.6386555171961099E-3</v>
      </c>
      <c r="M166" s="302">
        <f>F166-F156</f>
        <v>0</v>
      </c>
      <c r="N166" s="302">
        <f>SUM(K166:M166)</f>
        <v>0.10518160942117127</v>
      </c>
    </row>
    <row r="167" spans="1:14" x14ac:dyDescent="0.2">
      <c r="A167" s="282" t="s">
        <v>365</v>
      </c>
      <c r="B167" s="302">
        <f>'Ind T6'!V62</f>
        <v>0.49862559886488877</v>
      </c>
      <c r="C167" s="299" t="str">
        <f>CONCATENATE("(",ROUND((B167/$H168)*100,1),")")</f>
        <v>(19.6)</v>
      </c>
      <c r="D167" s="302">
        <f>'Ind T6'!W62</f>
        <v>0.13341648323259325</v>
      </c>
      <c r="E167" s="299" t="str">
        <f>CONCATENATE("(",ROUND((D167/$H168)*100,1),")")</f>
        <v>(5.3)</v>
      </c>
      <c r="F167" s="302">
        <f>'Ind T6'!X62</f>
        <v>1.3818723294061426E-2</v>
      </c>
      <c r="G167" s="299" t="str">
        <f>CONCATENATE("(",ROUND((F167/$H168)*100,1),")")</f>
        <v>(0.5)</v>
      </c>
      <c r="H167" s="302">
        <f t="shared" ref="H167" si="136">SUM(B167,D167,F167)</f>
        <v>0.64586080539154345</v>
      </c>
      <c r="I167" s="299" t="str">
        <f>CONCATENATE("(",ROUND((H167/$H168)*100,1),")")</f>
        <v>(25.4)</v>
      </c>
      <c r="K167" s="302">
        <f t="shared" ref="K167:K168" si="137">B167-B157</f>
        <v>8.5964776022449008E-2</v>
      </c>
      <c r="L167" s="302">
        <f t="shared" ref="L167:L168" si="138">D167-D157</f>
        <v>1.4240037593232502E-2</v>
      </c>
      <c r="M167" s="302">
        <f t="shared" ref="M167:M168" si="139">F167-F157</f>
        <v>6.1357696314519143E-4</v>
      </c>
      <c r="N167" s="302">
        <f t="shared" ref="N167:N168" si="140">SUM(K167:M167)</f>
        <v>0.1008183905788267</v>
      </c>
    </row>
    <row r="168" spans="1:14" x14ac:dyDescent="0.2">
      <c r="A168" s="282" t="s">
        <v>363</v>
      </c>
      <c r="B168" s="302">
        <f>SUM(B166:B167)</f>
        <v>2.3470443480508298</v>
      </c>
      <c r="C168" s="299" t="str">
        <f>CONCATENATE("(",ROUND((B168/$H168)*100,1),")")</f>
        <v>(92.4)</v>
      </c>
      <c r="D168" s="302">
        <f>SUM(D166:D167)</f>
        <v>0.18013692865510933</v>
      </c>
      <c r="E168" s="299" t="str">
        <f>CONCATENATE("(",ROUND((D168/$H168)*100,1),")")</f>
        <v>(7.1)</v>
      </c>
      <c r="F168" s="302">
        <f>SUM(F166:F167)</f>
        <v>1.3818723294061426E-2</v>
      </c>
      <c r="G168" s="299" t="str">
        <f>CONCATENATE("(",ROUND((F168/$H168)*100,1),")")</f>
        <v>(0.5)</v>
      </c>
      <c r="H168" s="302">
        <f>SUM(H166:H167)</f>
        <v>2.5410000000000004</v>
      </c>
      <c r="I168" s="299" t="str">
        <f>CONCATENATE("(",ROUND((H168/$H168)*100,1),")")</f>
        <v>(100)</v>
      </c>
      <c r="K168" s="302">
        <f t="shared" si="137"/>
        <v>0.18750772992642428</v>
      </c>
      <c r="L168" s="302">
        <f t="shared" si="138"/>
        <v>1.7878693110428612E-2</v>
      </c>
      <c r="M168" s="302">
        <f t="shared" si="139"/>
        <v>6.1357696314519143E-4</v>
      </c>
      <c r="N168" s="302">
        <f t="shared" si="140"/>
        <v>0.20599999999999807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15.846331384063474</v>
      </c>
      <c r="C177" s="299" t="str">
        <f>CONCATENATE("(",ROUND((B177/$H179)*100,1),")")</f>
        <v>(49.9)</v>
      </c>
      <c r="D177" s="302">
        <f>'Ind T6'!M72</f>
        <v>1.0567656162381456</v>
      </c>
      <c r="E177" s="299" t="str">
        <f>CONCATENATE("(",ROUND((D177/$H179)*100,1),")")</f>
        <v>(3.3)</v>
      </c>
      <c r="F177" s="302">
        <f>'Ind T6'!N72</f>
        <v>10.039702758997096</v>
      </c>
      <c r="G177" s="299" t="str">
        <f>CONCATENATE("(",ROUND((F177/$H179)*100,1),")")</f>
        <v>(31.6)</v>
      </c>
      <c r="H177" s="302">
        <f>SUM(B177,D177,F177)</f>
        <v>26.942799759298715</v>
      </c>
      <c r="I177" s="299" t="str">
        <f>CONCATENATE("(",ROUND((H177/$H179)*100,1),")")</f>
        <v>(84.8)</v>
      </c>
      <c r="K177" s="302">
        <f>B182-B177</f>
        <v>0.14332347429508907</v>
      </c>
      <c r="L177" s="302">
        <f>D182-D177</f>
        <v>4.3132394653790707E-2</v>
      </c>
      <c r="M177" s="302">
        <f>F182-F177</f>
        <v>0.32320465807513266</v>
      </c>
      <c r="N177" s="302">
        <f>SUM(K177:M177)</f>
        <v>0.50966052702401243</v>
      </c>
    </row>
    <row r="178" spans="1:14" x14ac:dyDescent="0.2">
      <c r="A178" s="282" t="s">
        <v>365</v>
      </c>
      <c r="B178" s="302">
        <f>'Ind T6'!L71</f>
        <v>2.3698859959005896</v>
      </c>
      <c r="C178" s="299" t="str">
        <f>CONCATENATE("(",ROUND((B178/$H179)*100,1),")")</f>
        <v>(7.5)</v>
      </c>
      <c r="D178" s="302">
        <f>'Ind T6'!M71</f>
        <v>1.9591601479677219</v>
      </c>
      <c r="E178" s="299" t="str">
        <f>CONCATENATE("(",ROUND((D178/$H179)*100,1),")")</f>
        <v>(6.2)</v>
      </c>
      <c r="F178" s="302">
        <f>'Ind T6'!N71</f>
        <v>0.48415409683296268</v>
      </c>
      <c r="G178" s="299" t="str">
        <f>CONCATENATE("(",ROUND((F178/$H179)*100,1),")")</f>
        <v>(1.5)</v>
      </c>
      <c r="H178" s="302">
        <f t="shared" ref="H178" si="141">SUM(B178,D178,F178)</f>
        <v>4.8132002407012733</v>
      </c>
      <c r="I178" s="299" t="str">
        <f>CONCATENATE("(",ROUND((H178/$H179)*100,1),")")</f>
        <v>(15.2)</v>
      </c>
      <c r="K178" s="302">
        <f t="shared" ref="K178:K179" si="142">B183-B178</f>
        <v>6.257251909737116E-2</v>
      </c>
      <c r="L178" s="302">
        <f t="shared" ref="L178:L179" si="143">D183-D178</f>
        <v>6.4960694784702788E-2</v>
      </c>
      <c r="M178" s="302">
        <f t="shared" ref="M178:M179" si="144">F183-F178</f>
        <v>1.480625909392902E-2</v>
      </c>
      <c r="N178" s="302">
        <f t="shared" ref="N178:N179" si="145">SUM(K178:M178)</f>
        <v>0.14233947297600297</v>
      </c>
    </row>
    <row r="179" spans="1:14" x14ac:dyDescent="0.2">
      <c r="A179" s="282" t="s">
        <v>363</v>
      </c>
      <c r="B179" s="302">
        <f>SUM(B177:B178)</f>
        <v>18.216217379964064</v>
      </c>
      <c r="C179" s="299" t="str">
        <f>CONCATENATE("(",ROUND((B179/$H179)*100,1),")")</f>
        <v>(57.4)</v>
      </c>
      <c r="D179" s="302">
        <f>SUM(D177:D178)</f>
        <v>3.0159257642058677</v>
      </c>
      <c r="E179" s="299" t="str">
        <f>CONCATENATE("(",ROUND((D179/$H179)*100,1),")")</f>
        <v>(9.5)</v>
      </c>
      <c r="F179" s="302">
        <f>SUM(F177:F178)</f>
        <v>10.52385685583006</v>
      </c>
      <c r="G179" s="299" t="str">
        <f>CONCATENATE("(",ROUND((F179/$H179)*100,1),")")</f>
        <v>(33.1)</v>
      </c>
      <c r="H179" s="302">
        <f>SUM(H177:H178)</f>
        <v>31.75599999999999</v>
      </c>
      <c r="I179" s="299" t="str">
        <f>CONCATENATE("(",ROUND((H179/$H179)*100,1),")")</f>
        <v>(100)</v>
      </c>
      <c r="K179" s="302">
        <f t="shared" si="142"/>
        <v>0.20589599339245979</v>
      </c>
      <c r="L179" s="302">
        <f t="shared" si="143"/>
        <v>0.10809308943849327</v>
      </c>
      <c r="M179" s="302">
        <f t="shared" si="144"/>
        <v>0.33801091716906129</v>
      </c>
      <c r="N179" s="302">
        <f t="shared" si="145"/>
        <v>0.65200000000001435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15.989654858358563</v>
      </c>
      <c r="C182" s="299" t="str">
        <f>CONCATENATE("(",ROUND((B182/$H184)*100,1),")")</f>
        <v>(49.3)</v>
      </c>
      <c r="D182" s="302">
        <f>'Ind T6'!R72</f>
        <v>1.0998980108919363</v>
      </c>
      <c r="E182" s="299" t="str">
        <f>CONCATENATE("(",ROUND((D182/$H184)*100,1),")")</f>
        <v>(3.4)</v>
      </c>
      <c r="F182" s="302">
        <f>'Ind T6'!S72</f>
        <v>10.362907417072229</v>
      </c>
      <c r="G182" s="299" t="str">
        <f>CONCATENATE("(",ROUND((F182/$H184)*100,1),")")</f>
        <v>(32)</v>
      </c>
      <c r="H182" s="302">
        <f>SUM(B182,D182,F182)</f>
        <v>27.452460286322729</v>
      </c>
      <c r="I182" s="299" t="str">
        <f>CONCATENATE("(",ROUND((H182/$H184)*100,1),")")</f>
        <v>(84.7)</v>
      </c>
      <c r="K182" s="302">
        <f>B187-B182</f>
        <v>0.25375854118053809</v>
      </c>
      <c r="L182" s="302">
        <f>D187-D182</f>
        <v>9.5855980727600265E-2</v>
      </c>
      <c r="M182" s="302">
        <f>F187-F182</f>
        <v>0.74829131129078341</v>
      </c>
      <c r="N182" s="302">
        <f>SUM(K182:M182)</f>
        <v>1.0979058331989218</v>
      </c>
    </row>
    <row r="183" spans="1:14" x14ac:dyDescent="0.2">
      <c r="A183" s="282" t="s">
        <v>365</v>
      </c>
      <c r="B183" s="302">
        <f>'Ind T6'!Q71</f>
        <v>2.4324585149979607</v>
      </c>
      <c r="C183" s="299" t="str">
        <f>CONCATENATE("(",ROUND((B183/$H184)*100,1),")")</f>
        <v>(7.5)</v>
      </c>
      <c r="D183" s="302">
        <f>'Ind T6'!R71</f>
        <v>2.0241208427524247</v>
      </c>
      <c r="E183" s="299" t="str">
        <f>CONCATENATE("(",ROUND((D183/$H184)*100,1),")")</f>
        <v>(6.2)</v>
      </c>
      <c r="F183" s="302">
        <f>'Ind T6'!S71</f>
        <v>0.4989603559268917</v>
      </c>
      <c r="G183" s="299" t="str">
        <f>CONCATENATE("(",ROUND((F183/$H184)*100,1),")")</f>
        <v>(1.5)</v>
      </c>
      <c r="H183" s="302">
        <f t="shared" ref="H183" si="146">SUM(B183,D183,F183)</f>
        <v>4.9555397136772772</v>
      </c>
      <c r="I183" s="299" t="str">
        <f>CONCATENATE("(",ROUND((H183/$H184)*100,1),")")</f>
        <v>(15.3)</v>
      </c>
      <c r="K183" s="302">
        <f t="shared" ref="K183:K184" si="147">B188-B183</f>
        <v>0.15430956506122184</v>
      </c>
      <c r="L183" s="302">
        <f t="shared" ref="L183:L184" si="148">D188-D183</f>
        <v>0.15221565226808309</v>
      </c>
      <c r="M183" s="302">
        <f t="shared" ref="M183:M184" si="149">F188-F183</f>
        <v>4.6568949471799348E-2</v>
      </c>
      <c r="N183" s="302">
        <f t="shared" ref="N183:N184" si="150">SUM(K183:M183)</f>
        <v>0.35309416680110428</v>
      </c>
    </row>
    <row r="184" spans="1:14" x14ac:dyDescent="0.2">
      <c r="A184" s="282" t="s">
        <v>363</v>
      </c>
      <c r="B184" s="302">
        <f>SUM(B182:B183)</f>
        <v>18.422113373356524</v>
      </c>
      <c r="C184" s="299" t="str">
        <f>CONCATENATE("(",ROUND((B184/$H184)*100,1),")")</f>
        <v>(56.8)</v>
      </c>
      <c r="D184" s="302">
        <f>SUM(D182:D183)</f>
        <v>3.1240188536443609</v>
      </c>
      <c r="E184" s="299" t="str">
        <f>CONCATENATE("(",ROUND((D184/$H184)*100,1),")")</f>
        <v>(9.6)</v>
      </c>
      <c r="F184" s="302">
        <f>SUM(F182:F183)</f>
        <v>10.861867772999121</v>
      </c>
      <c r="G184" s="299" t="str">
        <f>CONCATENATE("(",ROUND((F184/$H184)*100,1),")")</f>
        <v>(33.5)</v>
      </c>
      <c r="H184" s="302">
        <f>SUM(H182:H183)</f>
        <v>32.408000000000008</v>
      </c>
      <c r="I184" s="299" t="str">
        <f>CONCATENATE("(",ROUND((H184/$H184)*100,1),")")</f>
        <v>(100)</v>
      </c>
      <c r="K184" s="302">
        <f t="shared" si="147"/>
        <v>0.40806810624176038</v>
      </c>
      <c r="L184" s="302">
        <f t="shared" si="148"/>
        <v>0.24807163299568336</v>
      </c>
      <c r="M184" s="302">
        <f t="shared" si="149"/>
        <v>0.79486026076258298</v>
      </c>
      <c r="N184" s="302">
        <f t="shared" si="150"/>
        <v>1.4510000000000267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16.243413399539101</v>
      </c>
      <c r="C187" s="299" t="str">
        <f>CONCATENATE("(",ROUND((B187/$H189)*100,1),")")</f>
        <v>(48)</v>
      </c>
      <c r="D187" s="302">
        <f>'Ind T6'!W72</f>
        <v>1.1957539916195365</v>
      </c>
      <c r="E187" s="299" t="str">
        <f>CONCATENATE("(",ROUND((D187/$H189)*100,1),")")</f>
        <v>(3.5)</v>
      </c>
      <c r="F187" s="302">
        <f>'Ind T6'!X72</f>
        <v>11.111198728363012</v>
      </c>
      <c r="G187" s="299" t="str">
        <f>CONCATENATE("(",ROUND((F187/$H189)*100,1),")")</f>
        <v>(32.8)</v>
      </c>
      <c r="H187" s="302">
        <f>SUM(B187,D187,F187)</f>
        <v>28.550366119521648</v>
      </c>
      <c r="I187" s="299" t="str">
        <f>CONCATENATE("(",ROUND((H187/$H189)*100,1),")")</f>
        <v>(84.3)</v>
      </c>
      <c r="K187" s="302">
        <f>B187-B177</f>
        <v>0.39708201547562716</v>
      </c>
      <c r="L187" s="302">
        <f>D187-D177</f>
        <v>0.13898837538139097</v>
      </c>
      <c r="M187" s="302">
        <f>F187-F177</f>
        <v>1.0714959693659161</v>
      </c>
      <c r="N187" s="302">
        <f>SUM(K187:M187)</f>
        <v>1.6075663602229342</v>
      </c>
    </row>
    <row r="188" spans="1:14" x14ac:dyDescent="0.2">
      <c r="A188" s="282" t="s">
        <v>365</v>
      </c>
      <c r="B188" s="302">
        <f>'Ind T6'!V71</f>
        <v>2.5867680800591826</v>
      </c>
      <c r="C188" s="299" t="str">
        <f>CONCATENATE("(",ROUND((B188/$H189)*100,1),")")</f>
        <v>(7.6)</v>
      </c>
      <c r="D188" s="302">
        <f>'Ind T6'!W71</f>
        <v>2.1763364950205077</v>
      </c>
      <c r="E188" s="299" t="str">
        <f>CONCATENATE("(",ROUND((D188/$H189)*100,1),")")</f>
        <v>(6.4)</v>
      </c>
      <c r="F188" s="302">
        <f>'Ind T6'!X71</f>
        <v>0.54552930539869104</v>
      </c>
      <c r="G188" s="299" t="str">
        <f>CONCATENATE("(",ROUND((F188/$H189)*100,1),")")</f>
        <v>(1.6)</v>
      </c>
      <c r="H188" s="302">
        <f t="shared" ref="H188" si="151">SUM(B188,D188,F188)</f>
        <v>5.3086338804783821</v>
      </c>
      <c r="I188" s="299" t="str">
        <f>CONCATENATE("(",ROUND((H188/$H189)*100,1),")")</f>
        <v>(15.7)</v>
      </c>
      <c r="K188" s="302">
        <f t="shared" ref="K188:K189" si="152">B188-B178</f>
        <v>0.216882084158593</v>
      </c>
      <c r="L188" s="302">
        <f t="shared" ref="L188:L189" si="153">D188-D178</f>
        <v>0.21717634705278588</v>
      </c>
      <c r="M188" s="302">
        <f t="shared" ref="M188:M189" si="154">F188-F178</f>
        <v>6.1375208565728367E-2</v>
      </c>
      <c r="N188" s="302">
        <f t="shared" ref="N188:N189" si="155">SUM(K188:M188)</f>
        <v>0.49543363977710725</v>
      </c>
    </row>
    <row r="189" spans="1:14" x14ac:dyDescent="0.2">
      <c r="A189" s="282" t="s">
        <v>363</v>
      </c>
      <c r="B189" s="302">
        <f>SUM(B187:B188)</f>
        <v>18.830181479598284</v>
      </c>
      <c r="C189" s="299" t="str">
        <f>CONCATENATE("(",ROUND((B189/$H189)*100,1),")")</f>
        <v>(55.6)</v>
      </c>
      <c r="D189" s="302">
        <f>SUM(D187:D188)</f>
        <v>3.3720904866400443</v>
      </c>
      <c r="E189" s="299" t="str">
        <f>CONCATENATE("(",ROUND((D189/$H189)*100,1),")")</f>
        <v>(10)</v>
      </c>
      <c r="F189" s="302">
        <f>SUM(F187:F188)</f>
        <v>11.656728033761704</v>
      </c>
      <c r="G189" s="299" t="str">
        <f>CONCATENATE("(",ROUND((F189/$H189)*100,1),")")</f>
        <v>(34.4)</v>
      </c>
      <c r="H189" s="302">
        <f>SUM(H187:H188)</f>
        <v>33.85900000000003</v>
      </c>
      <c r="I189" s="299" t="str">
        <f>CONCATENATE("(",ROUND((H189/$H189)*100,1),")")</f>
        <v>(100)</v>
      </c>
      <c r="K189" s="302">
        <f t="shared" si="152"/>
        <v>0.61396409963422016</v>
      </c>
      <c r="L189" s="302">
        <f t="shared" si="153"/>
        <v>0.35616472243417663</v>
      </c>
      <c r="M189" s="302">
        <f t="shared" si="154"/>
        <v>1.1328711779316443</v>
      </c>
      <c r="N189" s="302">
        <f t="shared" si="155"/>
        <v>2.1030000000000411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29.727732764259972</v>
      </c>
      <c r="C198" s="299" t="str">
        <f>CONCATENATE("(",ROUND((B198/$H200)*100,1),")")</f>
        <v>(36.5)</v>
      </c>
      <c r="D198" s="302">
        <f>'Ind T6'!M81</f>
        <v>8.8373783135909552</v>
      </c>
      <c r="E198" s="299" t="str">
        <f>CONCATENATE("(",ROUND((D198/$H200)*100,1),")")</f>
        <v>(10.8)</v>
      </c>
      <c r="F198" s="302">
        <f>'Ind T6'!N81</f>
        <v>4.9422907290843971</v>
      </c>
      <c r="G198" s="299" t="str">
        <f>CONCATENATE("(",ROUND((F198/$H200)*100,1),")")</f>
        <v>(6.1)</v>
      </c>
      <c r="H198" s="302">
        <f>SUM(B198,D198,F198)</f>
        <v>43.507401806935327</v>
      </c>
      <c r="I198" s="299" t="str">
        <f>CONCATENATE("(",ROUND((H198/$H200)*100,1),")")</f>
        <v>(53.4)</v>
      </c>
      <c r="K198" s="302">
        <f>B203-B198</f>
        <v>0.75931144135064343</v>
      </c>
      <c r="L198" s="302">
        <f>D203-D198</f>
        <v>0.12841641750620525</v>
      </c>
      <c r="M198" s="302">
        <f>F203-F198</f>
        <v>0.13327597000680313</v>
      </c>
      <c r="N198" s="302">
        <f>SUM(K198:M198)</f>
        <v>1.0210038288636518</v>
      </c>
    </row>
    <row r="199" spans="1:14" x14ac:dyDescent="0.2">
      <c r="A199" s="282" t="s">
        <v>365</v>
      </c>
      <c r="B199" s="302">
        <f>'Ind T6'!L80</f>
        <v>15.919760933847806</v>
      </c>
      <c r="C199" s="299" t="str">
        <f>CONCATENATE("(",ROUND((B199/$H200)*100,1),")")</f>
        <v>(19.5)</v>
      </c>
      <c r="D199" s="302">
        <f>'Ind T6'!M80</f>
        <v>20.134870591240706</v>
      </c>
      <c r="E199" s="299" t="str">
        <f>CONCATENATE("(",ROUND((D199/$H200)*100,1),")")</f>
        <v>(24.7)</v>
      </c>
      <c r="F199" s="302">
        <f>'Ind T6'!N80</f>
        <v>1.9399666679760958</v>
      </c>
      <c r="G199" s="299" t="str">
        <f>CONCATENATE("(",ROUND((F199/$H200)*100,1),")")</f>
        <v>(2.4)</v>
      </c>
      <c r="H199" s="302">
        <f t="shared" ref="H199" si="156">SUM(B199,D199,F199)</f>
        <v>37.994598193064604</v>
      </c>
      <c r="I199" s="299" t="str">
        <f>CONCATENATE("(",ROUND((H199/$H200)*100,1),")")</f>
        <v>(46.6)</v>
      </c>
      <c r="K199" s="302">
        <f t="shared" ref="K199:K200" si="157">B204-B199</f>
        <v>0.89867965932707783</v>
      </c>
      <c r="L199" s="302">
        <f t="shared" ref="L199:L200" si="158">D204-D199</f>
        <v>-0.46604699557647322</v>
      </c>
      <c r="M199" s="302">
        <f t="shared" ref="M199:M200" si="159">F204-F199</f>
        <v>8.7363507385925132E-2</v>
      </c>
      <c r="N199" s="302">
        <f t="shared" ref="N199:N200" si="160">SUM(K199:M199)</f>
        <v>0.51999617113652974</v>
      </c>
    </row>
    <row r="200" spans="1:14" x14ac:dyDescent="0.2">
      <c r="A200" s="282" t="s">
        <v>363</v>
      </c>
      <c r="B200" s="302">
        <f>SUM(B198:B199)</f>
        <v>45.64749369810778</v>
      </c>
      <c r="C200" s="299" t="str">
        <f>CONCATENATE("(",ROUND((B200/$H200)*100,1),")")</f>
        <v>(56)</v>
      </c>
      <c r="D200" s="302">
        <f>SUM(D198:D199)</f>
        <v>28.972248904831659</v>
      </c>
      <c r="E200" s="299" t="str">
        <f>CONCATENATE("(",ROUND((D200/$H200)*100,1),")")</f>
        <v>(35.5)</v>
      </c>
      <c r="F200" s="302">
        <f>SUM(F198:F199)</f>
        <v>6.882257397060493</v>
      </c>
      <c r="G200" s="299" t="str">
        <f>CONCATENATE("(",ROUND((F200/$H200)*100,1),")")</f>
        <v>(8.4)</v>
      </c>
      <c r="H200" s="302">
        <f>SUM(H198:H199)</f>
        <v>81.501999999999924</v>
      </c>
      <c r="I200" s="299" t="str">
        <f>CONCATENATE("(",ROUND((H200/$H200)*100,1),")")</f>
        <v>(100)</v>
      </c>
      <c r="K200" s="302">
        <f t="shared" si="157"/>
        <v>1.6579911006777195</v>
      </c>
      <c r="L200" s="302">
        <f t="shared" si="158"/>
        <v>-0.33763057807026797</v>
      </c>
      <c r="M200" s="302">
        <f t="shared" si="159"/>
        <v>0.22063947739272827</v>
      </c>
      <c r="N200" s="302">
        <f t="shared" si="160"/>
        <v>1.5410000000001798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30.487044205610616</v>
      </c>
      <c r="C203" s="299" t="str">
        <f>CONCATENATE("(",ROUND((B203/$H205)*100,1),")")</f>
        <v>(36.7)</v>
      </c>
      <c r="D203" s="302">
        <f>'Ind T6'!R81</f>
        <v>8.9657947310971604</v>
      </c>
      <c r="E203" s="299" t="str">
        <f>CONCATENATE("(",ROUND((D203/$H205)*100,1),")")</f>
        <v>(10.8)</v>
      </c>
      <c r="F203" s="302">
        <f>'Ind T6'!S81</f>
        <v>5.0755666990912003</v>
      </c>
      <c r="G203" s="299" t="str">
        <f>CONCATENATE("(",ROUND((F203/$H205)*100,1),")")</f>
        <v>(6.1)</v>
      </c>
      <c r="H203" s="302">
        <f>SUM(B203,D203,F203)</f>
        <v>44.528405635798975</v>
      </c>
      <c r="I203" s="299" t="str">
        <f>CONCATENATE("(",ROUND((H203/$H205)*100,1),")")</f>
        <v>(53.6)</v>
      </c>
      <c r="K203" s="302">
        <f>B208-B203</f>
        <v>0.87461527815917606</v>
      </c>
      <c r="L203" s="302">
        <f>D208-D203</f>
        <v>0.1927740857382112</v>
      </c>
      <c r="M203" s="302">
        <f>F208-F203</f>
        <v>0.18568664836753612</v>
      </c>
      <c r="N203" s="302">
        <f>SUM(K203:M203)</f>
        <v>1.2530760122649234</v>
      </c>
    </row>
    <row r="204" spans="1:14" x14ac:dyDescent="0.2">
      <c r="A204" s="282" t="s">
        <v>365</v>
      </c>
      <c r="B204" s="302">
        <f>'Ind T6'!Q80</f>
        <v>16.818440593174884</v>
      </c>
      <c r="C204" s="299" t="str">
        <f>CONCATENATE("(",ROUND((B204/$H205)*100,1),")")</f>
        <v>(20.3)</v>
      </c>
      <c r="D204" s="302">
        <f>'Ind T6'!R80</f>
        <v>19.668823595664232</v>
      </c>
      <c r="E204" s="299" t="str">
        <f>CONCATENATE("(",ROUND((D204/$H205)*100,1),")")</f>
        <v>(23.7)</v>
      </c>
      <c r="F204" s="302">
        <f>'Ind T6'!S80</f>
        <v>2.027330175362021</v>
      </c>
      <c r="G204" s="299" t="str">
        <f>CONCATENATE("(",ROUND((F204/$H205)*100,1),")")</f>
        <v>(2.4)</v>
      </c>
      <c r="H204" s="302">
        <f t="shared" ref="H204" si="161">SUM(B204,D204,F204)</f>
        <v>38.514594364201145</v>
      </c>
      <c r="I204" s="299" t="str">
        <f>CONCATENATE("(",ROUND((H204/$H205)*100,1),")")</f>
        <v>(46.4)</v>
      </c>
      <c r="K204" s="302">
        <f t="shared" ref="K204:K205" si="162">B209-B204</f>
        <v>1.5773429194746207</v>
      </c>
      <c r="L204" s="302">
        <f t="shared" ref="L204:L205" si="163">D209-D204</f>
        <v>-1.0983704814897273</v>
      </c>
      <c r="M204" s="302">
        <f t="shared" ref="M204:M205" si="164">F209-F204</f>
        <v>0.16495154975017501</v>
      </c>
      <c r="N204" s="302">
        <f t="shared" ref="N204:N205" si="165">SUM(K204:M204)</f>
        <v>0.64392398773506843</v>
      </c>
    </row>
    <row r="205" spans="1:14" x14ac:dyDescent="0.2">
      <c r="A205" s="282" t="s">
        <v>363</v>
      </c>
      <c r="B205" s="302">
        <f>SUM(B203:B204)</f>
        <v>47.3054847987855</v>
      </c>
      <c r="C205" s="299" t="str">
        <f>CONCATENATE("(",ROUND((B205/$H205)*100,1),")")</f>
        <v>(57)</v>
      </c>
      <c r="D205" s="302">
        <f>SUM(D203:D204)</f>
        <v>28.634618326761391</v>
      </c>
      <c r="E205" s="299" t="str">
        <f>CONCATENATE("(",ROUND((D205/$H205)*100,1),")")</f>
        <v>(34.5)</v>
      </c>
      <c r="F205" s="302">
        <f>SUM(F203:F204)</f>
        <v>7.1028968744532213</v>
      </c>
      <c r="G205" s="299" t="str">
        <f>CONCATENATE("(",ROUND((F205/$H205)*100,1),")")</f>
        <v>(8.6)</v>
      </c>
      <c r="H205" s="302">
        <f>SUM(H203:H204)</f>
        <v>83.04300000000012</v>
      </c>
      <c r="I205" s="299" t="str">
        <f>CONCATENATE("(",ROUND((H205/$H205)*100,1),")")</f>
        <v>(100)</v>
      </c>
      <c r="K205" s="302">
        <f t="shared" si="162"/>
        <v>2.4519581976338003</v>
      </c>
      <c r="L205" s="302">
        <f t="shared" si="163"/>
        <v>-0.90559639575151607</v>
      </c>
      <c r="M205" s="302">
        <f t="shared" si="164"/>
        <v>0.35063819811771157</v>
      </c>
      <c r="N205" s="302">
        <f t="shared" si="165"/>
        <v>1.8969999999999958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31.361659483769792</v>
      </c>
      <c r="C208" s="299" t="str">
        <f>CONCATENATE("(",ROUND((B208/$H210)*100,1),")")</f>
        <v>(36.9)</v>
      </c>
      <c r="D208" s="302">
        <f>'Ind T6'!W81</f>
        <v>9.1585688168353716</v>
      </c>
      <c r="E208" s="299" t="str">
        <f>CONCATENATE("(",ROUND((D208/$H210)*100,1),")")</f>
        <v>(10.8)</v>
      </c>
      <c r="F208" s="302">
        <f>'Ind T6'!X81</f>
        <v>5.2612533474587364</v>
      </c>
      <c r="G208" s="299" t="str">
        <f>CONCATENATE("(",ROUND((F208/$H210)*100,1),")")</f>
        <v>(6.2)</v>
      </c>
      <c r="H208" s="302">
        <f>SUM(B208,D208,F208)</f>
        <v>45.781481648063895</v>
      </c>
      <c r="I208" s="299" t="str">
        <f>CONCATENATE("(",ROUND((H208/$H210)*100,1),")")</f>
        <v>(53.9)</v>
      </c>
      <c r="K208" s="302">
        <f>B208-B198</f>
        <v>1.6339267195098195</v>
      </c>
      <c r="L208" s="302">
        <f>D208-D198</f>
        <v>0.32119050324441645</v>
      </c>
      <c r="M208" s="302">
        <f>F208-F198</f>
        <v>0.31896261837433926</v>
      </c>
      <c r="N208" s="302">
        <f>SUM(K208:M208)</f>
        <v>2.2740798411285752</v>
      </c>
    </row>
    <row r="209" spans="1:14" x14ac:dyDescent="0.2">
      <c r="A209" s="282" t="s">
        <v>365</v>
      </c>
      <c r="B209" s="302">
        <f>'Ind T6'!V80</f>
        <v>18.395783512649505</v>
      </c>
      <c r="C209" s="299" t="str">
        <f>CONCATENATE("(",ROUND((B209/$H210)*100,1),")")</f>
        <v>(21.7)</v>
      </c>
      <c r="D209" s="302">
        <f>'Ind T6'!W80</f>
        <v>18.570453114174505</v>
      </c>
      <c r="E209" s="299" t="str">
        <f>CONCATENATE("(",ROUND((D209/$H210)*100,1),")")</f>
        <v>(21.9)</v>
      </c>
      <c r="F209" s="302">
        <f>'Ind T6'!X80</f>
        <v>2.192281725112196</v>
      </c>
      <c r="G209" s="299" t="str">
        <f>CONCATENATE("(",ROUND((F209/$H210)*100,1),")")</f>
        <v>(2.6)</v>
      </c>
      <c r="H209" s="302">
        <f t="shared" ref="H209" si="166">SUM(B209,D209,F209)</f>
        <v>39.158518351936209</v>
      </c>
      <c r="I209" s="299" t="str">
        <f>CONCATENATE("(",ROUND((H209/$H210)*100,1),")")</f>
        <v>(46.1)</v>
      </c>
      <c r="K209" s="302">
        <f t="shared" ref="K209:K210" si="167">B209-B199</f>
        <v>2.4760225788016985</v>
      </c>
      <c r="L209" s="302">
        <f t="shared" ref="L209:L210" si="168">D209-D199</f>
        <v>-1.5644174770662005</v>
      </c>
      <c r="M209" s="302">
        <f t="shared" ref="M209:M210" si="169">F209-F199</f>
        <v>0.25231505713610014</v>
      </c>
      <c r="N209" s="302">
        <f t="shared" ref="N209:N210" si="170">SUM(K209:M209)</f>
        <v>1.1639201588715982</v>
      </c>
    </row>
    <row r="210" spans="1:14" x14ac:dyDescent="0.2">
      <c r="A210" s="282" t="s">
        <v>363</v>
      </c>
      <c r="B210" s="302">
        <f>SUM(B208:B209)</f>
        <v>49.7574429964193</v>
      </c>
      <c r="C210" s="299" t="str">
        <f>CONCATENATE("(",ROUND((B210/$H210)*100,1),")")</f>
        <v>(58.6)</v>
      </c>
      <c r="D210" s="302">
        <f>SUM(D208:D209)</f>
        <v>27.729021931009875</v>
      </c>
      <c r="E210" s="299" t="str">
        <f>CONCATENATE("(",ROUND((D210/$H210)*100,1),")")</f>
        <v>(32.6)</v>
      </c>
      <c r="F210" s="302">
        <f>SUM(F208:F209)</f>
        <v>7.4535350725709328</v>
      </c>
      <c r="G210" s="299" t="str">
        <f>CONCATENATE("(",ROUND((F210/$H210)*100,1),")")</f>
        <v>(8.8)</v>
      </c>
      <c r="H210" s="302">
        <f>SUM(H208:H209)</f>
        <v>84.940000000000111</v>
      </c>
      <c r="I210" s="299" t="str">
        <f>CONCATENATE("(",ROUND((H210/$H210)*100,1),")")</f>
        <v>(100)</v>
      </c>
      <c r="K210" s="302">
        <f t="shared" si="167"/>
        <v>4.1099492983115198</v>
      </c>
      <c r="L210" s="302">
        <f t="shared" si="168"/>
        <v>-1.243226973821784</v>
      </c>
      <c r="M210" s="302">
        <f t="shared" si="169"/>
        <v>0.57127767551043984</v>
      </c>
      <c r="N210" s="302">
        <f t="shared" si="170"/>
        <v>3.4380000000001756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20.524360660542058</v>
      </c>
      <c r="C219" s="299" t="str">
        <f>CONCATENATE("(",ROUND((B219/$H221)*100,1),")")</f>
        <v>(56.4)</v>
      </c>
      <c r="D219" s="302">
        <f>'Ind T6'!M90</f>
        <v>3.0701352985613779</v>
      </c>
      <c r="E219" s="299" t="str">
        <f>CONCATENATE("(",ROUND((D219/$H221)*100,1),")")</f>
        <v>(8.4)</v>
      </c>
      <c r="F219" s="302">
        <f>'Ind T6'!N90</f>
        <v>4.4966696133869108</v>
      </c>
      <c r="G219" s="299" t="str">
        <f>CONCATENATE("(",ROUND((F219/$H221)*100,1),")")</f>
        <v>(12.3)</v>
      </c>
      <c r="H219" s="302">
        <f>SUM(B219,D219,F219)</f>
        <v>28.091165572490347</v>
      </c>
      <c r="I219" s="299" t="str">
        <f>CONCATENATE("(",ROUND((H219/$H221)*100,1),")")</f>
        <v>(77.1)</v>
      </c>
      <c r="K219" s="302">
        <f>B224-B219</f>
        <v>0.74378044539090382</v>
      </c>
      <c r="L219" s="302">
        <f>D224-D219</f>
        <v>0.14551383271796281</v>
      </c>
      <c r="M219" s="302">
        <f>F224-F219</f>
        <v>0.10354245778795157</v>
      </c>
      <c r="N219" s="302">
        <f>SUM(K219:M219)</f>
        <v>0.9928367358968182</v>
      </c>
    </row>
    <row r="220" spans="1:14" x14ac:dyDescent="0.2">
      <c r="A220" s="282" t="s">
        <v>365</v>
      </c>
      <c r="B220" s="302">
        <f>'Ind T6'!L89</f>
        <v>4.8652564495444919</v>
      </c>
      <c r="C220" s="299" t="str">
        <f>CONCATENATE("(",ROUND((B220/$H221)*100,1),")")</f>
        <v>(13.4)</v>
      </c>
      <c r="D220" s="302">
        <f>'Ind T6'!M89</f>
        <v>2.8364575296858328</v>
      </c>
      <c r="E220" s="299" t="str">
        <f>CONCATENATE("(",ROUND((D220/$H221)*100,1),")")</f>
        <v>(7.8)</v>
      </c>
      <c r="F220" s="302">
        <f>'Ind T6'!N89</f>
        <v>0.62112044827933566</v>
      </c>
      <c r="G220" s="299" t="str">
        <f>CONCATENATE("(",ROUND((F220/$H221)*100,1),")")</f>
        <v>(1.7)</v>
      </c>
      <c r="H220" s="302">
        <f t="shared" ref="H220" si="171">SUM(B220,D220,F220)</f>
        <v>8.32283442750966</v>
      </c>
      <c r="I220" s="299" t="str">
        <f>CONCATENATE("(",ROUND((H220/$H221)*100,1),")")</f>
        <v>(22.9)</v>
      </c>
      <c r="K220" s="302">
        <f t="shared" ref="K220:K221" si="172">B225-B220</f>
        <v>0.42166975269230456</v>
      </c>
      <c r="L220" s="302">
        <f t="shared" ref="L220:L221" si="173">D225-D220</f>
        <v>0.26988998097424721</v>
      </c>
      <c r="M220" s="302">
        <f t="shared" ref="M220:M221" si="174">F225-F220</f>
        <v>6.0353043658256667E-4</v>
      </c>
      <c r="N220" s="302">
        <f t="shared" ref="N220:N221" si="175">SUM(K220:M220)</f>
        <v>0.69216326410313433</v>
      </c>
    </row>
    <row r="221" spans="1:14" x14ac:dyDescent="0.2">
      <c r="A221" s="282" t="s">
        <v>363</v>
      </c>
      <c r="B221" s="302">
        <f>SUM(B219:B220)</f>
        <v>25.389617110086551</v>
      </c>
      <c r="C221" s="299" t="str">
        <f>CONCATENATE("(",ROUND((B221/$H221)*100,1),")")</f>
        <v>(69.7)</v>
      </c>
      <c r="D221" s="302">
        <f>SUM(D219:D220)</f>
        <v>5.9065928282472111</v>
      </c>
      <c r="E221" s="299" t="str">
        <f>CONCATENATE("(",ROUND((D221/$H221)*100,1),")")</f>
        <v>(16.2)</v>
      </c>
      <c r="F221" s="302">
        <f>SUM(F219:F220)</f>
        <v>5.1177900616662466</v>
      </c>
      <c r="G221" s="299" t="str">
        <f>CONCATENATE("(",ROUND((F221/$H221)*100,1),")")</f>
        <v>(14.1)</v>
      </c>
      <c r="H221" s="302">
        <f>SUM(H219:H220)</f>
        <v>36.414000000000009</v>
      </c>
      <c r="I221" s="299" t="str">
        <f>CONCATENATE("(",ROUND((H221/$H221)*100,1),")")</f>
        <v>(100)</v>
      </c>
      <c r="K221" s="302">
        <f t="shared" si="172"/>
        <v>1.1654501980832066</v>
      </c>
      <c r="L221" s="302">
        <f t="shared" si="173"/>
        <v>0.41540381369221002</v>
      </c>
      <c r="M221" s="302">
        <f t="shared" si="174"/>
        <v>0.10414598822453414</v>
      </c>
      <c r="N221" s="302">
        <f t="shared" si="175"/>
        <v>1.6849999999999508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21.268141105932962</v>
      </c>
      <c r="C224" s="299" t="str">
        <f>CONCATENATE("(",ROUND((B224/$H226)*100,1),")")</f>
        <v>(55.8)</v>
      </c>
      <c r="D224" s="302">
        <f>'Ind T6'!R90</f>
        <v>3.2156491312793407</v>
      </c>
      <c r="E224" s="299" t="str">
        <f>CONCATENATE("(",ROUND((D224/$H226)*100,1),")")</f>
        <v>(8.4)</v>
      </c>
      <c r="F224" s="302">
        <f>'Ind T6'!S90</f>
        <v>4.6002120711748624</v>
      </c>
      <c r="G224" s="299" t="str">
        <f>CONCATENATE("(",ROUND((F224/$H226)*100,1),")")</f>
        <v>(12.1)</v>
      </c>
      <c r="H224" s="302">
        <f>SUM(B224,D224,F224)</f>
        <v>29.084002308387166</v>
      </c>
      <c r="I224" s="299" t="str">
        <f>CONCATENATE("(",ROUND((H224/$H226)*100,1),")")</f>
        <v>(76.3)</v>
      </c>
      <c r="K224" s="302">
        <f>B229-B224</f>
        <v>-0.12298263896930806</v>
      </c>
      <c r="L224" s="302">
        <f>D229-D224</f>
        <v>0.16741108425287177</v>
      </c>
      <c r="M224" s="302">
        <f>F229-F224</f>
        <v>0.16313671271360697</v>
      </c>
      <c r="N224" s="302">
        <f>SUM(K224:M224)</f>
        <v>0.20756515799717068</v>
      </c>
    </row>
    <row r="225" spans="1:14" x14ac:dyDescent="0.2">
      <c r="A225" s="282" t="s">
        <v>365</v>
      </c>
      <c r="B225" s="302">
        <f>'Ind T6'!Q89</f>
        <v>5.2869262022367964</v>
      </c>
      <c r="C225" s="299" t="str">
        <f>CONCATENATE("(",ROUND((B225/$H226)*100,1),")")</f>
        <v>(13.9)</v>
      </c>
      <c r="D225" s="302">
        <f>'Ind T6'!R89</f>
        <v>3.10634751066008</v>
      </c>
      <c r="E225" s="299" t="str">
        <f>CONCATENATE("(",ROUND((D225/$H226)*100,1),")")</f>
        <v>(8.2)</v>
      </c>
      <c r="F225" s="302">
        <f>'Ind T6'!S89</f>
        <v>0.62172397871591822</v>
      </c>
      <c r="G225" s="299" t="str">
        <f>CONCATENATE("(",ROUND((F225/$H226)*100,1),")")</f>
        <v>(1.6)</v>
      </c>
      <c r="H225" s="302">
        <f t="shared" ref="H225" si="176">SUM(B225,D225,F225)</f>
        <v>9.0149976916127947</v>
      </c>
      <c r="I225" s="299" t="str">
        <f>CONCATENATE("(",ROUND((H225/$H226)*100,1),")")</f>
        <v>(23.7)</v>
      </c>
      <c r="K225" s="302">
        <f t="shared" ref="K225:K226" si="177">B230-B225</f>
        <v>0.32482527528122862</v>
      </c>
      <c r="L225" s="302">
        <f t="shared" ref="L225:L226" si="178">D230-D225</f>
        <v>0.30240102647629685</v>
      </c>
      <c r="M225" s="302">
        <f t="shared" ref="M225:M226" si="179">F230-F225</f>
        <v>-9.7914597545847304E-3</v>
      </c>
      <c r="N225" s="302">
        <f t="shared" ref="N225:N226" si="180">SUM(K225:M225)</f>
        <v>0.61743484200294074</v>
      </c>
    </row>
    <row r="226" spans="1:14" x14ac:dyDescent="0.2">
      <c r="A226" s="282" t="s">
        <v>363</v>
      </c>
      <c r="B226" s="302">
        <f>SUM(B224:B225)</f>
        <v>26.555067308169757</v>
      </c>
      <c r="C226" s="299" t="str">
        <f>CONCATENATE("(",ROUND((B226/$H226)*100,1),")")</f>
        <v>(69.7)</v>
      </c>
      <c r="D226" s="302">
        <f>SUM(D224:D225)</f>
        <v>6.3219966419394211</v>
      </c>
      <c r="E226" s="299" t="str">
        <f>CONCATENATE("(",ROUND((D226/$H226)*100,1),")")</f>
        <v>(16.6)</v>
      </c>
      <c r="F226" s="302">
        <f>SUM(F224:F225)</f>
        <v>5.2219360498907808</v>
      </c>
      <c r="G226" s="299" t="str">
        <f>CONCATENATE("(",ROUND((F226/$H226)*100,1),")")</f>
        <v>(13.7)</v>
      </c>
      <c r="H226" s="302">
        <f>SUM(H224:H225)</f>
        <v>38.098999999999961</v>
      </c>
      <c r="I226" s="299" t="str">
        <f>CONCATENATE("(",ROUND((H226/$H226)*100,1),")")</f>
        <v>(100)</v>
      </c>
      <c r="K226" s="302">
        <f t="shared" si="177"/>
        <v>0.20184263631191968</v>
      </c>
      <c r="L226" s="302">
        <f t="shared" si="178"/>
        <v>0.46981211072916818</v>
      </c>
      <c r="M226" s="302">
        <f t="shared" si="179"/>
        <v>0.15334525295902246</v>
      </c>
      <c r="N226" s="302">
        <f t="shared" si="180"/>
        <v>0.82500000000011031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21.145158466963654</v>
      </c>
      <c r="C229" s="299" t="str">
        <f>CONCATENATE("(",ROUND((B229/$H231)*100,1),")")</f>
        <v>(54.3)</v>
      </c>
      <c r="D229" s="302">
        <f>'Ind T6'!W90</f>
        <v>3.3830602155322125</v>
      </c>
      <c r="E229" s="299" t="str">
        <f>CONCATENATE("(",ROUND((D229/$H231)*100,1),")")</f>
        <v>(8.7)</v>
      </c>
      <c r="F229" s="302">
        <f>'Ind T6'!X90</f>
        <v>4.7633487838884694</v>
      </c>
      <c r="G229" s="299" t="str">
        <f>CONCATENATE("(",ROUND((F229/$H231)*100,1),")")</f>
        <v>(12.2)</v>
      </c>
      <c r="H229" s="302">
        <f>SUM(B229,D229,F229)</f>
        <v>29.291567466384336</v>
      </c>
      <c r="I229" s="299" t="str">
        <f>CONCATENATE("(",ROUND((H229/$H231)*100,1),")")</f>
        <v>(75.3)</v>
      </c>
      <c r="K229" s="302">
        <f>B229-B219</f>
        <v>0.62079780642159577</v>
      </c>
      <c r="L229" s="302">
        <f>D229-D219</f>
        <v>0.31292491697083458</v>
      </c>
      <c r="M229" s="302">
        <f>F229-F219</f>
        <v>0.26667917050155854</v>
      </c>
      <c r="N229" s="302">
        <f>SUM(K229:M229)</f>
        <v>1.2004018938939889</v>
      </c>
    </row>
    <row r="230" spans="1:14" x14ac:dyDescent="0.2">
      <c r="A230" s="282" t="s">
        <v>365</v>
      </c>
      <c r="B230" s="302">
        <f>'Ind T6'!V89</f>
        <v>5.6117514775180251</v>
      </c>
      <c r="C230" s="299" t="str">
        <f>CONCATENATE("(",ROUND((B230/$H231)*100,1),")")</f>
        <v>(14.4)</v>
      </c>
      <c r="D230" s="302">
        <f>'Ind T6'!W89</f>
        <v>3.4087485371363768</v>
      </c>
      <c r="E230" s="299" t="str">
        <f>CONCATENATE("(",ROUND((D230/$H231)*100,1),")")</f>
        <v>(8.8)</v>
      </c>
      <c r="F230" s="302">
        <f>'Ind T6'!X89</f>
        <v>0.61193251896133349</v>
      </c>
      <c r="G230" s="299" t="str">
        <f>CONCATENATE("(",ROUND((F230/$H231)*100,1),")")</f>
        <v>(1.6)</v>
      </c>
      <c r="H230" s="302">
        <f t="shared" ref="H230" si="181">SUM(B230,D230,F230)</f>
        <v>9.6324325336157361</v>
      </c>
      <c r="I230" s="299" t="str">
        <f>CONCATENATE("(",ROUND((H230/$H231)*100,1),")")</f>
        <v>(24.7)</v>
      </c>
      <c r="K230" s="302">
        <f t="shared" ref="K230:K231" si="182">B230-B220</f>
        <v>0.74649502797353318</v>
      </c>
      <c r="L230" s="302">
        <f t="shared" ref="L230:L231" si="183">D230-D220</f>
        <v>0.57229100745054406</v>
      </c>
      <c r="M230" s="302">
        <f t="shared" ref="M230:M231" si="184">F230-F220</f>
        <v>-9.1879293180021637E-3</v>
      </c>
      <c r="N230" s="302">
        <f t="shared" ref="N230:N231" si="185">SUM(K230:M230)</f>
        <v>1.3095981061060751</v>
      </c>
    </row>
    <row r="231" spans="1:14" x14ac:dyDescent="0.2">
      <c r="A231" s="282" t="s">
        <v>363</v>
      </c>
      <c r="B231" s="302">
        <f>SUM(B229:B230)</f>
        <v>26.756909944481677</v>
      </c>
      <c r="C231" s="299" t="str">
        <f>CONCATENATE("(",ROUND((B231/$H231)*100,1),")")</f>
        <v>(68.7)</v>
      </c>
      <c r="D231" s="302">
        <f>SUM(D229:D230)</f>
        <v>6.7918087526685893</v>
      </c>
      <c r="E231" s="299" t="str">
        <f>CONCATENATE("(",ROUND((D231/$H231)*100,1),")")</f>
        <v>(17.4)</v>
      </c>
      <c r="F231" s="302">
        <f>SUM(F229:F230)</f>
        <v>5.3752813028498032</v>
      </c>
      <c r="G231" s="299" t="str">
        <f>CONCATENATE("(",ROUND((F231/$H231)*100,1),")")</f>
        <v>(13.8)</v>
      </c>
      <c r="H231" s="302">
        <f>SUM(H229:H230)</f>
        <v>38.924000000000071</v>
      </c>
      <c r="I231" s="299" t="str">
        <f>CONCATENATE("(",ROUND((H231/$H231)*100,1),")")</f>
        <v>(100)</v>
      </c>
      <c r="K231" s="302">
        <f t="shared" si="182"/>
        <v>1.3672928343951263</v>
      </c>
      <c r="L231" s="302">
        <f t="shared" si="183"/>
        <v>0.8852159244213782</v>
      </c>
      <c r="M231" s="302">
        <f t="shared" si="184"/>
        <v>0.2574912411835566</v>
      </c>
      <c r="N231" s="302">
        <f t="shared" si="185"/>
        <v>2.5100000000000611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5.1887214284921601</v>
      </c>
      <c r="C240" s="299" t="str">
        <f>CONCATENATE("(",ROUND((B240/$H242)*100,1),")")</f>
        <v>(17.9)</v>
      </c>
      <c r="D240" s="302">
        <f>'Ind T6'!M99</f>
        <v>6.5142394736095994</v>
      </c>
      <c r="E240" s="299" t="str">
        <f>CONCATENATE("(",ROUND((D240/$H242)*100,1),")")</f>
        <v>(22.5)</v>
      </c>
      <c r="F240" s="302">
        <f>'Ind T6'!N99</f>
        <v>0.28438533834519891</v>
      </c>
      <c r="G240" s="299" t="str">
        <f>CONCATENATE("(",ROUND((F240/$H242)*100,1),")")</f>
        <v>(1)</v>
      </c>
      <c r="H240" s="302">
        <f>SUM(B240,D240,F240)</f>
        <v>11.987346240446959</v>
      </c>
      <c r="I240" s="299" t="str">
        <f>CONCATENATE("(",ROUND((H240/$H242)*100,1),")")</f>
        <v>(41.4)</v>
      </c>
      <c r="K240" s="302">
        <f>B245-B240</f>
        <v>-9.1089910453956868E-2</v>
      </c>
      <c r="L240" s="302">
        <f>D245-D240</f>
        <v>-0.24398348209207121</v>
      </c>
      <c r="M240" s="302">
        <f>F245-F240</f>
        <v>4.291314700936355E-3</v>
      </c>
      <c r="N240" s="302">
        <f>SUM(K240:M240)</f>
        <v>-0.33078207784509173</v>
      </c>
    </row>
    <row r="241" spans="1:14" x14ac:dyDescent="0.2">
      <c r="A241" s="282" t="s">
        <v>365</v>
      </c>
      <c r="B241" s="302">
        <f>'Ind T6'!L98</f>
        <v>5.4428530074539161</v>
      </c>
      <c r="C241" s="299" t="str">
        <f>CONCATENATE("(",ROUND((B241/$H242)*100,1),")")</f>
        <v>(18.8)</v>
      </c>
      <c r="D241" s="302">
        <f>'Ind T6'!M98</f>
        <v>10.734033834827299</v>
      </c>
      <c r="E241" s="299" t="str">
        <f>CONCATENATE("(",ROUND((D241/$H242)*100,1),")")</f>
        <v>(37.1)</v>
      </c>
      <c r="F241" s="302">
        <f>'Ind T6'!N98</f>
        <v>0.80676691727185379</v>
      </c>
      <c r="G241" s="299" t="str">
        <f>CONCATENATE("(",ROUND((F241/$H242)*100,1),")")</f>
        <v>(2.8)</v>
      </c>
      <c r="H241" s="302">
        <f t="shared" ref="H241" si="186">SUM(B241,D241,F241)</f>
        <v>16.983653759553068</v>
      </c>
      <c r="I241" s="299" t="str">
        <f>CONCATENATE("(",ROUND((H241/$H242)*100,1),")")</f>
        <v>(58.6)</v>
      </c>
      <c r="K241" s="302">
        <f t="shared" ref="K241:K242" si="187">B246-B241</f>
        <v>-9.7158655164111707E-2</v>
      </c>
      <c r="L241" s="302">
        <f t="shared" ref="L241:L242" si="188">D246-D241</f>
        <v>-0.16508384842120094</v>
      </c>
      <c r="M241" s="302">
        <f t="shared" ref="M241:M242" si="189">F246-F241</f>
        <v>2.4024581430407754E-2</v>
      </c>
      <c r="N241" s="302">
        <f t="shared" ref="N241:N242" si="190">SUM(K241:M241)</f>
        <v>-0.23821792215490489</v>
      </c>
    </row>
    <row r="242" spans="1:14" x14ac:dyDescent="0.2">
      <c r="A242" s="282" t="s">
        <v>363</v>
      </c>
      <c r="B242" s="302">
        <f>SUM(B240:B241)</f>
        <v>10.631574435946076</v>
      </c>
      <c r="C242" s="299" t="str">
        <f>CONCATENATE("(",ROUND((B242/$H242)*100,1),")")</f>
        <v>(36.7)</v>
      </c>
      <c r="D242" s="302">
        <f>SUM(D240:D241)</f>
        <v>17.2482733084369</v>
      </c>
      <c r="E242" s="299" t="str">
        <f>CONCATENATE("(",ROUND((D242/$H242)*100,1),")")</f>
        <v>(59.5)</v>
      </c>
      <c r="F242" s="302">
        <f>SUM(F240:F241)</f>
        <v>1.0911522556170528</v>
      </c>
      <c r="G242" s="299" t="str">
        <f>CONCATENATE("(",ROUND((F242/$H242)*100,1),")")</f>
        <v>(3.8)</v>
      </c>
      <c r="H242" s="302">
        <f>SUM(H240:H241)</f>
        <v>28.971000000000025</v>
      </c>
      <c r="I242" s="299" t="str">
        <f>CONCATENATE("(",ROUND((H242/$H242)*100,1),")")</f>
        <v>(100)</v>
      </c>
      <c r="K242" s="302">
        <f t="shared" si="187"/>
        <v>-0.18824856561806946</v>
      </c>
      <c r="L242" s="302">
        <f t="shared" si="188"/>
        <v>-0.40906733051327393</v>
      </c>
      <c r="M242" s="302">
        <f t="shared" si="189"/>
        <v>2.8315896131344109E-2</v>
      </c>
      <c r="N242" s="302">
        <f t="shared" si="190"/>
        <v>-0.56899999999999928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5.0976315180382032</v>
      </c>
      <c r="C245" s="299" t="str">
        <f>CONCATENATE("(",ROUND((B245/$H247)*100,1),")")</f>
        <v>(17.9)</v>
      </c>
      <c r="D245" s="302">
        <f>'Ind T6'!R99</f>
        <v>6.2702559915175282</v>
      </c>
      <c r="E245" s="299" t="str">
        <f>CONCATENATE("(",ROUND((D245/$H247)*100,1),")")</f>
        <v>(22.1)</v>
      </c>
      <c r="F245" s="302">
        <f>'Ind T6'!S99</f>
        <v>0.28867665304613527</v>
      </c>
      <c r="G245" s="299" t="str">
        <f>CONCATENATE("(",ROUND((F245/$H247)*100,1),")")</f>
        <v>(1)</v>
      </c>
      <c r="H245" s="302">
        <f>SUM(B245,D245,F245)</f>
        <v>11.656564162601867</v>
      </c>
      <c r="I245" s="299" t="str">
        <f>CONCATENATE("(",ROUND((H245/$H247)*100,1),")")</f>
        <v>(41)</v>
      </c>
      <c r="K245" s="302">
        <f>B250-B245</f>
        <v>0.41971289703857551</v>
      </c>
      <c r="L245" s="302">
        <f>D250-D245</f>
        <v>0.37546856011383678</v>
      </c>
      <c r="M245" s="302">
        <f>F250-F245</f>
        <v>2.4806560424318558E-2</v>
      </c>
      <c r="N245" s="302">
        <f>SUM(K245:M245)</f>
        <v>0.8199880175767309</v>
      </c>
    </row>
    <row r="246" spans="1:14" x14ac:dyDescent="0.2">
      <c r="A246" s="282" t="s">
        <v>365</v>
      </c>
      <c r="B246" s="302">
        <f>'Ind T6'!Q98</f>
        <v>5.3456943522898044</v>
      </c>
      <c r="C246" s="299" t="str">
        <f>CONCATENATE("(",ROUND((B246/$H247)*100,1),")")</f>
        <v>(18.8)</v>
      </c>
      <c r="D246" s="302">
        <f>'Ind T6'!R98</f>
        <v>10.568949986406098</v>
      </c>
      <c r="E246" s="299" t="str">
        <f>CONCATENATE("(",ROUND((D246/$H247)*100,1),")")</f>
        <v>(37.2)</v>
      </c>
      <c r="F246" s="302">
        <f>'Ind T6'!S98</f>
        <v>0.83079149870226154</v>
      </c>
      <c r="G246" s="299" t="str">
        <f>CONCATENATE("(",ROUND((F246/$H247)*100,1),")")</f>
        <v>(2.9)</v>
      </c>
      <c r="H246" s="302">
        <f t="shared" ref="H246" si="191">SUM(B246,D246,F246)</f>
        <v>16.745435837398166</v>
      </c>
      <c r="I246" s="299" t="str">
        <f>CONCATENATE("(",ROUND((H246/$H247)*100,1),")")</f>
        <v>(59)</v>
      </c>
      <c r="K246" s="302">
        <f t="shared" ref="K246:K247" si="192">B251-B246</f>
        <v>0.39744566418405203</v>
      </c>
      <c r="L246" s="302">
        <f t="shared" ref="L246:L247" si="193">D251-D246</f>
        <v>0.73478038151835001</v>
      </c>
      <c r="M246" s="302">
        <f t="shared" ref="M246:M247" si="194">F251-F246</f>
        <v>7.3785936720803469E-2</v>
      </c>
      <c r="N246" s="302">
        <f t="shared" ref="N246:N247" si="195">SUM(K246:M246)</f>
        <v>1.2060119824232056</v>
      </c>
    </row>
    <row r="247" spans="1:14" x14ac:dyDescent="0.2">
      <c r="A247" s="282" t="s">
        <v>363</v>
      </c>
      <c r="B247" s="302">
        <f>SUM(B245:B246)</f>
        <v>10.443325870328007</v>
      </c>
      <c r="C247" s="299" t="str">
        <f>CONCATENATE("(",ROUND((B247/$H247)*100,1),")")</f>
        <v>(36.8)</v>
      </c>
      <c r="D247" s="302">
        <f>SUM(D245:D246)</f>
        <v>16.839205977923626</v>
      </c>
      <c r="E247" s="299" t="str">
        <f>CONCATENATE("(",ROUND((D247/$H247)*100,1),")")</f>
        <v>(59.3)</v>
      </c>
      <c r="F247" s="302">
        <f>SUM(F245:F246)</f>
        <v>1.1194681517483969</v>
      </c>
      <c r="G247" s="299" t="str">
        <f>CONCATENATE("(",ROUND((F247/$H247)*100,1),")")</f>
        <v>(3.9)</v>
      </c>
      <c r="H247" s="302">
        <f>SUM(H245:H246)</f>
        <v>28.402000000000033</v>
      </c>
      <c r="I247" s="299" t="str">
        <f>CONCATENATE("(",ROUND((H247/$H247)*100,1),")")</f>
        <v>(100)</v>
      </c>
      <c r="K247" s="302">
        <f t="shared" si="192"/>
        <v>0.81715856122262842</v>
      </c>
      <c r="L247" s="302">
        <f t="shared" si="193"/>
        <v>1.1102489416321859</v>
      </c>
      <c r="M247" s="302">
        <f t="shared" si="194"/>
        <v>9.8592497145121971E-2</v>
      </c>
      <c r="N247" s="302">
        <f t="shared" si="195"/>
        <v>2.0259999999999363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5.5173444150767788</v>
      </c>
      <c r="C250" s="299" t="str">
        <f>CONCATENATE("(",ROUND((B250/$H252)*100,1),")")</f>
        <v>(18.1)</v>
      </c>
      <c r="D250" s="302">
        <f>'Ind T6'!W99</f>
        <v>6.645724551631365</v>
      </c>
      <c r="E250" s="299" t="str">
        <f>CONCATENATE("(",ROUND((D250/$H252)*100,1),")")</f>
        <v>(21.8)</v>
      </c>
      <c r="F250" s="302">
        <f>'Ind T6'!X99</f>
        <v>0.31348321347045383</v>
      </c>
      <c r="G250" s="299" t="str">
        <f>CONCATENATE("(",ROUND((F250/$H252)*100,1),")")</f>
        <v>(1)</v>
      </c>
      <c r="H250" s="302">
        <f>SUM(B250,D250,F250)</f>
        <v>12.476552180178597</v>
      </c>
      <c r="I250" s="299" t="str">
        <f>CONCATENATE("(",ROUND((H250/$H252)*100,1),")")</f>
        <v>(41)</v>
      </c>
      <c r="K250" s="302">
        <f>B250-B240</f>
        <v>0.32862298658461864</v>
      </c>
      <c r="L250" s="302">
        <f>D250-D240</f>
        <v>0.13148507802176557</v>
      </c>
      <c r="M250" s="302">
        <f>F250-F240</f>
        <v>2.9097875125254913E-2</v>
      </c>
      <c r="N250" s="302">
        <f>SUM(K250:M250)</f>
        <v>0.48920593973163912</v>
      </c>
    </row>
    <row r="251" spans="1:14" x14ac:dyDescent="0.2">
      <c r="A251" s="282" t="s">
        <v>365</v>
      </c>
      <c r="B251" s="302">
        <f>'Ind T6'!V98</f>
        <v>5.7431400164738564</v>
      </c>
      <c r="C251" s="299" t="str">
        <f>CONCATENATE("(",ROUND((B251/$H252)*100,1),")")</f>
        <v>(18.9)</v>
      </c>
      <c r="D251" s="302">
        <f>'Ind T6'!W98</f>
        <v>11.303730367924448</v>
      </c>
      <c r="E251" s="299" t="str">
        <f>CONCATENATE("(",ROUND((D251/$H252)*100,1),")")</f>
        <v>(37.1)</v>
      </c>
      <c r="F251" s="302">
        <f>'Ind T6'!X98</f>
        <v>0.90457743542306501</v>
      </c>
      <c r="G251" s="299" t="str">
        <f>CONCATENATE("(",ROUND((F251/$H252)*100,1),")")</f>
        <v>(3)</v>
      </c>
      <c r="H251" s="302">
        <f t="shared" ref="H251" si="196">SUM(B251,D251,F251)</f>
        <v>17.951447819821368</v>
      </c>
      <c r="I251" s="299" t="str">
        <f>CONCATENATE("(",ROUND((H251/$H252)*100,1),")")</f>
        <v>(59)</v>
      </c>
      <c r="K251" s="302">
        <f t="shared" ref="K251:K252" si="197">B251-B241</f>
        <v>0.30028700901994032</v>
      </c>
      <c r="L251" s="302">
        <f t="shared" ref="L251:L252" si="198">D251-D241</f>
        <v>0.56969653309714907</v>
      </c>
      <c r="M251" s="302">
        <f t="shared" ref="M251:M252" si="199">F251-F241</f>
        <v>9.7810518151211223E-2</v>
      </c>
      <c r="N251" s="302">
        <f t="shared" ref="N251:N252" si="200">SUM(K251:M251)</f>
        <v>0.96779406026830062</v>
      </c>
    </row>
    <row r="252" spans="1:14" x14ac:dyDescent="0.2">
      <c r="A252" s="282" t="s">
        <v>363</v>
      </c>
      <c r="B252" s="302">
        <f>SUM(B250:B251)</f>
        <v>11.260484431550635</v>
      </c>
      <c r="C252" s="299" t="str">
        <f>CONCATENATE("(",ROUND((B252/$H252)*100,1),")")</f>
        <v>(37)</v>
      </c>
      <c r="D252" s="302">
        <f>SUM(D250:D251)</f>
        <v>17.949454919555812</v>
      </c>
      <c r="E252" s="299" t="str">
        <f>CONCATENATE("(",ROUND((D252/$H252)*100,1),")")</f>
        <v>(59)</v>
      </c>
      <c r="F252" s="302">
        <f>SUM(F250:F251)</f>
        <v>1.2180606488935188</v>
      </c>
      <c r="G252" s="299" t="str">
        <f>CONCATENATE("(",ROUND((F252/$H252)*100,1),")")</f>
        <v>(4)</v>
      </c>
      <c r="H252" s="302">
        <f>SUM(H250:H251)</f>
        <v>30.427999999999965</v>
      </c>
      <c r="I252" s="299" t="str">
        <f>CONCATENATE("(",ROUND((H252/$H252)*100,1),")")</f>
        <v>(100)</v>
      </c>
      <c r="K252" s="302">
        <f t="shared" si="197"/>
        <v>0.62890999560455896</v>
      </c>
      <c r="L252" s="302">
        <f t="shared" si="198"/>
        <v>0.70118161111891197</v>
      </c>
      <c r="M252" s="302">
        <f t="shared" si="199"/>
        <v>0.12690839327646608</v>
      </c>
      <c r="N252" s="302">
        <f t="shared" si="200"/>
        <v>1.456999999999937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0.46288009258978458</v>
      </c>
      <c r="C261" s="299" t="str">
        <f>CONCATENATE("(",ROUND((B261/$H263)*100,1),")")</f>
        <v>(26.4)</v>
      </c>
      <c r="D261" s="302">
        <f>'Ind T6'!M108</f>
        <v>0.21705104166834202</v>
      </c>
      <c r="E261" s="299" t="str">
        <f>CONCATENATE("(",ROUND((D261/$H263)*100,1),")")</f>
        <v>(12.4)</v>
      </c>
      <c r="F261" s="302">
        <f>'Ind T6'!N108</f>
        <v>0.19009699074302369</v>
      </c>
      <c r="G261" s="299" t="str">
        <f>CONCATENATE("(",ROUND((F261/$H263)*100,1),")")</f>
        <v>(10.9)</v>
      </c>
      <c r="H261" s="302">
        <f>SUM(B261,D261,F261)</f>
        <v>0.87002812500115023</v>
      </c>
      <c r="I261" s="299" t="str">
        <f>CONCATENATE("(",ROUND((H261/$H263)*100,1),")")</f>
        <v>(49.7)</v>
      </c>
      <c r="K261" s="302">
        <f>B266-B261</f>
        <v>-1.2902696788566037E-2</v>
      </c>
      <c r="L261" s="302">
        <f>D266-D261</f>
        <v>5.4005712334722622E-3</v>
      </c>
      <c r="M261" s="302">
        <f>F266-F261</f>
        <v>-3.1645678509293063E-3</v>
      </c>
      <c r="N261" s="302">
        <f>SUM(K261:M261)</f>
        <v>-1.0666693406023081E-2</v>
      </c>
    </row>
    <row r="262" spans="1:14" x14ac:dyDescent="0.2">
      <c r="A262" s="282" t="s">
        <v>365</v>
      </c>
      <c r="B262" s="302">
        <f>'Ind T6'!L107</f>
        <v>0.20306736111012721</v>
      </c>
      <c r="C262" s="299" t="str">
        <f>CONCATENATE("(",ROUND((B262/$H263)*100,1),")")</f>
        <v>(11.6)</v>
      </c>
      <c r="D262" s="302">
        <f>'Ind T6'!M107</f>
        <v>0.45396296297031358</v>
      </c>
      <c r="E262" s="299" t="str">
        <f>CONCATENATE("(",ROUND((D262/$H263)*100,1),")")</f>
        <v>(25.9)</v>
      </c>
      <c r="F262" s="302">
        <f>'Ind T6'!N107</f>
        <v>0.22394155091841156</v>
      </c>
      <c r="G262" s="299" t="str">
        <f>CONCATENATE("(",ROUND((F262/$H263)*100,1),")")</f>
        <v>(12.8)</v>
      </c>
      <c r="H262" s="302">
        <f t="shared" ref="H262" si="201">SUM(B262,D262,F262)</f>
        <v>0.88097187499885243</v>
      </c>
      <c r="I262" s="299" t="str">
        <f>CONCATENATE("(",ROUND((H262/$H263)*100,1),")")</f>
        <v>(50.3)</v>
      </c>
      <c r="K262" s="302">
        <f t="shared" ref="K262:K263" si="202">B267-B262</f>
        <v>-5.1747310154597881E-3</v>
      </c>
      <c r="L262" s="302">
        <f t="shared" ref="L262:L263" si="203">D267-D262</f>
        <v>-3.9855671667148318E-3</v>
      </c>
      <c r="M262" s="302">
        <f t="shared" ref="M262:M263" si="204">F267-F262</f>
        <v>-7.1730084118079573E-3</v>
      </c>
      <c r="N262" s="302">
        <f t="shared" ref="N262:N263" si="205">SUM(K262:M262)</f>
        <v>-1.6333306593982577E-2</v>
      </c>
    </row>
    <row r="263" spans="1:14" x14ac:dyDescent="0.2">
      <c r="A263" s="282" t="s">
        <v>363</v>
      </c>
      <c r="B263" s="302">
        <f>SUM(B261:B262)</f>
        <v>0.66594745369991182</v>
      </c>
      <c r="C263" s="299" t="str">
        <f>CONCATENATE("(",ROUND((B263/$H263)*100,1),")")</f>
        <v>(38)</v>
      </c>
      <c r="D263" s="302">
        <f>SUM(D261:D262)</f>
        <v>0.67101400463865557</v>
      </c>
      <c r="E263" s="299" t="str">
        <f>CONCATENATE("(",ROUND((D263/$H263)*100,1),")")</f>
        <v>(38.3)</v>
      </c>
      <c r="F263" s="302">
        <f>SUM(F261:F262)</f>
        <v>0.41403854166143528</v>
      </c>
      <c r="G263" s="299" t="str">
        <f>CONCATENATE("(",ROUND((F263/$H263)*100,1),")")</f>
        <v>(23.6)</v>
      </c>
      <c r="H263" s="302">
        <f>SUM(H261:H262)</f>
        <v>1.7510000000000026</v>
      </c>
      <c r="I263" s="299" t="str">
        <f>CONCATENATE("(",ROUND((H263/$H263)*100,1),")")</f>
        <v>(100)</v>
      </c>
      <c r="K263" s="302">
        <f t="shared" si="202"/>
        <v>-1.8077427804025881E-2</v>
      </c>
      <c r="L263" s="302">
        <f t="shared" si="203"/>
        <v>1.4150040667574304E-3</v>
      </c>
      <c r="M263" s="302">
        <f t="shared" si="204"/>
        <v>-1.0337576262737291E-2</v>
      </c>
      <c r="N263" s="302">
        <f t="shared" si="205"/>
        <v>-2.7000000000005742E-2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0.44997739580121854</v>
      </c>
      <c r="C266" s="299" t="str">
        <f>CONCATENATE("(",ROUND((B266/$H268)*100,1),")")</f>
        <v>(26.1)</v>
      </c>
      <c r="D266" s="302">
        <f>'Ind T6'!R108</f>
        <v>0.22245161290181428</v>
      </c>
      <c r="E266" s="299" t="str">
        <f>CONCATENATE("(",ROUND((D266/$H268)*100,1),")")</f>
        <v>(12.9)</v>
      </c>
      <c r="F266" s="302">
        <f>'Ind T6'!S108</f>
        <v>0.18693242289209439</v>
      </c>
      <c r="G266" s="299" t="str">
        <f>CONCATENATE("(",ROUND((F266/$H268)*100,1),")")</f>
        <v>(10.8)</v>
      </c>
      <c r="H266" s="302">
        <f>SUM(B266,D266,F266)</f>
        <v>0.85936143159512723</v>
      </c>
      <c r="I266" s="299" t="str">
        <f>CONCATENATE("(",ROUND((H266/$H268)*100,1),")")</f>
        <v>(49.8)</v>
      </c>
      <c r="K266" s="302">
        <f>B271-B266</f>
        <v>2.8957985660926777E-4</v>
      </c>
      <c r="L266" s="302">
        <f>D271-D266</f>
        <v>1.7164146077257858E-2</v>
      </c>
      <c r="M266" s="302">
        <f>F271-F266</f>
        <v>3.8689676107700743E-3</v>
      </c>
      <c r="N266" s="302">
        <f>SUM(K266:M266)</f>
        <v>2.13226935446372E-2</v>
      </c>
    </row>
    <row r="267" spans="1:14" x14ac:dyDescent="0.2">
      <c r="A267" s="282" t="s">
        <v>365</v>
      </c>
      <c r="B267" s="302">
        <f>'Ind T6'!Q107</f>
        <v>0.19789263009466743</v>
      </c>
      <c r="C267" s="299" t="str">
        <f>CONCATENATE("(",ROUND((B267/$H268)*100,1),")")</f>
        <v>(11.5)</v>
      </c>
      <c r="D267" s="302">
        <f>'Ind T6'!R107</f>
        <v>0.44997739580359875</v>
      </c>
      <c r="E267" s="299" t="str">
        <f>CONCATENATE("(",ROUND((D267/$H268)*100,1),")")</f>
        <v>(26.1)</v>
      </c>
      <c r="F267" s="302">
        <f>'Ind T6'!S107</f>
        <v>0.2167685425066036</v>
      </c>
      <c r="G267" s="299" t="str">
        <f>CONCATENATE("(",ROUND((F267/$H268)*100,1),")")</f>
        <v>(12.6)</v>
      </c>
      <c r="H267" s="302">
        <f t="shared" ref="H267" si="206">SUM(B267,D267,F267)</f>
        <v>0.86463856840486975</v>
      </c>
      <c r="I267" s="299" t="str">
        <f>CONCATENATE("(",ROUND((H267/$H268)*100,1),")")</f>
        <v>(50.2)</v>
      </c>
      <c r="K267" s="302">
        <f t="shared" ref="K267:K268" si="207">B272-B267</f>
        <v>4.0489689818449248E-3</v>
      </c>
      <c r="L267" s="302">
        <f t="shared" ref="L267:L268" si="208">D272-D267</f>
        <v>5.7584095261847268E-3</v>
      </c>
      <c r="M267" s="302">
        <f t="shared" ref="M267:M268" si="209">F272-F267</f>
        <v>-7.1300720526631112E-3</v>
      </c>
      <c r="N267" s="302">
        <f t="shared" ref="N267:N268" si="210">SUM(K267:M267)</f>
        <v>2.6773064553665404E-3</v>
      </c>
    </row>
    <row r="268" spans="1:14" x14ac:dyDescent="0.2">
      <c r="A268" s="282" t="s">
        <v>363</v>
      </c>
      <c r="B268" s="302">
        <f>SUM(B266:B267)</f>
        <v>0.64787002589588594</v>
      </c>
      <c r="C268" s="299" t="str">
        <f>CONCATENATE("(",ROUND((B268/$H268)*100,1),")")</f>
        <v>(37.6)</v>
      </c>
      <c r="D268" s="302">
        <f>SUM(D266:D267)</f>
        <v>0.672429008705413</v>
      </c>
      <c r="E268" s="299" t="str">
        <f>CONCATENATE("(",ROUND((D268/$H268)*100,1),")")</f>
        <v>(39)</v>
      </c>
      <c r="F268" s="302">
        <f>SUM(F266:F267)</f>
        <v>0.40370096539869799</v>
      </c>
      <c r="G268" s="299" t="str">
        <f>CONCATENATE("(",ROUND((F268/$H268)*100,1),")")</f>
        <v>(23.4)</v>
      </c>
      <c r="H268" s="302">
        <f>SUM(H266:H267)</f>
        <v>1.7239999999999971</v>
      </c>
      <c r="I268" s="299" t="str">
        <f>CONCATENATE("(",ROUND((H268/$H268)*100,1),")")</f>
        <v>(100)</v>
      </c>
      <c r="K268" s="302">
        <f t="shared" si="207"/>
        <v>4.3385488384541926E-3</v>
      </c>
      <c r="L268" s="302">
        <f t="shared" si="208"/>
        <v>2.2922555603442585E-2</v>
      </c>
      <c r="M268" s="302">
        <f t="shared" si="209"/>
        <v>-3.2611044418930368E-3</v>
      </c>
      <c r="N268" s="302">
        <f t="shared" si="210"/>
        <v>2.4000000000003741E-2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0.45026697565782781</v>
      </c>
      <c r="C271" s="299" t="str">
        <f>CONCATENATE("(",ROUND((B271/$H273)*100,1),")")</f>
        <v>(25.8)</v>
      </c>
      <c r="D271" s="302">
        <f>'Ind T6'!W108</f>
        <v>0.23961575897907214</v>
      </c>
      <c r="E271" s="299" t="str">
        <f>CONCATENATE("(",ROUND((D271/$H273)*100,1),")")</f>
        <v>(13.7)</v>
      </c>
      <c r="F271" s="302">
        <f>'Ind T6'!X108</f>
        <v>0.19080139050286446</v>
      </c>
      <c r="G271" s="299" t="str">
        <f>CONCATENATE("(",ROUND((F271/$H273)*100,1),")")</f>
        <v>(10.9)</v>
      </c>
      <c r="H271" s="302">
        <f>SUM(B271,D271,F271)</f>
        <v>0.88068412513976446</v>
      </c>
      <c r="I271" s="299" t="str">
        <f>CONCATENATE("(",ROUND((H271/$H273)*100,1),")")</f>
        <v>(50.4)</v>
      </c>
      <c r="K271" s="302">
        <f>B271-B261</f>
        <v>-1.2613116931956769E-2</v>
      </c>
      <c r="L271" s="302">
        <f>D271-D261</f>
        <v>2.256471731073012E-2</v>
      </c>
      <c r="M271" s="302">
        <f>F271-F261</f>
        <v>7.0439975984076808E-4</v>
      </c>
      <c r="N271" s="302">
        <f>SUM(K271:M271)</f>
        <v>1.0656000138614119E-2</v>
      </c>
    </row>
    <row r="272" spans="1:14" x14ac:dyDescent="0.2">
      <c r="A272" s="282" t="s">
        <v>365</v>
      </c>
      <c r="B272" s="302">
        <f>'Ind T6'!V107</f>
        <v>0.20194159907651235</v>
      </c>
      <c r="C272" s="299" t="str">
        <f>CONCATENATE("(",ROUND((B272/$H273)*100,1),")")</f>
        <v>(11.6)</v>
      </c>
      <c r="D272" s="302">
        <f>'Ind T6'!W107</f>
        <v>0.45573580532978347</v>
      </c>
      <c r="E272" s="299" t="str">
        <f>CONCATENATE("(",ROUND((D272/$H273)*100,1),")")</f>
        <v>(26.1)</v>
      </c>
      <c r="F272" s="302">
        <f>'Ind T6'!X107</f>
        <v>0.20963847045394049</v>
      </c>
      <c r="G272" s="299" t="str">
        <f>CONCATENATE("(",ROUND((F272/$H273)*100,1),")")</f>
        <v>(12)</v>
      </c>
      <c r="H272" s="302">
        <f t="shared" ref="H272" si="211">SUM(B272,D272,F272)</f>
        <v>0.86731587486023631</v>
      </c>
      <c r="I272" s="299" t="str">
        <f>CONCATENATE("(",ROUND((H272/$H273)*100,1),")")</f>
        <v>(49.6)</v>
      </c>
      <c r="K272" s="302">
        <f t="shared" ref="K272:K273" si="212">B272-B262</f>
        <v>-1.1257620336148633E-3</v>
      </c>
      <c r="L272" s="302">
        <f t="shared" ref="L272:L273" si="213">D272-D262</f>
        <v>1.772842359469895E-3</v>
      </c>
      <c r="M272" s="302">
        <f t="shared" ref="M272:M273" si="214">F272-F262</f>
        <v>-1.4303080464471069E-2</v>
      </c>
      <c r="N272" s="302">
        <f t="shared" ref="N272:N273" si="215">SUM(K272:M272)</f>
        <v>-1.3656000138616037E-2</v>
      </c>
    </row>
    <row r="273" spans="1:14" x14ac:dyDescent="0.2">
      <c r="A273" s="282" t="s">
        <v>363</v>
      </c>
      <c r="B273" s="302">
        <f>SUM(B271:B272)</f>
        <v>0.65220857473434013</v>
      </c>
      <c r="C273" s="299" t="str">
        <f>CONCATENATE("(",ROUND((B273/$H273)*100,1),")")</f>
        <v>(37.3)</v>
      </c>
      <c r="D273" s="302">
        <f>SUM(D271:D272)</f>
        <v>0.69535156430885559</v>
      </c>
      <c r="E273" s="299" t="str">
        <f>CONCATENATE("(",ROUND((D273/$H273)*100,1),")")</f>
        <v>(39.8)</v>
      </c>
      <c r="F273" s="302">
        <f>SUM(F271:F272)</f>
        <v>0.40043986095680495</v>
      </c>
      <c r="G273" s="299" t="str">
        <f>CONCATENATE("(",ROUND((F273/$H273)*100,1),")")</f>
        <v>(22.9)</v>
      </c>
      <c r="H273" s="302">
        <f>SUM(H271:H272)</f>
        <v>1.7480000000000007</v>
      </c>
      <c r="I273" s="299" t="str">
        <f>CONCATENATE("(",ROUND((H273/$H273)*100,1),")")</f>
        <v>(100)</v>
      </c>
      <c r="K273" s="302">
        <f t="shared" si="212"/>
        <v>-1.3738878965571688E-2</v>
      </c>
      <c r="L273" s="302">
        <f t="shared" si="213"/>
        <v>2.4337559670200015E-2</v>
      </c>
      <c r="M273" s="302">
        <f t="shared" si="214"/>
        <v>-1.3598680704630328E-2</v>
      </c>
      <c r="N273" s="302">
        <f t="shared" si="215"/>
        <v>-3.0000000000020011E-3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7.3161102786648877</v>
      </c>
      <c r="C282" s="299" t="str">
        <f>CONCATENATE("(",ROUND((B282/$H284)*100,1),")")</f>
        <v>(66.7)</v>
      </c>
      <c r="D282" s="302">
        <f>'Ind T6'!M117</f>
        <v>0.41769448607092718</v>
      </c>
      <c r="E282" s="299" t="str">
        <f>CONCATENATE("(",ROUND((D282/$H284)*100,1),")")</f>
        <v>(3.8)</v>
      </c>
      <c r="F282" s="302">
        <f>'Ind T6'!N117</f>
        <v>0.36110967935879951</v>
      </c>
      <c r="G282" s="299" t="str">
        <f>CONCATENATE("(",ROUND((F282/$H284)*100,1),")")</f>
        <v>(3.3)</v>
      </c>
      <c r="H282" s="302">
        <f>SUM(B282,D282,F282)</f>
        <v>8.0949144440946146</v>
      </c>
      <c r="I282" s="299" t="str">
        <f>CONCATENATE("(",ROUND((H282/$H284)*100,1),")")</f>
        <v>(73.8)</v>
      </c>
      <c r="K282" s="302">
        <f>B287-B282</f>
        <v>0.5202167258417143</v>
      </c>
      <c r="L282" s="302">
        <f>D287-D282</f>
        <v>3.6424983746695394E-2</v>
      </c>
      <c r="M282" s="302">
        <f>F287-F282</f>
        <v>3.7451369073442375E-2</v>
      </c>
      <c r="N282" s="302">
        <f>SUM(K282:M282)</f>
        <v>0.59409307866185213</v>
      </c>
    </row>
    <row r="283" spans="1:14" x14ac:dyDescent="0.2">
      <c r="A283" s="282" t="s">
        <v>365</v>
      </c>
      <c r="B283" s="302">
        <f>'Ind T6'!L116</f>
        <v>1.9027521726189784</v>
      </c>
      <c r="C283" s="299" t="str">
        <f>CONCATENATE("(",ROUND((B283/$H284)*100,1),")")</f>
        <v>(17.3)</v>
      </c>
      <c r="D283" s="302">
        <f>'Ind T6'!M116</f>
        <v>0.81496209170816181</v>
      </c>
      <c r="E283" s="299" t="str">
        <f>CONCATENATE("(",ROUND((D283/$H284)*100,1),")")</f>
        <v>(7.4)</v>
      </c>
      <c r="F283" s="302">
        <f>'Ind T6'!N116</f>
        <v>0.15637129157824567</v>
      </c>
      <c r="G283" s="299" t="str">
        <f>CONCATENATE("(",ROUND((F283/$H284)*100,1),")")</f>
        <v>(1.4)</v>
      </c>
      <c r="H283" s="302">
        <f t="shared" ref="H283" si="216">SUM(B283,D283,F283)</f>
        <v>2.8740855559053857</v>
      </c>
      <c r="I283" s="299" t="str">
        <f>CONCATENATE("(",ROUND((H283/$H284)*100,1),")")</f>
        <v>(26.2)</v>
      </c>
      <c r="K283" s="302">
        <f t="shared" ref="K283:K284" si="217">B288-B283</f>
        <v>0.19810949082709306</v>
      </c>
      <c r="L283" s="302">
        <f t="shared" ref="L283:L284" si="218">D288-D283</f>
        <v>5.2549700053616033E-2</v>
      </c>
      <c r="M283" s="302">
        <f t="shared" ref="M283:M284" si="219">F288-F283</f>
        <v>1.5247730457453534E-2</v>
      </c>
      <c r="N283" s="302">
        <f t="shared" ref="N283:N284" si="220">SUM(K283:M283)</f>
        <v>0.26590692133816263</v>
      </c>
    </row>
    <row r="284" spans="1:14" x14ac:dyDescent="0.2">
      <c r="A284" s="282" t="s">
        <v>363</v>
      </c>
      <c r="B284" s="302">
        <f>SUM(B282:B283)</f>
        <v>9.2188624512838668</v>
      </c>
      <c r="C284" s="299" t="str">
        <f>CONCATENATE("(",ROUND((B284/$H284)*100,1),")")</f>
        <v>(84)</v>
      </c>
      <c r="D284" s="302">
        <f>SUM(D282:D283)</f>
        <v>1.232656577779089</v>
      </c>
      <c r="E284" s="299" t="str">
        <f>CONCATENATE("(",ROUND((D284/$H284)*100,1),")")</f>
        <v>(11.2)</v>
      </c>
      <c r="F284" s="302">
        <f>SUM(F282:F283)</f>
        <v>0.51748097093704515</v>
      </c>
      <c r="G284" s="299" t="str">
        <f>CONCATENATE("(",ROUND((F284/$H284)*100,1),")")</f>
        <v>(4.7)</v>
      </c>
      <c r="H284" s="302">
        <f>SUM(H282:H283)</f>
        <v>10.969000000000001</v>
      </c>
      <c r="I284" s="299" t="str">
        <f>CONCATENATE("(",ROUND((H284/$H284)*100,1),")")</f>
        <v>(100)</v>
      </c>
      <c r="K284" s="302">
        <f t="shared" si="217"/>
        <v>0.71832621666880669</v>
      </c>
      <c r="L284" s="302">
        <f t="shared" si="218"/>
        <v>8.8974683800311372E-2</v>
      </c>
      <c r="M284" s="302">
        <f t="shared" si="219"/>
        <v>5.269909953089591E-2</v>
      </c>
      <c r="N284" s="302">
        <f t="shared" si="220"/>
        <v>0.86000000000001398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7.836327004506602</v>
      </c>
      <c r="C287" s="299" t="str">
        <f>CONCATENATE("(",ROUND((B287/$H289)*100,1),")")</f>
        <v>(66.2)</v>
      </c>
      <c r="D287" s="302">
        <f>'Ind T6'!R117</f>
        <v>0.45411946981762258</v>
      </c>
      <c r="E287" s="299" t="str">
        <f>CONCATENATE("(",ROUND((D287/$H289)*100,1),")")</f>
        <v>(3.8)</v>
      </c>
      <c r="F287" s="302">
        <f>'Ind T6'!S117</f>
        <v>0.39856104843224188</v>
      </c>
      <c r="G287" s="299" t="str">
        <f>CONCATENATE("(",ROUND((F287/$H289)*100,1),")")</f>
        <v>(3.4)</v>
      </c>
      <c r="H287" s="302">
        <f>SUM(B287,D287,F287)</f>
        <v>8.6890075227564676</v>
      </c>
      <c r="I287" s="299" t="str">
        <f>CONCATENATE("(",ROUND((H287/$H289)*100,1),")")</f>
        <v>(73.5)</v>
      </c>
      <c r="K287" s="302">
        <f>B292-B287</f>
        <v>0.49998578094234247</v>
      </c>
      <c r="L287" s="302">
        <f>D292-D287</f>
        <v>3.8029131647055681E-2</v>
      </c>
      <c r="M287" s="302">
        <f>F292-F287</f>
        <v>3.9769864246766096E-2</v>
      </c>
      <c r="N287" s="302">
        <f>SUM(K287:M287)</f>
        <v>0.57778477683616425</v>
      </c>
    </row>
    <row r="288" spans="1:14" x14ac:dyDescent="0.2">
      <c r="A288" s="282" t="s">
        <v>365</v>
      </c>
      <c r="B288" s="302">
        <f>'Ind T6'!Q116</f>
        <v>2.1008616634460715</v>
      </c>
      <c r="C288" s="299" t="str">
        <f>CONCATENATE("(",ROUND((B288/$H289)*100,1),")")</f>
        <v>(17.8)</v>
      </c>
      <c r="D288" s="302">
        <f>'Ind T6'!R116</f>
        <v>0.86751179176177784</v>
      </c>
      <c r="E288" s="299" t="str">
        <f>CONCATENATE("(",ROUND((D288/$H289)*100,1),")")</f>
        <v>(7.3)</v>
      </c>
      <c r="F288" s="302">
        <f>'Ind T6'!S116</f>
        <v>0.1716190220356992</v>
      </c>
      <c r="G288" s="299" t="str">
        <f>CONCATENATE("(",ROUND((F288/$H289)*100,1),")")</f>
        <v>(1.5)</v>
      </c>
      <c r="H288" s="302">
        <f t="shared" ref="H288" si="221">SUM(B288,D288,F288)</f>
        <v>3.1399924772435486</v>
      </c>
      <c r="I288" s="299" t="str">
        <f>CONCATENATE("(",ROUND((H288/$H289)*100,1),")")</f>
        <v>(26.5)</v>
      </c>
      <c r="K288" s="302">
        <f t="shared" ref="K288:K289" si="222">B293-B288</f>
        <v>0.25555056129205989</v>
      </c>
      <c r="L288" s="302">
        <f t="shared" ref="L288:L289" si="223">D293-D288</f>
        <v>3.3226368054472655E-2</v>
      </c>
      <c r="M288" s="302">
        <f t="shared" ref="M288:M289" si="224">F293-F288</f>
        <v>1.3438293817286506E-2</v>
      </c>
      <c r="N288" s="302">
        <f t="shared" ref="N288:N289" si="225">SUM(K288:M288)</f>
        <v>0.30221522316381905</v>
      </c>
    </row>
    <row r="289" spans="1:14" x14ac:dyDescent="0.2">
      <c r="A289" s="282" t="s">
        <v>363</v>
      </c>
      <c r="B289" s="302">
        <f>SUM(B287:B288)</f>
        <v>9.9371886679526735</v>
      </c>
      <c r="C289" s="299" t="str">
        <f>CONCATENATE("(",ROUND((B289/$H289)*100,1),")")</f>
        <v>(84)</v>
      </c>
      <c r="D289" s="302">
        <f>SUM(D287:D288)</f>
        <v>1.3216312615794004</v>
      </c>
      <c r="E289" s="299" t="str">
        <f>CONCATENATE("(",ROUND((D289/$H289)*100,1),")")</f>
        <v>(11.2)</v>
      </c>
      <c r="F289" s="302">
        <f>SUM(F287:F288)</f>
        <v>0.57018007046794106</v>
      </c>
      <c r="G289" s="299" t="str">
        <f>CONCATENATE("(",ROUND((F289/$H289)*100,1),")")</f>
        <v>(4.8)</v>
      </c>
      <c r="H289" s="302">
        <f>SUM(H287:H288)</f>
        <v>11.829000000000017</v>
      </c>
      <c r="I289" s="299" t="str">
        <f>CONCATENATE("(",ROUND((H289/$H289)*100,1),")")</f>
        <v>(100)</v>
      </c>
      <c r="K289" s="302">
        <f t="shared" si="222"/>
        <v>0.75553634223440191</v>
      </c>
      <c r="L289" s="302">
        <f t="shared" si="223"/>
        <v>7.1255499701528446E-2</v>
      </c>
      <c r="M289" s="302">
        <f t="shared" si="224"/>
        <v>5.3208158064052657E-2</v>
      </c>
      <c r="N289" s="302">
        <f t="shared" si="225"/>
        <v>0.87999999999998302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8.3363127854489445</v>
      </c>
      <c r="C292" s="299" t="str">
        <f>CONCATENATE("(",ROUND((B292/$H294)*100,1),")")</f>
        <v>(65.6)</v>
      </c>
      <c r="D292" s="302">
        <f>'Ind T6'!W117</f>
        <v>0.49214860146467826</v>
      </c>
      <c r="E292" s="299" t="str">
        <f>CONCATENATE("(",ROUND((D292/$H294)*100,1),")")</f>
        <v>(3.9)</v>
      </c>
      <c r="F292" s="302">
        <f>'Ind T6'!X117</f>
        <v>0.43833091267900798</v>
      </c>
      <c r="G292" s="299" t="str">
        <f>CONCATENATE("(",ROUND((F292/$H294)*100,1),")")</f>
        <v>(3.4)</v>
      </c>
      <c r="H292" s="302">
        <f>SUM(B292,D292,F292)</f>
        <v>9.2667922995926304</v>
      </c>
      <c r="I292" s="299" t="str">
        <f>CONCATENATE("(",ROUND((H292/$H294)*100,1),")")</f>
        <v>(72.9)</v>
      </c>
      <c r="K292" s="302">
        <f>B292-B282</f>
        <v>1.0202025067840568</v>
      </c>
      <c r="L292" s="302">
        <f>D292-D282</f>
        <v>7.4454115393751075E-2</v>
      </c>
      <c r="M292" s="302">
        <f>F292-F282</f>
        <v>7.7221233320208471E-2</v>
      </c>
      <c r="N292" s="302">
        <f>SUM(K292:M292)</f>
        <v>1.1718778554980163</v>
      </c>
    </row>
    <row r="293" spans="1:14" x14ac:dyDescent="0.2">
      <c r="A293" s="282" t="s">
        <v>365</v>
      </c>
      <c r="B293" s="302">
        <f>'Ind T6'!V116</f>
        <v>2.3564122247381314</v>
      </c>
      <c r="C293" s="299" t="str">
        <f>CONCATENATE("(",ROUND((B293/$H294)*100,1),")")</f>
        <v>(18.5)</v>
      </c>
      <c r="D293" s="302">
        <f>'Ind T6'!W116</f>
        <v>0.90073815981625049</v>
      </c>
      <c r="E293" s="299" t="str">
        <f>CONCATENATE("(",ROUND((D293/$H294)*100,1),")")</f>
        <v>(7.1)</v>
      </c>
      <c r="F293" s="302">
        <f>'Ind T6'!X116</f>
        <v>0.18505731585298571</v>
      </c>
      <c r="G293" s="299" t="str">
        <f>CONCATENATE("(",ROUND((F293/$H294)*100,1),")")</f>
        <v>(1.5)</v>
      </c>
      <c r="H293" s="302">
        <f t="shared" ref="H293" si="226">SUM(B293,D293,F293)</f>
        <v>3.4422077004073675</v>
      </c>
      <c r="I293" s="299" t="str">
        <f>CONCATENATE("(",ROUND((H293/$H294)*100,1),")")</f>
        <v>(27.1)</v>
      </c>
      <c r="K293" s="302">
        <f t="shared" ref="K293:K294" si="227">B293-B283</f>
        <v>0.45366005211915295</v>
      </c>
      <c r="L293" s="302">
        <f t="shared" ref="L293:L294" si="228">D293-D283</f>
        <v>8.5776068108088688E-2</v>
      </c>
      <c r="M293" s="302">
        <f t="shared" ref="M293:M294" si="229">F293-F283</f>
        <v>2.8686024274740041E-2</v>
      </c>
      <c r="N293" s="302">
        <f t="shared" ref="N293:N294" si="230">SUM(K293:M293)</f>
        <v>0.56812214450198173</v>
      </c>
    </row>
    <row r="294" spans="1:14" x14ac:dyDescent="0.2">
      <c r="A294" s="282" t="s">
        <v>363</v>
      </c>
      <c r="B294" s="302">
        <f>SUM(B292:B293)</f>
        <v>10.692725010187075</v>
      </c>
      <c r="C294" s="299" t="str">
        <f>CONCATENATE("(",ROUND((B294/$H294)*100,1),")")</f>
        <v>(84.1)</v>
      </c>
      <c r="D294" s="302">
        <f>SUM(D292:D293)</f>
        <v>1.3928867612809288</v>
      </c>
      <c r="E294" s="299" t="str">
        <f>CONCATENATE("(",ROUND((D294/$H294)*100,1),")")</f>
        <v>(11)</v>
      </c>
      <c r="F294" s="302">
        <f>SUM(F292:F293)</f>
        <v>0.62338822853199372</v>
      </c>
      <c r="G294" s="299" t="str">
        <f>CONCATENATE("(",ROUND((F294/$H294)*100,1),")")</f>
        <v>(4.9)</v>
      </c>
      <c r="H294" s="302">
        <f>SUM(H292:H293)</f>
        <v>12.708999999999998</v>
      </c>
      <c r="I294" s="299" t="str">
        <f>CONCATENATE("(",ROUND((H294/$H294)*100,1),")")</f>
        <v>(100)</v>
      </c>
      <c r="K294" s="302">
        <f t="shared" si="227"/>
        <v>1.4738625589032086</v>
      </c>
      <c r="L294" s="302">
        <f t="shared" si="228"/>
        <v>0.16023018350183982</v>
      </c>
      <c r="M294" s="302">
        <f t="shared" si="229"/>
        <v>0.10590725759494857</v>
      </c>
      <c r="N294" s="302">
        <f t="shared" si="230"/>
        <v>1.7399999999999971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4.9703000357069538</v>
      </c>
      <c r="C303" s="299" t="str">
        <f>CONCATENATE("(",ROUND((B303/$H305)*100,1),")")</f>
        <v>(41.3)</v>
      </c>
      <c r="D303" s="302">
        <f>'Ind T6'!M126</f>
        <v>0.24926791458558431</v>
      </c>
      <c r="E303" s="299" t="str">
        <f>CONCATENATE("(",ROUND((D303/$H305)*100,1),")")</f>
        <v>(2.1)</v>
      </c>
      <c r="F303" s="302">
        <f>'Ind T6'!N126</f>
        <v>0.72306518049986757</v>
      </c>
      <c r="G303" s="299" t="str">
        <f>CONCATENATE("(",ROUND((F303/$H305)*100,1),")")</f>
        <v>(6)</v>
      </c>
      <c r="H303" s="302">
        <f>SUM(B303,D303,F303)</f>
        <v>5.9426331307924061</v>
      </c>
      <c r="I303" s="299" t="str">
        <f>CONCATENATE("(",ROUND((H303/$H305)*100,1),")")</f>
        <v>(49.4)</v>
      </c>
      <c r="K303" s="302">
        <f>B308-B303</f>
        <v>-6.6556736552158213E-2</v>
      </c>
      <c r="L303" s="302">
        <f>D308-D303</f>
        <v>7.0929164611389928E-3</v>
      </c>
      <c r="M303" s="302">
        <f>F308-F303</f>
        <v>2.6069151263294565E-2</v>
      </c>
      <c r="N303" s="302">
        <f>SUM(K303:M303)</f>
        <v>-3.3394668827724655E-2</v>
      </c>
    </row>
    <row r="304" spans="1:14" x14ac:dyDescent="0.2">
      <c r="A304" s="282" t="s">
        <v>365</v>
      </c>
      <c r="B304" s="302">
        <f>'Ind T6'!L125</f>
        <v>4.0372259649576536</v>
      </c>
      <c r="C304" s="299" t="str">
        <f>CONCATENATE("(",ROUND((B304/$H305)*100,1),")")</f>
        <v>(33.5)</v>
      </c>
      <c r="D304" s="302">
        <f>'Ind T6'!M125</f>
        <v>1.651836892456499</v>
      </c>
      <c r="E304" s="299" t="str">
        <f>CONCATENATE("(",ROUND((D304/$H305)*100,1),")")</f>
        <v>(13.7)</v>
      </c>
      <c r="F304" s="302">
        <f>'Ind T6'!N125</f>
        <v>0.40630401179343134</v>
      </c>
      <c r="G304" s="299" t="str">
        <f>CONCATENATE("(",ROUND((F304/$H305)*100,1),")")</f>
        <v>(3.4)</v>
      </c>
      <c r="H304" s="302">
        <f t="shared" ref="H304" si="231">SUM(B304,D304,F304)</f>
        <v>6.0953668692075844</v>
      </c>
      <c r="I304" s="299" t="str">
        <f>CONCATENATE("(",ROUND((H304/$H305)*100,1),")")</f>
        <v>(50.6)</v>
      </c>
      <c r="K304" s="302">
        <f t="shared" ref="K304:K305" si="232">B309-B304</f>
        <v>-7.1315821433722615E-2</v>
      </c>
      <c r="L304" s="302">
        <f t="shared" ref="L304:L305" si="233">D309-D304</f>
        <v>-4.6279468987817207E-2</v>
      </c>
      <c r="M304" s="302">
        <f t="shared" ref="M304:M305" si="234">F309-F304</f>
        <v>1.0989959249258885E-2</v>
      </c>
      <c r="N304" s="302">
        <f t="shared" ref="N304:N305" si="235">SUM(K304:M304)</f>
        <v>-0.10660533117228094</v>
      </c>
    </row>
    <row r="305" spans="1:14" x14ac:dyDescent="0.2">
      <c r="A305" s="282" t="s">
        <v>363</v>
      </c>
      <c r="B305" s="302">
        <f>SUM(B303:B304)</f>
        <v>9.0075260006646083</v>
      </c>
      <c r="C305" s="299" t="str">
        <f>CONCATENATE("(",ROUND((B305/$H305)*100,1),")")</f>
        <v>(74.8)</v>
      </c>
      <c r="D305" s="302">
        <f>SUM(D303:D304)</f>
        <v>1.9011048070420833</v>
      </c>
      <c r="E305" s="299" t="str">
        <f>CONCATENATE("(",ROUND((D305/$H305)*100,1),")")</f>
        <v>(15.8)</v>
      </c>
      <c r="F305" s="302">
        <f>SUM(F303:F304)</f>
        <v>1.1293691922932989</v>
      </c>
      <c r="G305" s="299" t="str">
        <f>CONCATENATE("(",ROUND((F305/$H305)*100,1),")")</f>
        <v>(9.4)</v>
      </c>
      <c r="H305" s="302">
        <f>SUM(H303:H304)</f>
        <v>12.03799999999999</v>
      </c>
      <c r="I305" s="299" t="str">
        <f>CONCATENATE("(",ROUND((H305/$H305)*100,1),")")</f>
        <v>(100)</v>
      </c>
      <c r="K305" s="302">
        <f t="shared" si="232"/>
        <v>-0.13787255798588127</v>
      </c>
      <c r="L305" s="302">
        <f t="shared" si="233"/>
        <v>-3.9186552526678131E-2</v>
      </c>
      <c r="M305" s="302">
        <f t="shared" si="234"/>
        <v>3.7059110512553506E-2</v>
      </c>
      <c r="N305" s="302">
        <f t="shared" si="235"/>
        <v>-0.1400000000000059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4.9037432991547956</v>
      </c>
      <c r="C308" s="299" t="str">
        <f>CONCATENATE("(",ROUND((B308/$H310)*100,1),")")</f>
        <v>(41.2)</v>
      </c>
      <c r="D308" s="302">
        <f>'Ind T6'!R126</f>
        <v>0.2563608310467233</v>
      </c>
      <c r="E308" s="299" t="str">
        <f>CONCATENATE("(",ROUND((D308/$H310)*100,1),")")</f>
        <v>(2.2)</v>
      </c>
      <c r="F308" s="302">
        <f>'Ind T6'!S126</f>
        <v>0.74913433176316213</v>
      </c>
      <c r="G308" s="299" t="str">
        <f>CONCATENATE("(",ROUND((F308/$H310)*100,1),")")</f>
        <v>(6.3)</v>
      </c>
      <c r="H308" s="302">
        <f>SUM(B308,D308,F308)</f>
        <v>5.9092384619646809</v>
      </c>
      <c r="I308" s="299" t="str">
        <f>CONCATENATE("(",ROUND((H308/$H310)*100,1),")")</f>
        <v>(49.7)</v>
      </c>
      <c r="K308" s="302">
        <f>B313-B308</f>
        <v>-0.29890690147286936</v>
      </c>
      <c r="L308" s="302">
        <f>D313-D308</f>
        <v>6.9218483402827546E-4</v>
      </c>
      <c r="M308" s="302">
        <f>F313-F308</f>
        <v>-1.7086183685702916E-2</v>
      </c>
      <c r="N308" s="302">
        <f>SUM(K308:M308)</f>
        <v>-0.315300900324544</v>
      </c>
    </row>
    <row r="309" spans="1:14" x14ac:dyDescent="0.2">
      <c r="A309" s="282" t="s">
        <v>365</v>
      </c>
      <c r="B309" s="302">
        <f>'Ind T6'!Q125</f>
        <v>3.965910143523931</v>
      </c>
      <c r="C309" s="299" t="str">
        <f>CONCATENATE("(",ROUND((B309/$H310)*100,1),")")</f>
        <v>(33.3)</v>
      </c>
      <c r="D309" s="302">
        <f>'Ind T6'!R125</f>
        <v>1.6055574234686818</v>
      </c>
      <c r="E309" s="299" t="str">
        <f>CONCATENATE("(",ROUND((D309/$H310)*100,1),")")</f>
        <v>(13.5)</v>
      </c>
      <c r="F309" s="302">
        <f>'Ind T6'!S125</f>
        <v>0.41729397104269023</v>
      </c>
      <c r="G309" s="299" t="str">
        <f>CONCATENATE("(",ROUND((F309/$H310)*100,1),")")</f>
        <v>(3.5)</v>
      </c>
      <c r="H309" s="302">
        <f t="shared" ref="H309" si="236">SUM(B309,D309,F309)</f>
        <v>5.9887615380353036</v>
      </c>
      <c r="I309" s="299" t="str">
        <f>CONCATENATE("(",ROUND((H309/$H310)*100,1),")")</f>
        <v>(50.3)</v>
      </c>
      <c r="K309" s="302">
        <f t="shared" ref="K309:K310" si="237">B314-B309</f>
        <v>-0.25334171678556539</v>
      </c>
      <c r="L309" s="302">
        <f t="shared" ref="L309:L310" si="238">D314-D309</f>
        <v>-0.1166459358829055</v>
      </c>
      <c r="M309" s="302">
        <f t="shared" ref="M309:M310" si="239">F314-F309</f>
        <v>-1.9711447006992344E-2</v>
      </c>
      <c r="N309" s="302">
        <f t="shared" ref="N309:N310" si="240">SUM(K309:M309)</f>
        <v>-0.38969909967546323</v>
      </c>
    </row>
    <row r="310" spans="1:14" x14ac:dyDescent="0.2">
      <c r="A310" s="282" t="s">
        <v>363</v>
      </c>
      <c r="B310" s="302">
        <f>SUM(B308:B309)</f>
        <v>8.869653442678727</v>
      </c>
      <c r="C310" s="299" t="str">
        <f>CONCATENATE("(",ROUND((B310/$H310)*100,1),")")</f>
        <v>(74.5)</v>
      </c>
      <c r="D310" s="302">
        <f>SUM(D308:D309)</f>
        <v>1.8619182545154052</v>
      </c>
      <c r="E310" s="299" t="str">
        <f>CONCATENATE("(",ROUND((D310/$H310)*100,1),")")</f>
        <v>(15.6)</v>
      </c>
      <c r="F310" s="302">
        <f>SUM(F308:F309)</f>
        <v>1.1664283028058524</v>
      </c>
      <c r="G310" s="299" t="str">
        <f>CONCATENATE("(",ROUND((F310/$H310)*100,1),")")</f>
        <v>(9.8)</v>
      </c>
      <c r="H310" s="302">
        <f>SUM(H308:H309)</f>
        <v>11.897999999999985</v>
      </c>
      <c r="I310" s="299" t="str">
        <f>CONCATENATE("(",ROUND((H310/$H310)*100,1),")")</f>
        <v>(100)</v>
      </c>
      <c r="K310" s="302">
        <f t="shared" si="237"/>
        <v>-0.55224861825843519</v>
      </c>
      <c r="L310" s="302">
        <f t="shared" si="238"/>
        <v>-0.11595375104887728</v>
      </c>
      <c r="M310" s="302">
        <f t="shared" si="239"/>
        <v>-3.6797630692695371E-2</v>
      </c>
      <c r="N310" s="302">
        <f t="shared" si="240"/>
        <v>-0.70500000000000784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4.6048363976819262</v>
      </c>
      <c r="C313" s="299" t="str">
        <f>CONCATENATE("(",ROUND((B313/$H315)*100,1),")")</f>
        <v>(41.1)</v>
      </c>
      <c r="D313" s="302">
        <f>'Ind T6'!W126</f>
        <v>0.25705301588075158</v>
      </c>
      <c r="E313" s="299" t="str">
        <f>CONCATENATE("(",ROUND((D313/$H315)*100,1),")")</f>
        <v>(2.3)</v>
      </c>
      <c r="F313" s="302">
        <f>'Ind T6'!X126</f>
        <v>0.73204814807745922</v>
      </c>
      <c r="G313" s="299" t="str">
        <f>CONCATENATE("(",ROUND((F313/$H315)*100,1),")")</f>
        <v>(6.5)</v>
      </c>
      <c r="H313" s="302">
        <f>SUM(B313,D313,F313)</f>
        <v>5.5939375616401374</v>
      </c>
      <c r="I313" s="299" t="str">
        <f>CONCATENATE("(",ROUND((H313/$H315)*100,1),")")</f>
        <v>(50)</v>
      </c>
      <c r="K313" s="302">
        <f>B313-B303</f>
        <v>-0.36546363802502757</v>
      </c>
      <c r="L313" s="302">
        <f>D313-D303</f>
        <v>7.7851012951672682E-3</v>
      </c>
      <c r="M313" s="302">
        <f>F313-F303</f>
        <v>8.9829675775916495E-3</v>
      </c>
      <c r="N313" s="302">
        <f>SUM(K313:M313)</f>
        <v>-0.34869556915226863</v>
      </c>
    </row>
    <row r="314" spans="1:14" x14ac:dyDescent="0.2">
      <c r="A314" s="282" t="s">
        <v>365</v>
      </c>
      <c r="B314" s="302">
        <f>'Ind T6'!V125</f>
        <v>3.7125684267383656</v>
      </c>
      <c r="C314" s="299" t="str">
        <f>CONCATENATE("(",ROUND((B314/$H315)*100,1),")")</f>
        <v>(33.2)</v>
      </c>
      <c r="D314" s="302">
        <f>'Ind T6'!W125</f>
        <v>1.4889114875857763</v>
      </c>
      <c r="E314" s="299" t="str">
        <f>CONCATENATE("(",ROUND((D314/$H315)*100,1),")")</f>
        <v>(13.3)</v>
      </c>
      <c r="F314" s="302">
        <f>'Ind T6'!X125</f>
        <v>0.39758252403569788</v>
      </c>
      <c r="G314" s="299" t="str">
        <f>CONCATENATE("(",ROUND((F314/$H315)*100,1),")")</f>
        <v>(3.6)</v>
      </c>
      <c r="H314" s="302">
        <f t="shared" ref="H314" si="241">SUM(B314,D314,F314)</f>
        <v>5.59906243835984</v>
      </c>
      <c r="I314" s="299" t="str">
        <f>CONCATENATE("(",ROUND((H314/$H315)*100,1),")")</f>
        <v>(50)</v>
      </c>
      <c r="K314" s="302">
        <f t="shared" ref="K314:K315" si="242">B314-B304</f>
        <v>-0.324657538219288</v>
      </c>
      <c r="L314" s="302">
        <f t="shared" ref="L314:L315" si="243">D314-D304</f>
        <v>-0.16292540487072271</v>
      </c>
      <c r="M314" s="302">
        <f t="shared" ref="M314:M315" si="244">F314-F304</f>
        <v>-8.7214877577334593E-3</v>
      </c>
      <c r="N314" s="302">
        <f t="shared" ref="N314:N315" si="245">SUM(K314:M314)</f>
        <v>-0.49630443084774417</v>
      </c>
    </row>
    <row r="315" spans="1:14" x14ac:dyDescent="0.2">
      <c r="A315" s="282" t="s">
        <v>363</v>
      </c>
      <c r="B315" s="302">
        <f>SUM(B313:B314)</f>
        <v>8.3174048244202918</v>
      </c>
      <c r="C315" s="299" t="str">
        <f>CONCATENATE("(",ROUND((B315/$H315)*100,1),")")</f>
        <v>(74.3)</v>
      </c>
      <c r="D315" s="302">
        <f>SUM(D313:D314)</f>
        <v>1.7459645034665279</v>
      </c>
      <c r="E315" s="299" t="str">
        <f>CONCATENATE("(",ROUND((D315/$H315)*100,1),")")</f>
        <v>(15.6)</v>
      </c>
      <c r="F315" s="302">
        <f>SUM(F313:F314)</f>
        <v>1.129630672113157</v>
      </c>
      <c r="G315" s="299" t="str">
        <f>CONCATENATE("(",ROUND((F315/$H315)*100,1),")")</f>
        <v>(10.1)</v>
      </c>
      <c r="H315" s="302">
        <f>SUM(H313:H314)</f>
        <v>11.192999999999977</v>
      </c>
      <c r="I315" s="299" t="str">
        <f>CONCATENATE("(",ROUND((H315/$H315)*100,1),")")</f>
        <v>(100)</v>
      </c>
      <c r="K315" s="302">
        <f t="shared" si="242"/>
        <v>-0.69012117624431646</v>
      </c>
      <c r="L315" s="302">
        <f t="shared" si="243"/>
        <v>-0.15514030357555542</v>
      </c>
      <c r="M315" s="302">
        <f t="shared" si="244"/>
        <v>2.6147981985813473E-4</v>
      </c>
      <c r="N315" s="302">
        <f t="shared" si="245"/>
        <v>-0.84500000000001374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2.9238317130227567</v>
      </c>
      <c r="C324" s="299" t="str">
        <f>CONCATENATE("(",ROUND((B324/$H326)*100,1),")")</f>
        <v>(34.2)</v>
      </c>
      <c r="D324" s="302">
        <f>'Ind T6'!M135</f>
        <v>0.36263895407095559</v>
      </c>
      <c r="E324" s="299" t="str">
        <f>CONCATENATE("(",ROUND((D324/$H326)*100,1),")")</f>
        <v>(4.2)</v>
      </c>
      <c r="F324" s="302">
        <f>'Ind T6'!N135</f>
        <v>1.2747509219029394</v>
      </c>
      <c r="G324" s="299" t="str">
        <f>CONCATENATE("(",ROUND((F324/$H326)*100,1),")")</f>
        <v>(14.9)</v>
      </c>
      <c r="H324" s="302">
        <f>SUM(B324,D324,F324)</f>
        <v>4.5612215889966521</v>
      </c>
      <c r="I324" s="299" t="str">
        <f>CONCATENATE("(",ROUND((H324/$H326)*100,1),")")</f>
        <v>(53.3)</v>
      </c>
      <c r="K324" s="302">
        <f>B329-B324</f>
        <v>-0.19195120103853425</v>
      </c>
      <c r="L324" s="302">
        <f>D329-D324</f>
        <v>-2.2856098946671066E-2</v>
      </c>
      <c r="M324" s="302">
        <f>F329-F324</f>
        <v>-2.1046631606941091E-2</v>
      </c>
      <c r="N324" s="302">
        <f>SUM(K324:M324)</f>
        <v>-0.2358539315921464</v>
      </c>
    </row>
    <row r="325" spans="1:14" x14ac:dyDescent="0.2">
      <c r="A325" s="282" t="s">
        <v>365</v>
      </c>
      <c r="B325" s="302">
        <f>'Ind T6'!L134</f>
        <v>2.6313382500774316</v>
      </c>
      <c r="C325" s="299" t="str">
        <f>CONCATENATE("(",ROUND((B325/$H326)*100,1),")")</f>
        <v>(30.8)</v>
      </c>
      <c r="D325" s="302">
        <f>'Ind T6'!M134</f>
        <v>1.2061495139286744</v>
      </c>
      <c r="E325" s="299" t="str">
        <f>CONCATENATE("(",ROUND((D325/$H326)*100,1),")")</f>
        <v>(14.1)</v>
      </c>
      <c r="F325" s="302">
        <f>'Ind T6'!N134</f>
        <v>0.15529064699723824</v>
      </c>
      <c r="G325" s="299" t="str">
        <f>CONCATENATE("(",ROUND((F325/$H326)*100,1),")")</f>
        <v>(1.8)</v>
      </c>
      <c r="H325" s="302">
        <f t="shared" ref="H325" si="246">SUM(B325,D325,F325)</f>
        <v>3.9927784110033442</v>
      </c>
      <c r="I325" s="299" t="str">
        <f>CONCATENATE("(",ROUND((H325/$H326)*100,1),")")</f>
        <v>(46.7)</v>
      </c>
      <c r="K325" s="302">
        <f t="shared" ref="K325:K326" si="247">B330-B325</f>
        <v>-8.3515936211776332E-2</v>
      </c>
      <c r="L325" s="302">
        <f t="shared" ref="L325:L326" si="248">D330-D325</f>
        <v>-0.12749818780810518</v>
      </c>
      <c r="M325" s="302">
        <f t="shared" ref="M325:M326" si="249">F330-F325</f>
        <v>-8.1319443879655784E-3</v>
      </c>
      <c r="N325" s="302">
        <f t="shared" ref="N325:N326" si="250">SUM(K325:M325)</f>
        <v>-0.21914606840784709</v>
      </c>
    </row>
    <row r="326" spans="1:14" x14ac:dyDescent="0.2">
      <c r="A326" s="282" t="s">
        <v>363</v>
      </c>
      <c r="B326" s="302">
        <f>SUM(B324:B325)</f>
        <v>5.5551699631001883</v>
      </c>
      <c r="C326" s="299" t="str">
        <f>CONCATENATE("(",ROUND((B326/$H326)*100,1),")")</f>
        <v>(64.9)</v>
      </c>
      <c r="D326" s="302">
        <f>SUM(D324:D325)</f>
        <v>1.56878846799963</v>
      </c>
      <c r="E326" s="299" t="str">
        <f>CONCATENATE("(",ROUND((D326/$H326)*100,1),")")</f>
        <v>(18.3)</v>
      </c>
      <c r="F326" s="302">
        <f>SUM(F324:F325)</f>
        <v>1.4300415689001775</v>
      </c>
      <c r="G326" s="299" t="str">
        <f>CONCATENATE("(",ROUND((F326/$H326)*100,1),")")</f>
        <v>(16.7)</v>
      </c>
      <c r="H326" s="302">
        <f>SUM(H324:H325)</f>
        <v>8.5539999999999967</v>
      </c>
      <c r="I326" s="299" t="str">
        <f>CONCATENATE("(",ROUND((H326/$H326)*100,1),")")</f>
        <v>(100)</v>
      </c>
      <c r="K326" s="302">
        <f t="shared" si="247"/>
        <v>-0.27546713725031058</v>
      </c>
      <c r="L326" s="302">
        <f t="shared" si="248"/>
        <v>-0.15035428675477625</v>
      </c>
      <c r="M326" s="302">
        <f t="shared" si="249"/>
        <v>-2.9178575994906586E-2</v>
      </c>
      <c r="N326" s="302">
        <f t="shared" si="250"/>
        <v>-0.45499999999999341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2.7318805119842224</v>
      </c>
      <c r="C329" s="299" t="str">
        <f>CONCATENATE("(",ROUND((B329/$H331)*100,1),")")</f>
        <v>(33.7)</v>
      </c>
      <c r="D329" s="302">
        <f>'Ind T6'!R135</f>
        <v>0.33978285512428452</v>
      </c>
      <c r="E329" s="299" t="str">
        <f>CONCATENATE("(",ROUND((D329/$H331)*100,1),")")</f>
        <v>(4.2)</v>
      </c>
      <c r="F329" s="302">
        <f>'Ind T6'!S135</f>
        <v>1.2537042902959983</v>
      </c>
      <c r="G329" s="299" t="str">
        <f>CONCATENATE("(",ROUND((F329/$H331)*100,1),")")</f>
        <v>(15.5)</v>
      </c>
      <c r="H329" s="302">
        <f>SUM(B329,D329,F329)</f>
        <v>4.3253676574045059</v>
      </c>
      <c r="I329" s="299" t="str">
        <f>CONCATENATE("(",ROUND((H329/$H331)*100,1),")")</f>
        <v>(53.4)</v>
      </c>
      <c r="K329" s="302">
        <f>B334-B329</f>
        <v>0.20180306777112378</v>
      </c>
      <c r="L329" s="302">
        <f>D334-D329</f>
        <v>3.1768380478792768E-2</v>
      </c>
      <c r="M329" s="302">
        <f>F334-F329</f>
        <v>0.2090435759289373</v>
      </c>
      <c r="N329" s="302">
        <f>SUM(K329:M329)</f>
        <v>0.44261502417885384</v>
      </c>
    </row>
    <row r="330" spans="1:14" x14ac:dyDescent="0.2">
      <c r="A330" s="282" t="s">
        <v>365</v>
      </c>
      <c r="B330" s="302">
        <f>'Ind T6'!Q134</f>
        <v>2.5478223138656553</v>
      </c>
      <c r="C330" s="299" t="str">
        <f>CONCATENATE("(",ROUND((B330/$H331)*100,1),")")</f>
        <v>(31.5)</v>
      </c>
      <c r="D330" s="302">
        <f>'Ind T6'!R134</f>
        <v>1.0786513261205692</v>
      </c>
      <c r="E330" s="299" t="str">
        <f>CONCATENATE("(",ROUND((D330/$H331)*100,1),")")</f>
        <v>(13.3)</v>
      </c>
      <c r="F330" s="302">
        <f>'Ind T6'!S134</f>
        <v>0.14715870260927266</v>
      </c>
      <c r="G330" s="299" t="str">
        <f>CONCATENATE("(",ROUND((F330/$H331)*100,1),")")</f>
        <v>(1.8)</v>
      </c>
      <c r="H330" s="302">
        <f t="shared" ref="H330" si="251">SUM(B330,D330,F330)</f>
        <v>3.7736323425954974</v>
      </c>
      <c r="I330" s="299" t="str">
        <f>CONCATENATE("(",ROUND((H330/$H331)*100,1),")")</f>
        <v>(46.6)</v>
      </c>
      <c r="K330" s="302">
        <f t="shared" ref="K330:K331" si="252">B335-B330</f>
        <v>0.38298445474149956</v>
      </c>
      <c r="L330" s="302">
        <f t="shared" ref="L330:L331" si="253">D335-D330</f>
        <v>-1.7771860073365175E-2</v>
      </c>
      <c r="M330" s="302">
        <f t="shared" ref="M330:M331" si="254">F335-F330</f>
        <v>1.2172381153010836E-2</v>
      </c>
      <c r="N330" s="302">
        <f t="shared" ref="N330:N331" si="255">SUM(K330:M330)</f>
        <v>0.37738497582114522</v>
      </c>
    </row>
    <row r="331" spans="1:14" x14ac:dyDescent="0.2">
      <c r="A331" s="282" t="s">
        <v>363</v>
      </c>
      <c r="B331" s="302">
        <f>SUM(B329:B330)</f>
        <v>5.2797028258498777</v>
      </c>
      <c r="C331" s="299" t="str">
        <f>CONCATENATE("(",ROUND((B331/$H331)*100,1),")")</f>
        <v>(65.2)</v>
      </c>
      <c r="D331" s="302">
        <f>SUM(D329:D330)</f>
        <v>1.4184341812448538</v>
      </c>
      <c r="E331" s="299" t="str">
        <f>CONCATENATE("(",ROUND((D331/$H331)*100,1),")")</f>
        <v>(17.5)</v>
      </c>
      <c r="F331" s="302">
        <f>SUM(F329:F330)</f>
        <v>1.4008629929052709</v>
      </c>
      <c r="G331" s="299" t="str">
        <f>CONCATENATE("(",ROUND((F331/$H331)*100,1),")")</f>
        <v>(17.3)</v>
      </c>
      <c r="H331" s="302">
        <f>SUM(H329:H330)</f>
        <v>8.0990000000000038</v>
      </c>
      <c r="I331" s="299" t="str">
        <f>CONCATENATE("(",ROUND((H331/$H331)*100,1),")")</f>
        <v>(100)</v>
      </c>
      <c r="K331" s="302">
        <f t="shared" si="252"/>
        <v>0.58478752251262378</v>
      </c>
      <c r="L331" s="302">
        <f t="shared" si="253"/>
        <v>1.3996520405427537E-2</v>
      </c>
      <c r="M331" s="302">
        <f t="shared" si="254"/>
        <v>0.22121595708194808</v>
      </c>
      <c r="N331" s="302">
        <f t="shared" si="255"/>
        <v>0.8199999999999994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2.9336835797553462</v>
      </c>
      <c r="C334" s="299" t="str">
        <f>CONCATENATE("(",ROUND((B334/$H336)*100,1),")")</f>
        <v>(32.9)</v>
      </c>
      <c r="D334" s="302">
        <f>'Ind T6'!W135</f>
        <v>0.37155123560307729</v>
      </c>
      <c r="E334" s="299" t="str">
        <f>CONCATENATE("(",ROUND((D334/$H336)*100,1),")")</f>
        <v>(4.2)</v>
      </c>
      <c r="F334" s="302">
        <f>'Ind T6'!X135</f>
        <v>1.4627478662249356</v>
      </c>
      <c r="G334" s="299" t="str">
        <f>CONCATENATE("(",ROUND((F334/$H336)*100,1),")")</f>
        <v>(16.4)</v>
      </c>
      <c r="H334" s="302">
        <f>SUM(B334,D334,F334)</f>
        <v>4.7679826815833586</v>
      </c>
      <c r="I334" s="299" t="str">
        <f>CONCATENATE("(",ROUND((H334/$H336)*100,1),")")</f>
        <v>(53.5)</v>
      </c>
      <c r="K334" s="302">
        <f>B334-B324</f>
        <v>9.8518667325895315E-3</v>
      </c>
      <c r="L334" s="302">
        <f>D334-D324</f>
        <v>8.9122815321217019E-3</v>
      </c>
      <c r="M334" s="302">
        <f>F334-F324</f>
        <v>0.18799694432199621</v>
      </c>
      <c r="N334" s="302">
        <f>SUM(K334:M334)</f>
        <v>0.20676109258670744</v>
      </c>
    </row>
    <row r="335" spans="1:14" x14ac:dyDescent="0.2">
      <c r="A335" s="282" t="s">
        <v>365</v>
      </c>
      <c r="B335" s="302">
        <f>'Ind T6'!V134</f>
        <v>2.9308067686071548</v>
      </c>
      <c r="C335" s="299" t="str">
        <f>CONCATENATE("(",ROUND((B335/$H336)*100,1),")")</f>
        <v>(32.9)</v>
      </c>
      <c r="D335" s="302">
        <f>'Ind T6'!W134</f>
        <v>1.0608794660472041</v>
      </c>
      <c r="E335" s="299" t="str">
        <f>CONCATENATE("(",ROUND((D335/$H336)*100,1),")")</f>
        <v>(11.9)</v>
      </c>
      <c r="F335" s="302">
        <f>'Ind T6'!X134</f>
        <v>0.1593310837622835</v>
      </c>
      <c r="G335" s="299" t="str">
        <f>CONCATENATE("(",ROUND((F335/$H336)*100,1),")")</f>
        <v>(1.8)</v>
      </c>
      <c r="H335" s="302">
        <f>SUM(B335,D335,F335)</f>
        <v>4.1510173184166419</v>
      </c>
      <c r="I335" s="299" t="str">
        <f>CONCATENATE("(",ROUND((H335/$H336)*100,1),")")</f>
        <v>(46.5)</v>
      </c>
      <c r="K335" s="302">
        <f t="shared" ref="K335:K336" si="256">B335-B325</f>
        <v>0.29946851852972323</v>
      </c>
      <c r="L335" s="302">
        <f t="shared" ref="L335:L336" si="257">D335-D325</f>
        <v>-0.14527004788147035</v>
      </c>
      <c r="M335" s="302">
        <f t="shared" ref="M335:M336" si="258">F335-F325</f>
        <v>4.0404367650452577E-3</v>
      </c>
      <c r="N335" s="302">
        <f t="shared" ref="N335:N336" si="259">SUM(K335:M335)</f>
        <v>0.15823890741329813</v>
      </c>
    </row>
    <row r="336" spans="1:14" x14ac:dyDescent="0.2">
      <c r="A336" s="282" t="s">
        <v>363</v>
      </c>
      <c r="B336" s="302">
        <f>SUM(B334:B335)</f>
        <v>5.8644903483625015</v>
      </c>
      <c r="C336" s="299" t="str">
        <f>CONCATENATE("(",ROUND((B336/$H336)*100,1),")")</f>
        <v>(65.8)</v>
      </c>
      <c r="D336" s="302">
        <f>SUM(D334:D335)</f>
        <v>1.4324307016502813</v>
      </c>
      <c r="E336" s="299" t="str">
        <f>CONCATENATE("(",ROUND((D336/$H336)*100,1),")")</f>
        <v>(16.1)</v>
      </c>
      <c r="F336" s="302">
        <f>SUM(F334:F335)</f>
        <v>1.622078949987219</v>
      </c>
      <c r="G336" s="299" t="str">
        <f>CONCATENATE("(",ROUND((F336/$H336)*100,1),")")</f>
        <v>(18.2)</v>
      </c>
      <c r="H336" s="302">
        <f>SUM(H334:H335)</f>
        <v>8.9190000000000005</v>
      </c>
      <c r="I336" s="299" t="str">
        <f>CONCATENATE("(",ROUND((H336/$H336)*100,1),")")</f>
        <v>(100)</v>
      </c>
      <c r="K336" s="302">
        <f t="shared" si="256"/>
        <v>0.3093203852623132</v>
      </c>
      <c r="L336" s="302">
        <f t="shared" si="257"/>
        <v>-0.13635776634934871</v>
      </c>
      <c r="M336" s="302">
        <f t="shared" si="258"/>
        <v>0.19203738108704149</v>
      </c>
      <c r="N336" s="302">
        <f t="shared" si="259"/>
        <v>0.36500000000000599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19.130284975405775</v>
      </c>
      <c r="C345" s="299" t="str">
        <f>CONCATENATE("(",ROUND((B345/$H347)*100,1),")")</f>
        <v>(34.6)</v>
      </c>
      <c r="D345" s="302">
        <f>'Ind T6'!M144</f>
        <v>2.2830469944064653</v>
      </c>
      <c r="E345" s="299" t="str">
        <f>CONCATENATE("(",ROUND((D345/$H347)*100,1),")")</f>
        <v>(4.1)</v>
      </c>
      <c r="F345" s="302">
        <f>'Ind T6'!N144</f>
        <v>4.0356102111650829</v>
      </c>
      <c r="G345" s="299" t="str">
        <f>CONCATENATE("(",ROUND((F345/$H347)*100,1),")")</f>
        <v>(7.3)</v>
      </c>
      <c r="H345" s="302">
        <f>SUM(B345,D345,F345)</f>
        <v>25.448942180977323</v>
      </c>
      <c r="I345" s="299" t="str">
        <f>CONCATENATE("(",ROUND((H345/$H347)*100,1),")")</f>
        <v>(46)</v>
      </c>
      <c r="K345" s="302">
        <f>B350-B345</f>
        <v>0.17513969509712624</v>
      </c>
      <c r="L345" s="302">
        <f>D350-D345</f>
        <v>0.10601847759488425</v>
      </c>
      <c r="M345" s="302">
        <f>F350-F345</f>
        <v>0.16489420510741049</v>
      </c>
      <c r="N345" s="302">
        <f>SUM(K345:M345)</f>
        <v>0.44605237779942097</v>
      </c>
    </row>
    <row r="346" spans="1:14" x14ac:dyDescent="0.2">
      <c r="A346" s="282" t="s">
        <v>365</v>
      </c>
      <c r="B346" s="302">
        <f>'Ind T6'!L143</f>
        <v>14.332761040011814</v>
      </c>
      <c r="C346" s="299" t="str">
        <f>CONCATENATE("(",ROUND((B346/$H347)*100,1),")")</f>
        <v>(25.9)</v>
      </c>
      <c r="D346" s="302">
        <f>'Ind T6'!M143</f>
        <v>9.4980574393016042</v>
      </c>
      <c r="E346" s="299" t="str">
        <f>CONCATENATE("(",ROUND((D346/$H347)*100,1),")")</f>
        <v>(17.2)</v>
      </c>
      <c r="F346" s="302">
        <f>'Ind T6'!N143</f>
        <v>6.0492393397093336</v>
      </c>
      <c r="G346" s="299" t="str">
        <f>CONCATENATE("(",ROUND((F346/$H347)*100,1),")")</f>
        <v>(10.9)</v>
      </c>
      <c r="H346" s="302">
        <f t="shared" ref="H346" si="260">SUM(B346,D346,F346)</f>
        <v>29.880057819022753</v>
      </c>
      <c r="I346" s="299" t="str">
        <f>CONCATENATE("(",ROUND((H346/$H347)*100,1),")")</f>
        <v>(54)</v>
      </c>
      <c r="K346" s="302">
        <f t="shared" ref="K346:K347" si="261">B351-B346</f>
        <v>0.53782632958225918</v>
      </c>
      <c r="L346" s="302">
        <f t="shared" ref="L346:L347" si="262">D351-D346</f>
        <v>0.39557923520092864</v>
      </c>
      <c r="M346" s="302">
        <f t="shared" ref="M346:M347" si="263">F351-F346</f>
        <v>0.4055420574173354</v>
      </c>
      <c r="N346" s="302">
        <f t="shared" ref="N346:N347" si="264">SUM(K346:M346)</f>
        <v>1.3389476222005232</v>
      </c>
    </row>
    <row r="347" spans="1:14" x14ac:dyDescent="0.2">
      <c r="A347" s="282" t="s">
        <v>363</v>
      </c>
      <c r="B347" s="302">
        <f>SUM(B345:B346)</f>
        <v>33.463046015417589</v>
      </c>
      <c r="C347" s="299" t="str">
        <f>CONCATENATE("(",ROUND((B347/$H347)*100,1),")")</f>
        <v>(60.5)</v>
      </c>
      <c r="D347" s="302">
        <f>SUM(D345:D346)</f>
        <v>11.781104433708069</v>
      </c>
      <c r="E347" s="299" t="str">
        <f>CONCATENATE("(",ROUND((D347/$H347)*100,1),")")</f>
        <v>(21.3)</v>
      </c>
      <c r="F347" s="302">
        <f>SUM(F345:F346)</f>
        <v>10.084849550874416</v>
      </c>
      <c r="G347" s="299" t="str">
        <f>CONCATENATE("(",ROUND((F347/$H347)*100,1),")")</f>
        <v>(18.2)</v>
      </c>
      <c r="H347" s="302">
        <f>SUM(H345:H346)</f>
        <v>55.329000000000079</v>
      </c>
      <c r="I347" s="299" t="str">
        <f>CONCATENATE("(",ROUND((H347/$H347)*100,1),")")</f>
        <v>(100)</v>
      </c>
      <c r="K347" s="302">
        <f t="shared" si="261"/>
        <v>0.71296602467938897</v>
      </c>
      <c r="L347" s="302">
        <f t="shared" si="262"/>
        <v>0.50159771279581378</v>
      </c>
      <c r="M347" s="302">
        <f t="shared" si="263"/>
        <v>0.57043626252474589</v>
      </c>
      <c r="N347" s="302">
        <f t="shared" si="264"/>
        <v>1.7849999999999486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19.305424670502902</v>
      </c>
      <c r="C350" s="299" t="str">
        <f>CONCATENATE("(",ROUND((B350/$H352)*100,1),")")</f>
        <v>(33.8)</v>
      </c>
      <c r="D350" s="302">
        <f>'Ind T6'!R144</f>
        <v>2.3890654720013496</v>
      </c>
      <c r="E350" s="299" t="str">
        <f>CONCATENATE("(",ROUND((D350/$H352)*100,1),")")</f>
        <v>(4.2)</v>
      </c>
      <c r="F350" s="302">
        <f>'Ind T6'!S144</f>
        <v>4.2005044162724934</v>
      </c>
      <c r="G350" s="299" t="str">
        <f>CONCATENATE("(",ROUND((F350/$H352)*100,1),")")</f>
        <v>(7.4)</v>
      </c>
      <c r="H350" s="302">
        <f>SUM(B350,D350,F350)</f>
        <v>25.894994558776744</v>
      </c>
      <c r="I350" s="299" t="str">
        <f>CONCATENATE("(",ROUND((H350/$H352)*100,1),")")</f>
        <v>(45.3)</v>
      </c>
      <c r="K350" s="302">
        <f>B355-B350</f>
        <v>0.37147717243667344</v>
      </c>
      <c r="L350" s="302">
        <f>D355-D350</f>
        <v>0.20569376460533872</v>
      </c>
      <c r="M350" s="302">
        <f>F355-F350</f>
        <v>0.26429595029328645</v>
      </c>
      <c r="N350" s="302">
        <f>SUM(K350:M350)</f>
        <v>0.84146688733529862</v>
      </c>
    </row>
    <row r="351" spans="1:14" x14ac:dyDescent="0.2">
      <c r="A351" s="282" t="s">
        <v>365</v>
      </c>
      <c r="B351" s="302">
        <f>'Ind T6'!Q143</f>
        <v>14.870587369594073</v>
      </c>
      <c r="C351" s="299" t="str">
        <f>CONCATENATE("(",ROUND((B351/$H352)*100,1),")")</f>
        <v>(26)</v>
      </c>
      <c r="D351" s="302">
        <f>'Ind T6'!R143</f>
        <v>9.8936366745025328</v>
      </c>
      <c r="E351" s="299" t="str">
        <f>CONCATENATE("(",ROUND((D351/$H352)*100,1),")")</f>
        <v>(17.3)</v>
      </c>
      <c r="F351" s="302">
        <f>'Ind T6'!S143</f>
        <v>6.454781397126669</v>
      </c>
      <c r="G351" s="299" t="str">
        <f>CONCATENATE("(",ROUND((F351/$H352)*100,1),")")</f>
        <v>(11.3)</v>
      </c>
      <c r="H351" s="302">
        <f t="shared" ref="H351" si="265">SUM(B351,D351,F351)</f>
        <v>31.219005441223278</v>
      </c>
      <c r="I351" s="299" t="str">
        <f>CONCATENATE("(",ROUND((H351/$H352)*100,1),")")</f>
        <v>(54.7)</v>
      </c>
      <c r="K351" s="302">
        <f t="shared" ref="K351:K352" si="266">B356-B351</f>
        <v>0.82573316899899041</v>
      </c>
      <c r="L351" s="302">
        <f t="shared" ref="L351:L352" si="267">D356-D351</f>
        <v>0.58390825190132034</v>
      </c>
      <c r="M351" s="302">
        <f t="shared" ref="M351:M352" si="268">F356-F351</f>
        <v>0.69389169176436383</v>
      </c>
      <c r="N351" s="302">
        <f t="shared" ref="N351:N352" si="269">SUM(K351:M351)</f>
        <v>2.1035331126646746</v>
      </c>
    </row>
    <row r="352" spans="1:14" x14ac:dyDescent="0.2">
      <c r="A352" s="282" t="s">
        <v>363</v>
      </c>
      <c r="B352" s="302">
        <f>SUM(B350:B351)</f>
        <v>34.176012040096978</v>
      </c>
      <c r="C352" s="299" t="str">
        <f>CONCATENATE("(",ROUND((B352/$H352)*100,1),")")</f>
        <v>(59.8)</v>
      </c>
      <c r="D352" s="302">
        <f>SUM(D350:D351)</f>
        <v>12.282702146503883</v>
      </c>
      <c r="E352" s="299" t="str">
        <f>CONCATENATE("(",ROUND((D352/$H352)*100,1),")")</f>
        <v>(21.5)</v>
      </c>
      <c r="F352" s="302">
        <f>SUM(F350:F351)</f>
        <v>10.655285813399162</v>
      </c>
      <c r="G352" s="299" t="str">
        <f>CONCATENATE("(",ROUND((F352/$H352)*100,1),")")</f>
        <v>(18.7)</v>
      </c>
      <c r="H352" s="302">
        <f>SUM(H350:H351)</f>
        <v>57.114000000000019</v>
      </c>
      <c r="I352" s="299" t="str">
        <f>CONCATENATE("(",ROUND((H352/$H352)*100,1),")")</f>
        <v>(100)</v>
      </c>
      <c r="K352" s="302">
        <f t="shared" si="266"/>
        <v>1.1972103414356638</v>
      </c>
      <c r="L352" s="302">
        <f t="shared" si="267"/>
        <v>0.78960201650665773</v>
      </c>
      <c r="M352" s="302">
        <f t="shared" si="268"/>
        <v>0.95818764205765028</v>
      </c>
      <c r="N352" s="302">
        <f t="shared" si="269"/>
        <v>2.9449999999999719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19.676901842939575</v>
      </c>
      <c r="C355" s="299" t="str">
        <f>CONCATENATE("(",ROUND((B355/$H357)*100,1),")")</f>
        <v>(32.8)</v>
      </c>
      <c r="D355" s="302">
        <f>'Ind T6'!W144</f>
        <v>2.5947592366066883</v>
      </c>
      <c r="E355" s="299" t="str">
        <f>CONCATENATE("(",ROUND((D355/$H357)*100,1),")")</f>
        <v>(4.3)</v>
      </c>
      <c r="F355" s="302">
        <f>'Ind T6'!X144</f>
        <v>4.4648003665657798</v>
      </c>
      <c r="G355" s="299" t="str">
        <f>CONCATENATE("(",ROUND((F355/$H357)*100,1),")")</f>
        <v>(7.4)</v>
      </c>
      <c r="H355" s="302">
        <f>SUM(B355,D355,F355)</f>
        <v>26.736461446112042</v>
      </c>
      <c r="I355" s="299" t="str">
        <f>CONCATENATE("(",ROUND((H355/$H357)*100,1),")")</f>
        <v>(44.5)</v>
      </c>
      <c r="K355" s="302">
        <f>B355-B345</f>
        <v>0.54661686753379968</v>
      </c>
      <c r="L355" s="302">
        <f>D355-D345</f>
        <v>0.31171224220022298</v>
      </c>
      <c r="M355" s="302">
        <f>F355-F345</f>
        <v>0.42919015540069694</v>
      </c>
      <c r="N355" s="302">
        <f>SUM(K355:M355)</f>
        <v>1.2875192651347196</v>
      </c>
    </row>
    <row r="356" spans="1:14" x14ac:dyDescent="0.2">
      <c r="A356" s="282" t="s">
        <v>365</v>
      </c>
      <c r="B356" s="302">
        <f>'Ind T6'!V143</f>
        <v>15.696320538593064</v>
      </c>
      <c r="C356" s="299" t="str">
        <f>CONCATENATE("(",ROUND((B356/$H357)*100,1),")")</f>
        <v>(26.1)</v>
      </c>
      <c r="D356" s="302">
        <f>'Ind T6'!W143</f>
        <v>10.477544926403853</v>
      </c>
      <c r="E356" s="299" t="str">
        <f>CONCATENATE("(",ROUND((D356/$H357)*100,1),")")</f>
        <v>(17.4)</v>
      </c>
      <c r="F356" s="302">
        <f>'Ind T6'!X143</f>
        <v>7.1486730888910328</v>
      </c>
      <c r="G356" s="299" t="str">
        <f>CONCATENATE("(",ROUND((F356/$H357)*100,1),")")</f>
        <v>(11.9)</v>
      </c>
      <c r="H356" s="302">
        <f t="shared" ref="H356" si="270">SUM(B356,D356,F356)</f>
        <v>33.322538553887945</v>
      </c>
      <c r="I356" s="299" t="str">
        <f>CONCATENATE("(",ROUND((H356/$H357)*100,1),")")</f>
        <v>(55.5)</v>
      </c>
      <c r="K356" s="302">
        <f t="shared" ref="K356:K357" si="271">B356-B346</f>
        <v>1.3635594985812496</v>
      </c>
      <c r="L356" s="302">
        <f t="shared" ref="L356:L357" si="272">D356-D346</f>
        <v>0.97948748710224898</v>
      </c>
      <c r="M356" s="302">
        <f t="shared" ref="M356:M357" si="273">F356-F346</f>
        <v>1.0994337491816992</v>
      </c>
      <c r="N356" s="302">
        <f t="shared" ref="N356:N357" si="274">SUM(K356:M356)</f>
        <v>3.4424807348651978</v>
      </c>
    </row>
    <row r="357" spans="1:14" x14ac:dyDescent="0.2">
      <c r="A357" s="282" t="s">
        <v>363</v>
      </c>
      <c r="B357" s="302">
        <f>SUM(B355:B356)</f>
        <v>35.373222381532642</v>
      </c>
      <c r="C357" s="299" t="str">
        <f>CONCATENATE("(",ROUND((B357/$H357)*100,1),")")</f>
        <v>(58.9)</v>
      </c>
      <c r="D357" s="302">
        <f>SUM(D355:D356)</f>
        <v>13.072304163010541</v>
      </c>
      <c r="E357" s="299" t="str">
        <f>CONCATENATE("(",ROUND((D357/$H357)*100,1),")")</f>
        <v>(21.8)</v>
      </c>
      <c r="F357" s="302">
        <f>SUM(F355:F356)</f>
        <v>11.613473455456813</v>
      </c>
      <c r="G357" s="299" t="str">
        <f>CONCATENATE("(",ROUND((F357/$H357)*100,1),")")</f>
        <v>(19.3)</v>
      </c>
      <c r="H357" s="302">
        <f>SUM(H355:H356)</f>
        <v>60.058999999999983</v>
      </c>
      <c r="I357" s="299" t="str">
        <f>CONCATENATE("(",ROUND((H357/$H357)*100,1),")")</f>
        <v>(100)</v>
      </c>
      <c r="K357" s="302">
        <f t="shared" si="271"/>
        <v>1.9101763661150528</v>
      </c>
      <c r="L357" s="302">
        <f t="shared" si="272"/>
        <v>1.2911997293024715</v>
      </c>
      <c r="M357" s="302">
        <f t="shared" si="273"/>
        <v>1.5286239045823962</v>
      </c>
      <c r="N357" s="302">
        <f t="shared" si="274"/>
        <v>4.7299999999999205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17.24532373605771</v>
      </c>
      <c r="C366" s="299" t="str">
        <f>CONCATENATE("(",ROUND((B366/$H368)*100,1),")")</f>
        <v>(39.9)</v>
      </c>
      <c r="D366" s="302">
        <f>'Ind T6'!M153</f>
        <v>6.0426797721324057</v>
      </c>
      <c r="E366" s="299" t="str">
        <f>CONCATENATE("(",ROUND((D366/$H368)*100,1),")")</f>
        <v>(14)</v>
      </c>
      <c r="F366" s="302">
        <f>'Ind T6'!N153</f>
        <v>2.386977825751468</v>
      </c>
      <c r="G366" s="299" t="str">
        <f>CONCATENATE("(",ROUND((F366/$H368)*100,1),")")</f>
        <v>(5.5)</v>
      </c>
      <c r="H366" s="302">
        <f>SUM(B366,D366,F366)</f>
        <v>25.674981333941584</v>
      </c>
      <c r="I366" s="299" t="str">
        <f>CONCATENATE("(",ROUND((H366/$H368)*100,1),")")</f>
        <v>(59.4)</v>
      </c>
      <c r="K366" s="302">
        <f>B371-B366</f>
        <v>1.0754084670720978</v>
      </c>
      <c r="L366" s="302">
        <f>D371-D366</f>
        <v>0.36350360823531958</v>
      </c>
      <c r="M366" s="302">
        <f>F371-F366</f>
        <v>0.10918969887585028</v>
      </c>
      <c r="N366" s="302">
        <f>SUM(K366:M366)</f>
        <v>1.5481017741832677</v>
      </c>
    </row>
    <row r="367" spans="1:14" x14ac:dyDescent="0.2">
      <c r="A367" s="282" t="s">
        <v>365</v>
      </c>
      <c r="B367" s="302">
        <f>'Ind T6'!L152</f>
        <v>8.1870489101875954</v>
      </c>
      <c r="C367" s="299" t="str">
        <f>CONCATENATE("(",ROUND((B367/$H368)*100,1),")")</f>
        <v>(18.9)</v>
      </c>
      <c r="D367" s="302">
        <f>'Ind T6'!M152</f>
        <v>7.0765286332984427</v>
      </c>
      <c r="E367" s="299" t="str">
        <f>CONCATENATE("(",ROUND((D367/$H368)*100,1),")")</f>
        <v>(16.4)</v>
      </c>
      <c r="F367" s="302">
        <f>'Ind T6'!N152</f>
        <v>2.2674411225723992</v>
      </c>
      <c r="G367" s="299" t="str">
        <f>CONCATENATE("(",ROUND((F367/$H368)*100,1),")")</f>
        <v>(5.2)</v>
      </c>
      <c r="H367" s="302">
        <f t="shared" ref="H367" si="275">SUM(B367,D367,F367)</f>
        <v>17.531018666058436</v>
      </c>
      <c r="I367" s="299" t="str">
        <f>CONCATENATE("(",ROUND((H367/$H368)*100,1),")")</f>
        <v>(40.6)</v>
      </c>
      <c r="K367" s="302">
        <f t="shared" ref="K367:K368" si="276">B372-B367</f>
        <v>0.66658660938815295</v>
      </c>
      <c r="L367" s="302">
        <f t="shared" ref="L367:L368" si="277">D372-D367</f>
        <v>0.29999468362756243</v>
      </c>
      <c r="M367" s="302">
        <f t="shared" ref="M367:M368" si="278">F372-F367</f>
        <v>0.10131693280105303</v>
      </c>
      <c r="N367" s="302">
        <f t="shared" ref="N367:N368" si="279">SUM(K367:M367)</f>
        <v>1.0678982258167684</v>
      </c>
    </row>
    <row r="368" spans="1:14" x14ac:dyDescent="0.2">
      <c r="A368" s="282" t="s">
        <v>363</v>
      </c>
      <c r="B368" s="302">
        <f>SUM(B366:B367)</f>
        <v>25.432372646245305</v>
      </c>
      <c r="C368" s="299" t="str">
        <f>CONCATENATE("(",ROUND((B368/$H368)*100,1),")")</f>
        <v>(58.9)</v>
      </c>
      <c r="D368" s="302">
        <f>SUM(D366:D367)</f>
        <v>13.119208405430848</v>
      </c>
      <c r="E368" s="299" t="str">
        <f>CONCATENATE("(",ROUND((D368/$H368)*100,1),")")</f>
        <v>(30.4)</v>
      </c>
      <c r="F368" s="302">
        <f>SUM(F366:F367)</f>
        <v>4.6544189483238672</v>
      </c>
      <c r="G368" s="299" t="str">
        <f>CONCATENATE("(",ROUND((F368/$H368)*100,1),")")</f>
        <v>(10.8)</v>
      </c>
      <c r="H368" s="302">
        <f>SUM(H366:H367)</f>
        <v>43.206000000000017</v>
      </c>
      <c r="I368" s="299" t="str">
        <f>CONCATENATE("(",ROUND((H368/$H368)*100,1),")")</f>
        <v>(100)</v>
      </c>
      <c r="K368" s="302">
        <f t="shared" si="276"/>
        <v>1.741995076460249</v>
      </c>
      <c r="L368" s="302">
        <f t="shared" si="277"/>
        <v>0.66349829186288112</v>
      </c>
      <c r="M368" s="302">
        <f t="shared" si="278"/>
        <v>0.21050663167690331</v>
      </c>
      <c r="N368" s="302">
        <f t="shared" si="279"/>
        <v>2.6160000000000334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18.320732203129808</v>
      </c>
      <c r="C371" s="299" t="str">
        <f>CONCATENATE("(",ROUND((B371/$H373)*100,1),")")</f>
        <v>(40)</v>
      </c>
      <c r="D371" s="302">
        <f>'Ind T6'!R153</f>
        <v>6.4061833803677253</v>
      </c>
      <c r="E371" s="299" t="str">
        <f>CONCATENATE("(",ROUND((D371/$H373)*100,1),")")</f>
        <v>(14)</v>
      </c>
      <c r="F371" s="302">
        <f>'Ind T6'!S153</f>
        <v>2.4961675246273183</v>
      </c>
      <c r="G371" s="299" t="str">
        <f>CONCATENATE("(",ROUND((F371/$H373)*100,1),")")</f>
        <v>(5.4)</v>
      </c>
      <c r="H371" s="302">
        <f>SUM(B371,D371,F371)</f>
        <v>27.22308310812485</v>
      </c>
      <c r="I371" s="299" t="str">
        <f>CONCATENATE("(",ROUND((H371/$H373)*100,1),")")</f>
        <v>(59.4)</v>
      </c>
      <c r="K371" s="302">
        <f>B376-B371</f>
        <v>1.1401394961672047</v>
      </c>
      <c r="L371" s="302">
        <f>D376-D371</f>
        <v>0.33680998445433818</v>
      </c>
      <c r="M371" s="302">
        <f>F376-F371</f>
        <v>0.16351499391406943</v>
      </c>
      <c r="N371" s="302">
        <f>SUM(K371:M371)</f>
        <v>1.6404644745356123</v>
      </c>
    </row>
    <row r="372" spans="1:14" x14ac:dyDescent="0.2">
      <c r="A372" s="282" t="s">
        <v>365</v>
      </c>
      <c r="B372" s="302">
        <f>'Ind T6'!Q152</f>
        <v>8.8536355195757483</v>
      </c>
      <c r="C372" s="299" t="str">
        <f>CONCATENATE("(",ROUND((B372/$H373)*100,1),")")</f>
        <v>(19.3)</v>
      </c>
      <c r="D372" s="302">
        <f>'Ind T6'!R152</f>
        <v>7.3765233169260052</v>
      </c>
      <c r="E372" s="299" t="str">
        <f>CONCATENATE("(",ROUND((D372/$H373)*100,1),")")</f>
        <v>(16.1)</v>
      </c>
      <c r="F372" s="302">
        <f>'Ind T6'!S152</f>
        <v>2.3687580553734522</v>
      </c>
      <c r="G372" s="299" t="str">
        <f>CONCATENATE("(",ROUND((F372/$H373)*100,1),")")</f>
        <v>(5.2)</v>
      </c>
      <c r="H372" s="302">
        <f t="shared" ref="H372" si="280">SUM(B372,D372,F372)</f>
        <v>18.598916891875206</v>
      </c>
      <c r="I372" s="299" t="str">
        <f>CONCATENATE("(",ROUND((H372/$H373)*100,1),")")</f>
        <v>(40.6)</v>
      </c>
      <c r="K372" s="302">
        <f t="shared" ref="K372:K373" si="281">B377-B372</f>
        <v>0.76102332755479374</v>
      </c>
      <c r="L372" s="302">
        <f t="shared" ref="L372:L373" si="282">D377-D372</f>
        <v>0.19131247251825023</v>
      </c>
      <c r="M372" s="302">
        <f t="shared" ref="M372:M373" si="283">F377-F372</f>
        <v>0.17019972539130324</v>
      </c>
      <c r="N372" s="302">
        <f t="shared" ref="N372:N373" si="284">SUM(K372:M372)</f>
        <v>1.1225355254643472</v>
      </c>
    </row>
    <row r="373" spans="1:14" x14ac:dyDescent="0.2">
      <c r="A373" s="282" t="s">
        <v>363</v>
      </c>
      <c r="B373" s="302">
        <f>SUM(B371:B372)</f>
        <v>27.174367722705554</v>
      </c>
      <c r="C373" s="299" t="str">
        <f>CONCATENATE("(",ROUND((B373/$H373)*100,1),")")</f>
        <v>(59.3)</v>
      </c>
      <c r="D373" s="302">
        <f>SUM(D371:D372)</f>
        <v>13.78270669729373</v>
      </c>
      <c r="E373" s="299" t="str">
        <f>CONCATENATE("(",ROUND((D373/$H373)*100,1),")")</f>
        <v>(30.1)</v>
      </c>
      <c r="F373" s="302">
        <f>SUM(F371:F372)</f>
        <v>4.8649255800007705</v>
      </c>
      <c r="G373" s="299" t="str">
        <f>CONCATENATE("(",ROUND((F373/$H373)*100,1),")")</f>
        <v>(10.6)</v>
      </c>
      <c r="H373" s="302">
        <f>SUM(H371:H372)</f>
        <v>45.82200000000006</v>
      </c>
      <c r="I373" s="299" t="str">
        <f>CONCATENATE("(",ROUND((H373/$H373)*100,1),")")</f>
        <v>(100)</v>
      </c>
      <c r="K373" s="302">
        <f t="shared" si="281"/>
        <v>1.9011628237220002</v>
      </c>
      <c r="L373" s="302">
        <f t="shared" si="282"/>
        <v>0.5281224569725893</v>
      </c>
      <c r="M373" s="302">
        <f t="shared" si="283"/>
        <v>0.33371471930537311</v>
      </c>
      <c r="N373" s="302">
        <f t="shared" si="284"/>
        <v>2.7629999999999626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19.460871699297012</v>
      </c>
      <c r="C376" s="299" t="str">
        <f>CONCATENATE("(",ROUND((B376/$H378)*100,1),")")</f>
        <v>(40.1)</v>
      </c>
      <c r="D376" s="302">
        <f>'Ind T6'!W153</f>
        <v>6.7429933648220635</v>
      </c>
      <c r="E376" s="299" t="str">
        <f>CONCATENATE("(",ROUND((D376/$H378)*100,1),")")</f>
        <v>(13.9)</v>
      </c>
      <c r="F376" s="302">
        <f>'Ind T6'!X153</f>
        <v>2.6596825185413877</v>
      </c>
      <c r="G376" s="299" t="str">
        <f>CONCATENATE("(",ROUND((F376/$H378)*100,1),")")</f>
        <v>(5.5)</v>
      </c>
      <c r="H376" s="302">
        <f>SUM(B376,D376,F376)</f>
        <v>28.863547582660463</v>
      </c>
      <c r="I376" s="299" t="str">
        <f>CONCATENATE("(",ROUND((H376/$H378)*100,1),")")</f>
        <v>(59.4)</v>
      </c>
      <c r="K376" s="302">
        <f>B376-B366</f>
        <v>2.2155479632393025</v>
      </c>
      <c r="L376" s="302">
        <f>D376-D366</f>
        <v>0.70031359268965776</v>
      </c>
      <c r="M376" s="302">
        <f>F376-F366</f>
        <v>0.27270469278991971</v>
      </c>
      <c r="N376" s="302">
        <f>SUM(K376:M376)</f>
        <v>3.1885662487188799</v>
      </c>
    </row>
    <row r="377" spans="1:14" x14ac:dyDescent="0.2">
      <c r="A377" s="282" t="s">
        <v>365</v>
      </c>
      <c r="B377" s="302">
        <f>'Ind T6'!V152</f>
        <v>9.6146588471305421</v>
      </c>
      <c r="C377" s="299" t="str">
        <f>CONCATENATE("(",ROUND((B377/$H378)*100,1),")")</f>
        <v>(19.8)</v>
      </c>
      <c r="D377" s="302">
        <f>'Ind T6'!W152</f>
        <v>7.5678357894442554</v>
      </c>
      <c r="E377" s="299" t="str">
        <f>CONCATENATE("(",ROUND((D377/$H378)*100,1),")")</f>
        <v>(15.6)</v>
      </c>
      <c r="F377" s="302">
        <f>'Ind T6'!X152</f>
        <v>2.5389577807647554</v>
      </c>
      <c r="G377" s="299" t="str">
        <f>CONCATENATE("(",ROUND((F377/$H378)*100,1),")")</f>
        <v>(5.2)</v>
      </c>
      <c r="H377" s="302">
        <f t="shared" ref="H377" si="285">SUM(B377,D377,F377)</f>
        <v>19.721452417339552</v>
      </c>
      <c r="I377" s="299" t="str">
        <f>CONCATENATE("(",ROUND((H377/$H378)*100,1),")")</f>
        <v>(40.6)</v>
      </c>
      <c r="K377" s="302">
        <f t="shared" ref="K377:K378" si="286">B377-B367</f>
        <v>1.4276099369429467</v>
      </c>
      <c r="L377" s="302">
        <f t="shared" ref="L377:L378" si="287">D377-D367</f>
        <v>0.49130715614581266</v>
      </c>
      <c r="M377" s="302">
        <f t="shared" ref="M377:M378" si="288">F377-F367</f>
        <v>0.27151665819235626</v>
      </c>
      <c r="N377" s="302">
        <f t="shared" ref="N377:N378" si="289">SUM(K377:M377)</f>
        <v>2.1904337512811156</v>
      </c>
    </row>
    <row r="378" spans="1:14" x14ac:dyDescent="0.2">
      <c r="A378" s="282" t="s">
        <v>363</v>
      </c>
      <c r="B378" s="302">
        <f>SUM(B376:B377)</f>
        <v>29.075530546427554</v>
      </c>
      <c r="C378" s="299" t="str">
        <f>CONCATENATE("(",ROUND((B378/$H378)*100,1),")")</f>
        <v>(59.8)</v>
      </c>
      <c r="D378" s="302">
        <f>SUM(D376:D377)</f>
        <v>14.310829154266319</v>
      </c>
      <c r="E378" s="299" t="str">
        <f>CONCATENATE("(",ROUND((D378/$H378)*100,1),")")</f>
        <v>(29.5)</v>
      </c>
      <c r="F378" s="302">
        <f>SUM(F376:F377)</f>
        <v>5.1986402993061436</v>
      </c>
      <c r="G378" s="299" t="str">
        <f>CONCATENATE("(",ROUND((F378/$H378)*100,1),")")</f>
        <v>(10.7)</v>
      </c>
      <c r="H378" s="302">
        <f>SUM(H376:H377)</f>
        <v>48.585000000000015</v>
      </c>
      <c r="I378" s="299" t="str">
        <f>CONCATENATE("(",ROUND((H378/$H378)*100,1),")")</f>
        <v>(100)</v>
      </c>
      <c r="K378" s="302">
        <f t="shared" si="286"/>
        <v>3.6431579001822492</v>
      </c>
      <c r="L378" s="302">
        <f t="shared" si="287"/>
        <v>1.1916207488354704</v>
      </c>
      <c r="M378" s="302">
        <f t="shared" si="288"/>
        <v>0.54422135098227642</v>
      </c>
      <c r="N378" s="302">
        <f t="shared" si="289"/>
        <v>5.378999999999996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7.9154205724009836</v>
      </c>
      <c r="C387" s="299" t="str">
        <f>CONCATENATE("(",ROUND((B387/$H389)*100,1),")")</f>
        <v>(34.4)</v>
      </c>
      <c r="D387" s="302">
        <f>'Ind T6'!M162</f>
        <v>1.2878161148836711</v>
      </c>
      <c r="E387" s="299" t="str">
        <f>CONCATENATE("(",ROUND((D387/$H389)*100,1),")")</f>
        <v>(5.6)</v>
      </c>
      <c r="F387" s="302">
        <f>'Ind T6'!N162</f>
        <v>0.19282808137549787</v>
      </c>
      <c r="G387" s="299" t="str">
        <f>CONCATENATE("(",ROUND((F387/$H389)*100,1),")")</f>
        <v>(0.8)</v>
      </c>
      <c r="H387" s="302">
        <f>SUM(B387,D387,F387)</f>
        <v>9.3960647686601515</v>
      </c>
      <c r="I387" s="299" t="str">
        <f>CONCATENATE("(",ROUND((H387/$H389)*100,1),")")</f>
        <v>(40.8)</v>
      </c>
      <c r="K387" s="302">
        <f>B392-B387</f>
        <v>0.18232536517516262</v>
      </c>
      <c r="L387" s="302">
        <f>D392-D387</f>
        <v>0.12917852654446293</v>
      </c>
      <c r="M387" s="302">
        <f>F392-F387</f>
        <v>8.7283859281795662E-3</v>
      </c>
      <c r="N387" s="302">
        <f>SUM(K387:M387)</f>
        <v>0.32023227764780515</v>
      </c>
    </row>
    <row r="388" spans="1:14" x14ac:dyDescent="0.2">
      <c r="A388" s="282" t="s">
        <v>365</v>
      </c>
      <c r="B388" s="302">
        <f>'Ind T6'!L161</f>
        <v>6.8402318507927813</v>
      </c>
      <c r="C388" s="299" t="str">
        <f>CONCATENATE("(",ROUND((B388/$H389)*100,1),")")</f>
        <v>(29.7)</v>
      </c>
      <c r="D388" s="302">
        <f>'Ind T6'!M161</f>
        <v>6.2376440965474185</v>
      </c>
      <c r="E388" s="299" t="str">
        <f>CONCATENATE("(",ROUND((D388/$H389)*100,1),")")</f>
        <v>(27.1)</v>
      </c>
      <c r="F388" s="302">
        <f>'Ind T6'!N161</f>
        <v>0.54605928399965842</v>
      </c>
      <c r="G388" s="299" t="str">
        <f>CONCATENATE("(",ROUND((F388/$H389)*100,1),")")</f>
        <v>(2.4)</v>
      </c>
      <c r="H388" s="302">
        <f t="shared" ref="H388" si="290">SUM(B388,D388,F388)</f>
        <v>13.623935231339859</v>
      </c>
      <c r="I388" s="299" t="str">
        <f>CONCATENATE("(",ROUND((H388/$H389)*100,1),")")</f>
        <v>(59.2)</v>
      </c>
      <c r="K388" s="302">
        <f t="shared" ref="K388:K389" si="291">B393-B388</f>
        <v>0.30157639897190425</v>
      </c>
      <c r="L388" s="302">
        <f t="shared" ref="L388:L389" si="292">D393-D388</f>
        <v>0.28840498679327098</v>
      </c>
      <c r="M388" s="302">
        <f t="shared" ref="M388:M389" si="293">F393-F388</f>
        <v>2.4786336587024338E-2</v>
      </c>
      <c r="N388" s="302">
        <f t="shared" ref="N388:N389" si="294">SUM(K388:M388)</f>
        <v>0.61476772235219956</v>
      </c>
    </row>
    <row r="389" spans="1:14" x14ac:dyDescent="0.2">
      <c r="A389" s="282" t="s">
        <v>363</v>
      </c>
      <c r="B389" s="302">
        <f>SUM(B387:B388)</f>
        <v>14.755652423193766</v>
      </c>
      <c r="C389" s="299" t="str">
        <f>CONCATENATE("(",ROUND((B389/$H389)*100,1),")")</f>
        <v>(64.1)</v>
      </c>
      <c r="D389" s="302">
        <f>SUM(D387:D388)</f>
        <v>7.5254602114310893</v>
      </c>
      <c r="E389" s="299" t="str">
        <f>CONCATENATE("(",ROUND((D389/$H389)*100,1),")")</f>
        <v>(32.7)</v>
      </c>
      <c r="F389" s="302">
        <f>SUM(F387:F388)</f>
        <v>0.73888736537515631</v>
      </c>
      <c r="G389" s="299" t="str">
        <f>CONCATENATE("(",ROUND((F389/$H389)*100,1),")")</f>
        <v>(3.2)</v>
      </c>
      <c r="H389" s="302">
        <f>SUM(H387:H388)</f>
        <v>23.02000000000001</v>
      </c>
      <c r="I389" s="299" t="str">
        <f>CONCATENATE("(",ROUND((H389/$H389)*100,1),")")</f>
        <v>(100)</v>
      </c>
      <c r="K389" s="302">
        <f t="shared" si="291"/>
        <v>0.48390176414706687</v>
      </c>
      <c r="L389" s="302">
        <f t="shared" si="292"/>
        <v>0.41758351333773458</v>
      </c>
      <c r="M389" s="302">
        <f t="shared" si="293"/>
        <v>3.3514722515203821E-2</v>
      </c>
      <c r="N389" s="302">
        <f t="shared" si="294"/>
        <v>0.93500000000000527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8.0977459375761462</v>
      </c>
      <c r="C392" s="299" t="str">
        <f>CONCATENATE("(",ROUND((B392/$H394)*100,1),")")</f>
        <v>(33.8)</v>
      </c>
      <c r="D392" s="302">
        <f>'Ind T6'!R162</f>
        <v>1.416994641428134</v>
      </c>
      <c r="E392" s="299" t="str">
        <f>CONCATENATE("(",ROUND((D392/$H394)*100,1),")")</f>
        <v>(5.9)</v>
      </c>
      <c r="F392" s="302">
        <f>'Ind T6'!S162</f>
        <v>0.20155646730367743</v>
      </c>
      <c r="G392" s="299" t="str">
        <f>CONCATENATE("(",ROUND((F392/$H394)*100,1),")")</f>
        <v>(0.8)</v>
      </c>
      <c r="H392" s="302">
        <f>SUM(B392,D392,F392)</f>
        <v>9.7162970463079574</v>
      </c>
      <c r="I392" s="299" t="str">
        <f>CONCATENATE("(",ROUND((H392/$H394)*100,1),")")</f>
        <v>(40.6)</v>
      </c>
      <c r="K392" s="302">
        <f>B397-B392</f>
        <v>0.19928054125139383</v>
      </c>
      <c r="L392" s="302">
        <f>D397-D392</f>
        <v>0.2527076538933597</v>
      </c>
      <c r="M392" s="302">
        <f>F397-F392</f>
        <v>1.6159347827935822E-2</v>
      </c>
      <c r="N392" s="302">
        <f>SUM(K392:M392)</f>
        <v>0.46814754297268935</v>
      </c>
    </row>
    <row r="393" spans="1:14" x14ac:dyDescent="0.2">
      <c r="A393" s="282" t="s">
        <v>365</v>
      </c>
      <c r="B393" s="302">
        <f>'Ind T6'!Q161</f>
        <v>7.1418082497646855</v>
      </c>
      <c r="C393" s="299" t="str">
        <f>CONCATENATE("(",ROUND((B393/$H394)*100,1),")")</f>
        <v>(29.8)</v>
      </c>
      <c r="D393" s="302">
        <f>'Ind T6'!R161</f>
        <v>6.5260490833406894</v>
      </c>
      <c r="E393" s="299" t="str">
        <f>CONCATENATE("(",ROUND((D393/$H394)*100,1),")")</f>
        <v>(27.2)</v>
      </c>
      <c r="F393" s="302">
        <f>'Ind T6'!S161</f>
        <v>0.57084562058668276</v>
      </c>
      <c r="G393" s="299" t="str">
        <f>CONCATENATE("(",ROUND((F393/$H394)*100,1),")")</f>
        <v>(2.4)</v>
      </c>
      <c r="H393" s="302">
        <f t="shared" ref="H393" si="295">SUM(B393,D393,F393)</f>
        <v>14.238702953692057</v>
      </c>
      <c r="I393" s="299" t="str">
        <f>CONCATENATE("(",ROUND((H393/$H394)*100,1),")")</f>
        <v>(59.4)</v>
      </c>
      <c r="K393" s="302">
        <f t="shared" ref="K393:K394" si="296">B398-B393</f>
        <v>0.48646097076714767</v>
      </c>
      <c r="L393" s="302">
        <f t="shared" ref="L393:L394" si="297">D398-D393</f>
        <v>0.44742955345166457</v>
      </c>
      <c r="M393" s="302">
        <f t="shared" ref="M393:M394" si="298">F398-F393</f>
        <v>4.396193280849181E-2</v>
      </c>
      <c r="N393" s="302">
        <f t="shared" ref="N393:N394" si="299">SUM(K393:M393)</f>
        <v>0.97785245702730406</v>
      </c>
    </row>
    <row r="394" spans="1:14" x14ac:dyDescent="0.2">
      <c r="A394" s="282" t="s">
        <v>363</v>
      </c>
      <c r="B394" s="302">
        <f>SUM(B392:B393)</f>
        <v>15.239554187340833</v>
      </c>
      <c r="C394" s="299" t="str">
        <f>CONCATENATE("(",ROUND((B394/$H394)*100,1),")")</f>
        <v>(63.6)</v>
      </c>
      <c r="D394" s="302">
        <f>SUM(D392:D393)</f>
        <v>7.9430437247688239</v>
      </c>
      <c r="E394" s="299" t="str">
        <f>CONCATENATE("(",ROUND((D394/$H394)*100,1),")")</f>
        <v>(33.2)</v>
      </c>
      <c r="F394" s="302">
        <f>SUM(F392:F393)</f>
        <v>0.77240208789036013</v>
      </c>
      <c r="G394" s="299" t="str">
        <f>CONCATENATE("(",ROUND((F394/$H394)*100,1),")")</f>
        <v>(3.2)</v>
      </c>
      <c r="H394" s="302">
        <f>SUM(H392:H393)</f>
        <v>23.955000000000013</v>
      </c>
      <c r="I394" s="299" t="str">
        <f>CONCATENATE("(",ROUND((H394/$H394)*100,1),")")</f>
        <v>(100)</v>
      </c>
      <c r="K394" s="302">
        <f t="shared" si="296"/>
        <v>0.6857415120185415</v>
      </c>
      <c r="L394" s="302">
        <f t="shared" si="297"/>
        <v>0.70013720734502449</v>
      </c>
      <c r="M394" s="302">
        <f t="shared" si="298"/>
        <v>6.0121280636427743E-2</v>
      </c>
      <c r="N394" s="302">
        <f t="shared" si="299"/>
        <v>1.4459999999999937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8.2970264788275401</v>
      </c>
      <c r="C397" s="299" t="str">
        <f>CONCATENATE("(",ROUND((B397/$H399)*100,1),")")</f>
        <v>(32.7)</v>
      </c>
      <c r="D397" s="302">
        <f>'Ind T6'!W162</f>
        <v>1.6697022953214937</v>
      </c>
      <c r="E397" s="299" t="str">
        <f>CONCATENATE("(",ROUND((D397/$H399)*100,1),")")</f>
        <v>(6.6)</v>
      </c>
      <c r="F397" s="302">
        <f>'Ind T6'!X162</f>
        <v>0.21771581513161326</v>
      </c>
      <c r="G397" s="299" t="str">
        <f>CONCATENATE("(",ROUND((F397/$H399)*100,1),")")</f>
        <v>(0.9)</v>
      </c>
      <c r="H397" s="302">
        <f>SUM(B397,D397,F397)</f>
        <v>10.184444589280648</v>
      </c>
      <c r="I397" s="299" t="str">
        <f>CONCATENATE("(",ROUND((H397/$H399)*100,1),")")</f>
        <v>(40.1)</v>
      </c>
      <c r="K397" s="302">
        <f>B397-B387</f>
        <v>0.38160590642655645</v>
      </c>
      <c r="L397" s="302">
        <f>D397-D387</f>
        <v>0.38188618043782263</v>
      </c>
      <c r="M397" s="302">
        <f>F397-F387</f>
        <v>2.4887733756115388E-2</v>
      </c>
      <c r="N397" s="302">
        <f>SUM(K397:M397)</f>
        <v>0.7883798206204945</v>
      </c>
    </row>
    <row r="398" spans="1:14" x14ac:dyDescent="0.2">
      <c r="A398" s="282" t="s">
        <v>365</v>
      </c>
      <c r="B398" s="302">
        <f>'Ind T6'!V161</f>
        <v>7.6282692205318332</v>
      </c>
      <c r="C398" s="299" t="str">
        <f>CONCATENATE("(",ROUND((B398/$H399)*100,1),")")</f>
        <v>(30)</v>
      </c>
      <c r="D398" s="302">
        <f>'Ind T6'!W161</f>
        <v>6.973478636792354</v>
      </c>
      <c r="E398" s="299" t="str">
        <f>CONCATENATE("(",ROUND((D398/$H399)*100,1),")")</f>
        <v>(27.5)</v>
      </c>
      <c r="F398" s="302">
        <f>'Ind T6'!X161</f>
        <v>0.61480755339517457</v>
      </c>
      <c r="G398" s="299" t="str">
        <f>CONCATENATE("(",ROUND((F398/$H399)*100,1),")")</f>
        <v>(2.4)</v>
      </c>
      <c r="H398" s="302">
        <f t="shared" ref="H398" si="300">SUM(B398,D398,F398)</f>
        <v>15.216555410719362</v>
      </c>
      <c r="I398" s="299" t="str">
        <f>CONCATENATE("(",ROUND((H398/$H399)*100,1),")")</f>
        <v>(59.9)</v>
      </c>
      <c r="K398" s="302">
        <f t="shared" ref="K398:K399" si="301">B398-B388</f>
        <v>0.78803736973905192</v>
      </c>
      <c r="L398" s="302">
        <f t="shared" ref="L398:L399" si="302">D398-D388</f>
        <v>0.73583454024493555</v>
      </c>
      <c r="M398" s="302">
        <f t="shared" ref="M398:M399" si="303">F398-F388</f>
        <v>6.8748269395516148E-2</v>
      </c>
      <c r="N398" s="302">
        <f t="shared" ref="N398:N399" si="304">SUM(K398:M398)</f>
        <v>1.5926201793795036</v>
      </c>
    </row>
    <row r="399" spans="1:14" x14ac:dyDescent="0.2">
      <c r="A399" s="282" t="s">
        <v>363</v>
      </c>
      <c r="B399" s="302">
        <f>SUM(B397:B398)</f>
        <v>15.925295699359374</v>
      </c>
      <c r="C399" s="299" t="str">
        <f>CONCATENATE("(",ROUND((B399/$H399)*100,1),")")</f>
        <v>(62.7)</v>
      </c>
      <c r="D399" s="302">
        <f>SUM(D397:D398)</f>
        <v>8.6431809321138484</v>
      </c>
      <c r="E399" s="299" t="str">
        <f>CONCATENATE("(",ROUND((D399/$H399)*100,1),")")</f>
        <v>(34)</v>
      </c>
      <c r="F399" s="302">
        <f>SUM(F397:F398)</f>
        <v>0.83252336852678788</v>
      </c>
      <c r="G399" s="299" t="str">
        <f>CONCATENATE("(",ROUND((F399/$H399)*100,1),")")</f>
        <v>(3.3)</v>
      </c>
      <c r="H399" s="302">
        <f>SUM(H397:H398)</f>
        <v>25.40100000000001</v>
      </c>
      <c r="I399" s="299" t="str">
        <f>CONCATENATE("(",ROUND((H399/$H399)*100,1),")")</f>
        <v>(100)</v>
      </c>
      <c r="K399" s="302">
        <f t="shared" si="301"/>
        <v>1.1696432761656084</v>
      </c>
      <c r="L399" s="302">
        <f t="shared" si="302"/>
        <v>1.1177207206827591</v>
      </c>
      <c r="M399" s="302">
        <f t="shared" si="303"/>
        <v>9.3636003151631564E-2</v>
      </c>
      <c r="N399" s="302">
        <f t="shared" si="304"/>
        <v>2.3809999999999989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9.3955145525311021</v>
      </c>
      <c r="C408" s="299" t="str">
        <f>CONCATENATE("(",ROUND((B408/$H410)*100,1),")")</f>
        <v>(17.3)</v>
      </c>
      <c r="D408" s="302">
        <f>'Ind T6'!M171</f>
        <v>3.9729692937645003</v>
      </c>
      <c r="E408" s="299" t="str">
        <f>CONCATENATE("(",ROUND((D408/$H410)*100,1),")")</f>
        <v>(7.3)</v>
      </c>
      <c r="F408" s="302">
        <f>'Ind T6'!N171</f>
        <v>1.9260533667041237</v>
      </c>
      <c r="G408" s="299" t="str">
        <f>CONCATENATE("(",ROUND((F408/$H410)*100,1),")")</f>
        <v>(3.6)</v>
      </c>
      <c r="H408" s="302">
        <f>SUM(B408,D408,F408)</f>
        <v>15.294537212999726</v>
      </c>
      <c r="I408" s="299" t="str">
        <f>CONCATENATE("(",ROUND((H408/$H410)*100,1),")")</f>
        <v>(28.2)</v>
      </c>
      <c r="K408" s="302">
        <f>B413-B408</f>
        <v>-0.22315384404884142</v>
      </c>
      <c r="L408" s="302">
        <f>D413-D408</f>
        <v>9.6769336044451038E-3</v>
      </c>
      <c r="M408" s="302">
        <f>F413-F408</f>
        <v>1.591104985974412E-2</v>
      </c>
      <c r="N408" s="302">
        <f>SUM(K408:M408)</f>
        <v>-0.1975658605846522</v>
      </c>
    </row>
    <row r="409" spans="1:14" x14ac:dyDescent="0.2">
      <c r="A409" s="282" t="s">
        <v>365</v>
      </c>
      <c r="B409" s="302">
        <f>'Ind T6'!L170</f>
        <v>15.13777743919036</v>
      </c>
      <c r="C409" s="299" t="str">
        <f>CONCATENATE("(",ROUND((B409/$H410)*100,1),")")</f>
        <v>(27.9)</v>
      </c>
      <c r="D409" s="302">
        <f>'Ind T6'!M170</f>
        <v>20.194635975620347</v>
      </c>
      <c r="E409" s="299" t="str">
        <f>CONCATENATE("(",ROUND((D409/$H410)*100,1),")")</f>
        <v>(37.3)</v>
      </c>
      <c r="F409" s="302">
        <f>'Ind T6'!N170</f>
        <v>3.5530493721896228</v>
      </c>
      <c r="G409" s="299" t="str">
        <f>CONCATENATE("(",ROUND((F409/$H410)*100,1),")")</f>
        <v>(6.6)</v>
      </c>
      <c r="H409" s="302">
        <f t="shared" ref="H409" si="305">SUM(B409,D409,F409)</f>
        <v>38.885462787000336</v>
      </c>
      <c r="I409" s="299" t="str">
        <f>CONCATENATE("(",ROUND((H409/$H410)*100,1),")")</f>
        <v>(71.8)</v>
      </c>
      <c r="K409" s="302">
        <f t="shared" ref="K409:K410" si="306">B414-B409</f>
        <v>0.168641931160737</v>
      </c>
      <c r="L409" s="302">
        <f t="shared" ref="L409:L410" si="307">D414-D409</f>
        <v>-0.64885291930824707</v>
      </c>
      <c r="M409" s="302">
        <f t="shared" ref="M409:M410" si="308">F414-F409</f>
        <v>7.7684873213357264E-4</v>
      </c>
      <c r="N409" s="302">
        <f t="shared" ref="N409:N410" si="309">SUM(K409:M409)</f>
        <v>-0.47943413941537649</v>
      </c>
    </row>
    <row r="410" spans="1:14" x14ac:dyDescent="0.2">
      <c r="A410" s="282" t="s">
        <v>363</v>
      </c>
      <c r="B410" s="302">
        <f>SUM(B408:B409)</f>
        <v>24.533291991721462</v>
      </c>
      <c r="C410" s="299" t="str">
        <f>CONCATENATE("(",ROUND((B410/$H410)*100,1),")")</f>
        <v>(45.3)</v>
      </c>
      <c r="D410" s="302">
        <f>SUM(D408:D409)</f>
        <v>24.167605269384847</v>
      </c>
      <c r="E410" s="299" t="str">
        <f>CONCATENATE("(",ROUND((D410/$H410)*100,1),")")</f>
        <v>(44.6)</v>
      </c>
      <c r="F410" s="302">
        <f>SUM(F408:F409)</f>
        <v>5.4791027388937463</v>
      </c>
      <c r="G410" s="299" t="str">
        <f>CONCATENATE("(",ROUND((F410/$H410)*100,1),")")</f>
        <v>(10.1)</v>
      </c>
      <c r="H410" s="302">
        <f>SUM(H408:H409)</f>
        <v>54.180000000000064</v>
      </c>
      <c r="I410" s="299" t="str">
        <f>CONCATENATE("(",ROUND((H410/$H410)*100,1),")")</f>
        <v>(100)</v>
      </c>
      <c r="K410" s="302">
        <f t="shared" si="306"/>
        <v>-5.4511912888102643E-2</v>
      </c>
      <c r="L410" s="302">
        <f t="shared" si="307"/>
        <v>-0.63917598570380108</v>
      </c>
      <c r="M410" s="302">
        <f t="shared" si="308"/>
        <v>1.6687898591878358E-2</v>
      </c>
      <c r="N410" s="302">
        <f t="shared" si="309"/>
        <v>-0.67700000000002536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9.1723607084822607</v>
      </c>
      <c r="C413" s="299" t="str">
        <f>CONCATENATE("(",ROUND((B413/$H415)*100,1),")")</f>
        <v>(17.1)</v>
      </c>
      <c r="D413" s="302">
        <f>'Ind T6'!R171</f>
        <v>3.9826462273689454</v>
      </c>
      <c r="E413" s="299" t="str">
        <f>CONCATENATE("(",ROUND((D413/$H415)*100,1),")")</f>
        <v>(7.4)</v>
      </c>
      <c r="F413" s="302">
        <f>'Ind T6'!S171</f>
        <v>1.9419644165638679</v>
      </c>
      <c r="G413" s="299" t="str">
        <f>CONCATENATE("(",ROUND((F413/$H415)*100,1),")")</f>
        <v>(3.6)</v>
      </c>
      <c r="H413" s="302">
        <f>SUM(B413,D413,F413)</f>
        <v>15.096971352415075</v>
      </c>
      <c r="I413" s="299" t="str">
        <f>CONCATENATE("(",ROUND((H413/$H415)*100,1),")")</f>
        <v>(28.2)</v>
      </c>
      <c r="K413" s="302">
        <f>B418-B413</f>
        <v>-5.6210518168265722E-2</v>
      </c>
      <c r="L413" s="302">
        <f>D418-D413</f>
        <v>0.16610922140288098</v>
      </c>
      <c r="M413" s="302">
        <f>F418-F413</f>
        <v>9.8972590894792045E-2</v>
      </c>
      <c r="N413" s="302">
        <f>SUM(K413:M413)</f>
        <v>0.2088712941294073</v>
      </c>
    </row>
    <row r="414" spans="1:14" x14ac:dyDescent="0.2">
      <c r="A414" s="282" t="s">
        <v>365</v>
      </c>
      <c r="B414" s="302">
        <f>'Ind T6'!Q170</f>
        <v>15.306419370351097</v>
      </c>
      <c r="C414" s="299" t="str">
        <f>CONCATENATE("(",ROUND((B414/$H415)*100,1),")")</f>
        <v>(28.6)</v>
      </c>
      <c r="D414" s="302">
        <f>'Ind T6'!R170</f>
        <v>19.5457830563121</v>
      </c>
      <c r="E414" s="299" t="str">
        <f>CONCATENATE("(",ROUND((D414/$H415)*100,1),")")</f>
        <v>(36.5)</v>
      </c>
      <c r="F414" s="302">
        <f>'Ind T6'!S170</f>
        <v>3.5538262209217564</v>
      </c>
      <c r="G414" s="299" t="str">
        <f>CONCATENATE("(",ROUND((F414/$H415)*100,1),")")</f>
        <v>(6.6)</v>
      </c>
      <c r="H414" s="302">
        <f t="shared" ref="H414" si="310">SUM(B414,D414,F414)</f>
        <v>38.406028647584954</v>
      </c>
      <c r="I414" s="299" t="str">
        <f>CONCATENATE("(",ROUND((H414/$H415)*100,1),")")</f>
        <v>(71.8)</v>
      </c>
      <c r="K414" s="302">
        <f t="shared" ref="K414:K415" si="311">B419-B414</f>
        <v>1.0242364394586545</v>
      </c>
      <c r="L414" s="302">
        <f t="shared" ref="L414:L415" si="312">D419-D414</f>
        <v>-0.48273099792288576</v>
      </c>
      <c r="M414" s="302">
        <f t="shared" ref="M414:M415" si="313">F419-F414</f>
        <v>7.4623264334837902E-2</v>
      </c>
      <c r="N414" s="302">
        <f t="shared" ref="N414:N415" si="314">SUM(K414:M414)</f>
        <v>0.61612870587060664</v>
      </c>
    </row>
    <row r="415" spans="1:14" x14ac:dyDescent="0.2">
      <c r="A415" s="282" t="s">
        <v>363</v>
      </c>
      <c r="B415" s="302">
        <f>SUM(B413:B414)</f>
        <v>24.47878007883336</v>
      </c>
      <c r="C415" s="299" t="str">
        <f>CONCATENATE("(",ROUND((B415/$H415)*100,1),")")</f>
        <v>(45.8)</v>
      </c>
      <c r="D415" s="302">
        <f>SUM(D413:D414)</f>
        <v>23.528429283681046</v>
      </c>
      <c r="E415" s="299" t="str">
        <f>CONCATENATE("(",ROUND((D415/$H415)*100,1),")")</f>
        <v>(44)</v>
      </c>
      <c r="F415" s="302">
        <f>SUM(F413:F414)</f>
        <v>5.4957906374856247</v>
      </c>
      <c r="G415" s="299" t="str">
        <f>CONCATENATE("(",ROUND((F415/$H415)*100,1),")")</f>
        <v>(10.3)</v>
      </c>
      <c r="H415" s="302">
        <f>SUM(H413:H414)</f>
        <v>53.503000000000029</v>
      </c>
      <c r="I415" s="299" t="str">
        <f>CONCATENATE("(",ROUND((H415/$H415)*100,1),")")</f>
        <v>(100)</v>
      </c>
      <c r="K415" s="302">
        <f t="shared" si="311"/>
        <v>0.968025921290387</v>
      </c>
      <c r="L415" s="302">
        <f t="shared" si="312"/>
        <v>-0.31662177652000523</v>
      </c>
      <c r="M415" s="302">
        <f t="shared" si="313"/>
        <v>0.17359585522962995</v>
      </c>
      <c r="N415" s="302">
        <f t="shared" si="314"/>
        <v>0.82500000000001172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9.116150190313995</v>
      </c>
      <c r="C418" s="299" t="str">
        <f>CONCATENATE("(",ROUND((B418/$H420)*100,1),")")</f>
        <v>(16.8)</v>
      </c>
      <c r="D418" s="302">
        <f>'Ind T6'!W171</f>
        <v>4.1487554487718263</v>
      </c>
      <c r="E418" s="299" t="str">
        <f>CONCATENATE("(",ROUND((D418/$H420)*100,1),")")</f>
        <v>(7.6)</v>
      </c>
      <c r="F418" s="302">
        <f>'Ind T6'!X171</f>
        <v>2.0409370074586599</v>
      </c>
      <c r="G418" s="299" t="str">
        <f>CONCATENATE("(",ROUND((F418/$H420)*100,1),")")</f>
        <v>(3.8)</v>
      </c>
      <c r="H418" s="302">
        <f>SUM(B418,D418,F418)</f>
        <v>15.30584264654448</v>
      </c>
      <c r="I418" s="299" t="str">
        <f>CONCATENATE("(",ROUND((H418/$H420)*100,1),")")</f>
        <v>(28.2)</v>
      </c>
      <c r="K418" s="302">
        <f>B418-B408</f>
        <v>-0.27936436221710714</v>
      </c>
      <c r="L418" s="302">
        <f>D418-D408</f>
        <v>0.17578615500732608</v>
      </c>
      <c r="M418" s="302">
        <f>F418-F408</f>
        <v>0.11488364075453616</v>
      </c>
      <c r="N418" s="302">
        <f>SUM(K418:M418)</f>
        <v>1.1305433544755106E-2</v>
      </c>
    </row>
    <row r="419" spans="1:14" x14ac:dyDescent="0.2">
      <c r="A419" s="282" t="s">
        <v>365</v>
      </c>
      <c r="B419" s="302">
        <f>'Ind T6'!V170</f>
        <v>16.330655809809752</v>
      </c>
      <c r="C419" s="299" t="str">
        <f>CONCATENATE("(",ROUND((B419/$H420)*100,1),")")</f>
        <v>(30.1)</v>
      </c>
      <c r="D419" s="302">
        <f>'Ind T6'!W170</f>
        <v>19.063052058389214</v>
      </c>
      <c r="E419" s="299" t="str">
        <f>CONCATENATE("(",ROUND((D419/$H420)*100,1),")")</f>
        <v>(35.1)</v>
      </c>
      <c r="F419" s="302">
        <f>'Ind T6'!X170</f>
        <v>3.6284494852565943</v>
      </c>
      <c r="G419" s="299" t="str">
        <f>CONCATENATE("(",ROUND((F419/$H420)*100,1),")")</f>
        <v>(6.7)</v>
      </c>
      <c r="H419" s="302">
        <f t="shared" ref="H419" si="315">SUM(B419,D419,F419)</f>
        <v>39.022157353455562</v>
      </c>
      <c r="I419" s="299" t="str">
        <f>CONCATENATE("(",ROUND((H419/$H420)*100,1),")")</f>
        <v>(71.8)</v>
      </c>
      <c r="K419" s="302">
        <f t="shared" ref="K419:K420" si="316">B419-B409</f>
        <v>1.1928783706193915</v>
      </c>
      <c r="L419" s="302">
        <f t="shared" ref="L419:L420" si="317">D419-D409</f>
        <v>-1.1315839172311328</v>
      </c>
      <c r="M419" s="302">
        <f t="shared" ref="M419:M420" si="318">F419-F409</f>
        <v>7.5400113066971475E-2</v>
      </c>
      <c r="N419" s="302">
        <f t="shared" ref="N419:N420" si="319">SUM(K419:M419)</f>
        <v>0.13669456645523015</v>
      </c>
    </row>
    <row r="420" spans="1:14" x14ac:dyDescent="0.2">
      <c r="A420" s="282" t="s">
        <v>363</v>
      </c>
      <c r="B420" s="302">
        <f>SUM(B418:B419)</f>
        <v>25.446806000123747</v>
      </c>
      <c r="C420" s="299" t="str">
        <f>CONCATENATE("(",ROUND((B420/$H420)*100,1),")")</f>
        <v>(46.8)</v>
      </c>
      <c r="D420" s="302">
        <f>SUM(D418:D419)</f>
        <v>23.211807507161041</v>
      </c>
      <c r="E420" s="299" t="str">
        <f>CONCATENATE("(",ROUND((D420/$H420)*100,1),")")</f>
        <v>(42.7)</v>
      </c>
      <c r="F420" s="302">
        <f>SUM(F418:F419)</f>
        <v>5.6693864927152546</v>
      </c>
      <c r="G420" s="299" t="str">
        <f>CONCATENATE("(",ROUND((F420/$H420)*100,1),")")</f>
        <v>(10.4)</v>
      </c>
      <c r="H420" s="302">
        <f>SUM(H418:H419)</f>
        <v>54.328000000000046</v>
      </c>
      <c r="I420" s="299" t="str">
        <f>CONCATENATE("(",ROUND((H420/$H420)*100,1),")")</f>
        <v>(100)</v>
      </c>
      <c r="K420" s="302">
        <f t="shared" si="316"/>
        <v>0.91351400840228436</v>
      </c>
      <c r="L420" s="302">
        <f t="shared" si="317"/>
        <v>-0.9557977622238063</v>
      </c>
      <c r="M420" s="302">
        <f t="shared" si="318"/>
        <v>0.19028375382150831</v>
      </c>
      <c r="N420" s="302">
        <f t="shared" si="319"/>
        <v>0.14799999999998636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7.7206841990963424</v>
      </c>
      <c r="C429" s="299" t="str">
        <f>CONCATENATE("(",ROUND((B429/$H431)*100,1),")")</f>
        <v>(14.3)</v>
      </c>
      <c r="D429" s="302">
        <f>'Ind T6'!M180</f>
        <v>2.6660165249025742</v>
      </c>
      <c r="E429" s="299" t="str">
        <f>CONCATENATE("(",ROUND((D429/$H431)*100,1),")")</f>
        <v>(4.9)</v>
      </c>
      <c r="F429" s="302">
        <f>'Ind T6'!N180</f>
        <v>0.81496759800970131</v>
      </c>
      <c r="G429" s="299" t="str">
        <f>CONCATENATE("(",ROUND((F429/$H431)*100,1),")")</f>
        <v>(1.5)</v>
      </c>
      <c r="H429" s="302">
        <f>SUM(B429,D429,F429)</f>
        <v>11.201668322008619</v>
      </c>
      <c r="I429" s="299" t="str">
        <f>CONCATENATE("(",ROUND((H429/$H431)*100,1),")")</f>
        <v>(20.7)</v>
      </c>
      <c r="K429" s="302">
        <f>B434-B429</f>
        <v>0.47357859663776214</v>
      </c>
      <c r="L429" s="302">
        <f>D434-D429</f>
        <v>0.23325022975016596</v>
      </c>
      <c r="M429" s="302">
        <f>F434-F429</f>
        <v>5.7771470964890215E-3</v>
      </c>
      <c r="N429" s="302">
        <f>SUM(K429:M429)</f>
        <v>0.71260597348441712</v>
      </c>
    </row>
    <row r="430" spans="1:14" x14ac:dyDescent="0.2">
      <c r="A430" s="282" t="s">
        <v>365</v>
      </c>
      <c r="B430" s="302">
        <f>'Ind T6'!L179</f>
        <v>21.447837255840625</v>
      </c>
      <c r="C430" s="299" t="str">
        <f>CONCATENATE("(",ROUND((B430/$H431)*100,1),")")</f>
        <v>(39.7)</v>
      </c>
      <c r="D430" s="302">
        <f>'Ind T6'!M179</f>
        <v>18.673404931400967</v>
      </c>
      <c r="E430" s="299" t="str">
        <f>CONCATENATE("(",ROUND((D430/$H431)*100,1),")")</f>
        <v>(34.5)</v>
      </c>
      <c r="F430" s="302">
        <f>'Ind T6'!N179</f>
        <v>2.765089490749856</v>
      </c>
      <c r="G430" s="299" t="str">
        <f>CONCATENATE("(",ROUND((F430/$H431)*100,1),")")</f>
        <v>(5.1)</v>
      </c>
      <c r="H430" s="302">
        <f t="shared" ref="H430" si="320">SUM(B430,D430,F430)</f>
        <v>42.88633167799145</v>
      </c>
      <c r="I430" s="299" t="str">
        <f>CONCATENATE("(",ROUND((H430/$H431)*100,1),")")</f>
        <v>(79.3)</v>
      </c>
      <c r="K430" s="302">
        <f t="shared" ref="K430:K431" si="321">B435-B430</f>
        <v>1.9209934542885989</v>
      </c>
      <c r="L430" s="302">
        <f t="shared" ref="L430:L431" si="322">D435-D430</f>
        <v>0.53217721533755125</v>
      </c>
      <c r="M430" s="302">
        <f t="shared" ref="M430:M431" si="323">F435-F430</f>
        <v>0.34222335688942795</v>
      </c>
      <c r="N430" s="302">
        <f t="shared" ref="N430:N431" si="324">SUM(K430:M430)</f>
        <v>2.7953940265155781</v>
      </c>
    </row>
    <row r="431" spans="1:14" x14ac:dyDescent="0.2">
      <c r="A431" s="282" t="s">
        <v>363</v>
      </c>
      <c r="B431" s="302">
        <f>SUM(B429:B430)</f>
        <v>29.168521454936968</v>
      </c>
      <c r="C431" s="299" t="str">
        <f>CONCATENATE("(",ROUND((B431/$H431)*100,1),")")</f>
        <v>(53.9)</v>
      </c>
      <c r="D431" s="302">
        <f>SUM(D429:D430)</f>
        <v>21.33942145630354</v>
      </c>
      <c r="E431" s="299" t="str">
        <f>CONCATENATE("(",ROUND((D431/$H431)*100,1),")")</f>
        <v>(39.5)</v>
      </c>
      <c r="F431" s="302">
        <f>SUM(F429:F430)</f>
        <v>3.5800570887595571</v>
      </c>
      <c r="G431" s="299" t="str">
        <f>CONCATENATE("(",ROUND((F431/$H431)*100,1),")")</f>
        <v>(6.6)</v>
      </c>
      <c r="H431" s="302">
        <f>SUM(H429:H430)</f>
        <v>54.088000000000065</v>
      </c>
      <c r="I431" s="299" t="str">
        <f>CONCATENATE("(",ROUND((H431/$H431)*100,1),")")</f>
        <v>(100)</v>
      </c>
      <c r="K431" s="302">
        <f t="shared" si="321"/>
        <v>2.3945720509263602</v>
      </c>
      <c r="L431" s="302">
        <f t="shared" si="322"/>
        <v>0.76542744508771676</v>
      </c>
      <c r="M431" s="302">
        <f t="shared" si="323"/>
        <v>0.34800050398591731</v>
      </c>
      <c r="N431" s="302">
        <f t="shared" si="324"/>
        <v>3.5079999999999942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8.1942627957341045</v>
      </c>
      <c r="C434" s="299" t="str">
        <f>CONCATENATE("(",ROUND((B434/$H436)*100,1),")")</f>
        <v>(14.2)</v>
      </c>
      <c r="D434" s="302">
        <f>'Ind T6'!R180</f>
        <v>2.8992667546527402</v>
      </c>
      <c r="E434" s="299" t="str">
        <f>CONCATENATE("(",ROUND((D434/$H436)*100,1),")")</f>
        <v>(5)</v>
      </c>
      <c r="F434" s="302">
        <f>'Ind T6'!S180</f>
        <v>0.82074474510619033</v>
      </c>
      <c r="G434" s="299" t="str">
        <f>CONCATENATE("(",ROUND((F434/$H436)*100,1),")")</f>
        <v>(1.4)</v>
      </c>
      <c r="H434" s="302">
        <f>SUM(B434,D434,F434)</f>
        <v>11.914274295493033</v>
      </c>
      <c r="I434" s="299" t="str">
        <f>CONCATENATE("(",ROUND((H434/$H436)*100,1),")")</f>
        <v>(20.7)</v>
      </c>
      <c r="K434" s="302">
        <f>B439-B434</f>
        <v>0.45161366545930193</v>
      </c>
      <c r="L434" s="302">
        <f>D439-D434</f>
        <v>0.26010434224837198</v>
      </c>
      <c r="M434" s="302">
        <f>F439-F434</f>
        <v>-4.1234918230664386E-2</v>
      </c>
      <c r="N434" s="302">
        <f>SUM(K434:M434)</f>
        <v>0.67048308947700952</v>
      </c>
    </row>
    <row r="435" spans="1:14" x14ac:dyDescent="0.2">
      <c r="A435" s="282" t="s">
        <v>365</v>
      </c>
      <c r="B435" s="302">
        <f>'Ind T6'!Q179</f>
        <v>23.368830710129224</v>
      </c>
      <c r="C435" s="299" t="str">
        <f>CONCATENATE("(",ROUND((B435/$H436)*100,1),")")</f>
        <v>(40.6)</v>
      </c>
      <c r="D435" s="302">
        <f>'Ind T6'!R179</f>
        <v>19.205582146738518</v>
      </c>
      <c r="E435" s="299" t="str">
        <f>CONCATENATE("(",ROUND((D435/$H436)*100,1),")")</f>
        <v>(33.3)</v>
      </c>
      <c r="F435" s="302">
        <f>'Ind T6'!S179</f>
        <v>3.1073128476392839</v>
      </c>
      <c r="G435" s="299" t="str">
        <f>CONCATENATE("(",ROUND((F435/$H436)*100,1),")")</f>
        <v>(5.4)</v>
      </c>
      <c r="H435" s="302">
        <f t="shared" ref="H435" si="325">SUM(B435,D435,F435)</f>
        <v>45.681725704507024</v>
      </c>
      <c r="I435" s="299" t="str">
        <f>CONCATENATE("(",ROUND((H435/$H436)*100,1),")")</f>
        <v>(79.3)</v>
      </c>
      <c r="K435" s="302">
        <f t="shared" ref="K435:K436" si="326">B440-B435</f>
        <v>2.4749330204507203</v>
      </c>
      <c r="L435" s="302">
        <f t="shared" ref="L435:L436" si="327">D440-D435</f>
        <v>-0.44403988348998524</v>
      </c>
      <c r="M435" s="302">
        <f t="shared" ref="M435:M436" si="328">F440-F435</f>
        <v>0.4246237735622036</v>
      </c>
      <c r="N435" s="302">
        <f t="shared" ref="N435:N436" si="329">SUM(K435:M435)</f>
        <v>2.4555169105229386</v>
      </c>
    </row>
    <row r="436" spans="1:14" x14ac:dyDescent="0.2">
      <c r="A436" s="282" t="s">
        <v>363</v>
      </c>
      <c r="B436" s="302">
        <f>SUM(B434:B435)</f>
        <v>31.563093505863328</v>
      </c>
      <c r="C436" s="299" t="str">
        <f>CONCATENATE("(",ROUND((B436/$H436)*100,1),")")</f>
        <v>(54.8)</v>
      </c>
      <c r="D436" s="302">
        <f>SUM(D434:D435)</f>
        <v>22.104848901391257</v>
      </c>
      <c r="E436" s="299" t="str">
        <f>CONCATENATE("(",ROUND((D436/$H436)*100,1),")")</f>
        <v>(38.4)</v>
      </c>
      <c r="F436" s="302">
        <f>SUM(F434:F435)</f>
        <v>3.9280575927454744</v>
      </c>
      <c r="G436" s="299" t="str">
        <f>CONCATENATE("(",ROUND((F436/$H436)*100,1),")")</f>
        <v>(6.8)</v>
      </c>
      <c r="H436" s="302">
        <f>SUM(H434:H435)</f>
        <v>57.59600000000006</v>
      </c>
      <c r="I436" s="299" t="str">
        <f>CONCATENATE("(",ROUND((H436/$H436)*100,1),")")</f>
        <v>(100)</v>
      </c>
      <c r="K436" s="302">
        <f t="shared" si="326"/>
        <v>2.9265466859100187</v>
      </c>
      <c r="L436" s="302">
        <f t="shared" si="327"/>
        <v>-0.18393554124161327</v>
      </c>
      <c r="M436" s="302">
        <f t="shared" si="328"/>
        <v>0.38338885533153944</v>
      </c>
      <c r="N436" s="302">
        <f t="shared" si="329"/>
        <v>3.1259999999999448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8.6458764611934065</v>
      </c>
      <c r="C439" s="299" t="str">
        <f>CONCATENATE("(",ROUND((B439/$H441)*100,1),")")</f>
        <v>(14.2)</v>
      </c>
      <c r="D439" s="302">
        <f>'Ind T6'!W180</f>
        <v>3.1593710969011122</v>
      </c>
      <c r="E439" s="299" t="str">
        <f>CONCATENATE("(",ROUND((D439/$H441)*100,1),")")</f>
        <v>(5.2)</v>
      </c>
      <c r="F439" s="302">
        <f>'Ind T6'!X180</f>
        <v>0.77950982687552595</v>
      </c>
      <c r="G439" s="299" t="str">
        <f>CONCATENATE("(",ROUND((F439/$H441)*100,1),")")</f>
        <v>(1.3)</v>
      </c>
      <c r="H439" s="302">
        <f>SUM(B439,D439,F439)</f>
        <v>12.584757384970043</v>
      </c>
      <c r="I439" s="299" t="str">
        <f>CONCATENATE("(",ROUND((H439/$H441)*100,1),")")</f>
        <v>(20.7)</v>
      </c>
      <c r="K439" s="302">
        <f>B439-B429</f>
        <v>0.92519226209706407</v>
      </c>
      <c r="L439" s="302">
        <f>D439-D429</f>
        <v>0.49335457199853794</v>
      </c>
      <c r="M439" s="302">
        <f>F439-F429</f>
        <v>-3.5457771134175364E-2</v>
      </c>
      <c r="N439" s="302">
        <f>SUM(K439:M439)</f>
        <v>1.3830890629614268</v>
      </c>
    </row>
    <row r="440" spans="1:14" x14ac:dyDescent="0.2">
      <c r="A440" s="282" t="s">
        <v>365</v>
      </c>
      <c r="B440" s="302">
        <f>'Ind T6'!V179</f>
        <v>25.843763730579944</v>
      </c>
      <c r="C440" s="299" t="str">
        <f>CONCATENATE("(",ROUND((B440/$H441)*100,1),")")</f>
        <v>(42.6)</v>
      </c>
      <c r="D440" s="302">
        <f>'Ind T6'!W179</f>
        <v>18.761542263248533</v>
      </c>
      <c r="E440" s="299" t="str">
        <f>CONCATENATE("(",ROUND((D440/$H441)*100,1),")")</f>
        <v>(30.9)</v>
      </c>
      <c r="F440" s="302">
        <f>'Ind T6'!X179</f>
        <v>3.5319366212014875</v>
      </c>
      <c r="G440" s="299" t="str">
        <f>CONCATENATE("(",ROUND((F440/$H441)*100,1),")")</f>
        <v>(5.8)</v>
      </c>
      <c r="H440" s="302">
        <f t="shared" ref="H440" si="330">SUM(B440,D440,F440)</f>
        <v>48.137242615029969</v>
      </c>
      <c r="I440" s="299" t="str">
        <f>CONCATENATE("(",ROUND((H440/$H441)*100,1),")")</f>
        <v>(79.3)</v>
      </c>
      <c r="K440" s="302">
        <f t="shared" ref="K440:K441" si="331">B440-B430</f>
        <v>4.3959264747393192</v>
      </c>
      <c r="L440" s="302">
        <f t="shared" ref="L440:L441" si="332">D440-D430</f>
        <v>8.8137331847566003E-2</v>
      </c>
      <c r="M440" s="302">
        <f t="shared" ref="M440:M441" si="333">F440-F430</f>
        <v>0.76684713045163155</v>
      </c>
      <c r="N440" s="302">
        <f t="shared" ref="N440:N441" si="334">SUM(K440:M440)</f>
        <v>5.2509109370385172</v>
      </c>
    </row>
    <row r="441" spans="1:14" x14ac:dyDescent="0.2">
      <c r="A441" s="282" t="s">
        <v>363</v>
      </c>
      <c r="B441" s="302">
        <f>SUM(B439:B440)</f>
        <v>34.489640191773347</v>
      </c>
      <c r="C441" s="299" t="str">
        <f>CONCATENATE("(",ROUND((B441/$H441)*100,1),")")</f>
        <v>(56.8)</v>
      </c>
      <c r="D441" s="302">
        <f>SUM(D439:D440)</f>
        <v>21.920913360149644</v>
      </c>
      <c r="E441" s="299" t="str">
        <f>CONCATENATE("(",ROUND((D441/$H441)*100,1),")")</f>
        <v>(36.1)</v>
      </c>
      <c r="F441" s="302">
        <f>SUM(F439:F440)</f>
        <v>4.3114464480770138</v>
      </c>
      <c r="G441" s="299" t="str">
        <f>CONCATENATE("(",ROUND((F441/$H441)*100,1),")")</f>
        <v>(7.1)</v>
      </c>
      <c r="H441" s="302">
        <f>SUM(H439:H440)</f>
        <v>60.722000000000008</v>
      </c>
      <c r="I441" s="299" t="str">
        <f>CONCATENATE("(",ROUND((H441/$H441)*100,1),")")</f>
        <v>(100)</v>
      </c>
      <c r="K441" s="302">
        <f t="shared" si="331"/>
        <v>5.3211187368363788</v>
      </c>
      <c r="L441" s="302">
        <f t="shared" si="332"/>
        <v>0.5814919038461035</v>
      </c>
      <c r="M441" s="302">
        <f t="shared" si="333"/>
        <v>0.73138935931745674</v>
      </c>
      <c r="N441" s="302">
        <f t="shared" si="334"/>
        <v>6.6339999999999391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2.3761979791901884</v>
      </c>
      <c r="C450" s="299" t="str">
        <f>CONCATENATE("(",ROUND((B450/$H452)*100,1),")")</f>
        <v>(20.1)</v>
      </c>
      <c r="D450" s="302">
        <f>'Ind T6'!M189</f>
        <v>1.7589227235249172</v>
      </c>
      <c r="E450" s="299" t="str">
        <f>CONCATENATE("(",ROUND((D450/$H452)*100,1),")")</f>
        <v>(14.9)</v>
      </c>
      <c r="F450" s="302">
        <f>'Ind T6'!N189</f>
        <v>1.4962170255054121</v>
      </c>
      <c r="G450" s="299" t="str">
        <f>CONCATENATE("(",ROUND((F450/$H452)*100,1),")")</f>
        <v>(12.7)</v>
      </c>
      <c r="H450" s="302">
        <f>SUM(B450,D450,F450)</f>
        <v>5.631337728220517</v>
      </c>
      <c r="I450" s="299" t="str">
        <f>CONCATENATE("(",ROUND((H450/$H452)*100,1),")")</f>
        <v>(47.7)</v>
      </c>
      <c r="K450" s="302">
        <f>B455-B450</f>
        <v>-7.9596905041904531E-2</v>
      </c>
      <c r="L450" s="302">
        <f>D455-D450</f>
        <v>-2.4289045385191832E-2</v>
      </c>
      <c r="M450" s="302">
        <f>F455-F450</f>
        <v>-0.15039842756247768</v>
      </c>
      <c r="N450" s="302">
        <f>SUM(K450:M450)</f>
        <v>-0.25428437798957404</v>
      </c>
    </row>
    <row r="451" spans="1:14" x14ac:dyDescent="0.2">
      <c r="A451" s="282" t="s">
        <v>365</v>
      </c>
      <c r="B451" s="302">
        <f>'Ind T6'!L188</f>
        <v>1.8541119716679524</v>
      </c>
      <c r="C451" s="299" t="str">
        <f>CONCATENATE("(",ROUND((B451/$H452)*100,1),")")</f>
        <v>(15.7)</v>
      </c>
      <c r="D451" s="302">
        <f>'Ind T6'!M188</f>
        <v>3.068502314805722</v>
      </c>
      <c r="E451" s="299" t="str">
        <f>CONCATENATE("(",ROUND((D451/$H452)*100,1),")")</f>
        <v>(26)</v>
      </c>
      <c r="F451" s="302">
        <f>'Ind T6'!N188</f>
        <v>1.2530479853057932</v>
      </c>
      <c r="G451" s="299" t="str">
        <f>CONCATENATE("(",ROUND((F451/$H452)*100,1),")")</f>
        <v>(10.6)</v>
      </c>
      <c r="H451" s="302">
        <f t="shared" ref="H451" si="335">SUM(B451,D451,F451)</f>
        <v>6.1756622717794674</v>
      </c>
      <c r="I451" s="299" t="str">
        <f>CONCATENATE("(",ROUND((H451/$H452)*100,1),")")</f>
        <v>(52.3)</v>
      </c>
      <c r="K451" s="302">
        <f t="shared" ref="K451:K452" si="336">B456-B451</f>
        <v>-0.17339398461504207</v>
      </c>
      <c r="L451" s="302">
        <f t="shared" ref="L451:L452" si="337">D456-D451</f>
        <v>-0.18587915166575542</v>
      </c>
      <c r="M451" s="302">
        <f t="shared" ref="M451:M452" si="338">F456-F451</f>
        <v>-0.22844248572960058</v>
      </c>
      <c r="N451" s="302">
        <f t="shared" ref="N451:N452" si="339">SUM(K451:M451)</f>
        <v>-0.58771562201039806</v>
      </c>
    </row>
    <row r="452" spans="1:14" x14ac:dyDescent="0.2">
      <c r="A452" s="282" t="s">
        <v>363</v>
      </c>
      <c r="B452" s="302">
        <f>SUM(B450:B451)</f>
        <v>4.2303099508581408</v>
      </c>
      <c r="C452" s="299" t="str">
        <f>CONCATENATE("(",ROUND((B452/$H452)*100,1),")")</f>
        <v>(35.8)</v>
      </c>
      <c r="D452" s="302">
        <f>SUM(D450:D451)</f>
        <v>4.827425038330639</v>
      </c>
      <c r="E452" s="299" t="str">
        <f>CONCATENATE("(",ROUND((D452/$H452)*100,1),")")</f>
        <v>(40.9)</v>
      </c>
      <c r="F452" s="302">
        <f>SUM(F450:F451)</f>
        <v>2.7492650108112056</v>
      </c>
      <c r="G452" s="299" t="str">
        <f>CONCATENATE("(",ROUND((F452/$H452)*100,1),")")</f>
        <v>(23.3)</v>
      </c>
      <c r="H452" s="302">
        <f>SUM(H450:H451)</f>
        <v>11.806999999999984</v>
      </c>
      <c r="I452" s="299" t="str">
        <f>CONCATENATE("(",ROUND((H452/$H452)*100,1),")")</f>
        <v>(100)</v>
      </c>
      <c r="K452" s="302">
        <f t="shared" si="336"/>
        <v>-0.25299088965694683</v>
      </c>
      <c r="L452" s="302">
        <f t="shared" si="337"/>
        <v>-0.21016819705094658</v>
      </c>
      <c r="M452" s="302">
        <f t="shared" si="338"/>
        <v>-0.3788409132920787</v>
      </c>
      <c r="N452" s="302">
        <f t="shared" si="339"/>
        <v>-0.8419999999999721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2.2966010741482838</v>
      </c>
      <c r="C455" s="299" t="str">
        <f>CONCATENATE("(",ROUND((B455/$H457)*100,1),")")</f>
        <v>(20.9)</v>
      </c>
      <c r="D455" s="302">
        <f>'Ind T6'!R189</f>
        <v>1.7346336781397254</v>
      </c>
      <c r="E455" s="299" t="str">
        <f>CONCATENATE("(",ROUND((D455/$H457)*100,1),")")</f>
        <v>(15.8)</v>
      </c>
      <c r="F455" s="302">
        <f>'Ind T6'!S189</f>
        <v>1.3458185979429345</v>
      </c>
      <c r="G455" s="299" t="str">
        <f>CONCATENATE("(",ROUND((F455/$H457)*100,1),")")</f>
        <v>(12.3)</v>
      </c>
      <c r="H455" s="302">
        <f>SUM(B455,D455,F455)</f>
        <v>5.3770533502309439</v>
      </c>
      <c r="I455" s="299" t="str">
        <f>CONCATENATE("(",ROUND((H455/$H457)*100,1),")")</f>
        <v>(49)</v>
      </c>
      <c r="K455" s="302">
        <f>B460-B455</f>
        <v>1.7408406686082678E-2</v>
      </c>
      <c r="L455" s="302">
        <f>D460-D455</f>
        <v>8.2792141880850822E-2</v>
      </c>
      <c r="M455" s="302">
        <f>F460-F455</f>
        <v>7.0241770546811244E-2</v>
      </c>
      <c r="N455" s="302">
        <f>SUM(K455:M455)</f>
        <v>0.17044231911374474</v>
      </c>
    </row>
    <row r="456" spans="1:14" x14ac:dyDescent="0.2">
      <c r="A456" s="282" t="s">
        <v>365</v>
      </c>
      <c r="B456" s="302">
        <f>'Ind T6'!Q188</f>
        <v>1.6807179870529103</v>
      </c>
      <c r="C456" s="299" t="str">
        <f>CONCATENATE("(",ROUND((B456/$H457)*100,1),")")</f>
        <v>(15.3)</v>
      </c>
      <c r="D456" s="302">
        <f>'Ind T6'!R188</f>
        <v>2.8826231631399666</v>
      </c>
      <c r="E456" s="299" t="str">
        <f>CONCATENATE("(",ROUND((D456/$H457)*100,1),")")</f>
        <v>(26.3)</v>
      </c>
      <c r="F456" s="302">
        <f>'Ind T6'!S188</f>
        <v>1.0246054995761926</v>
      </c>
      <c r="G456" s="299" t="str">
        <f>CONCATENATE("(",ROUND((F456/$H457)*100,1),")")</f>
        <v>(9.3)</v>
      </c>
      <c r="H456" s="302">
        <f t="shared" ref="H456" si="340">SUM(B456,D456,F456)</f>
        <v>5.5879466497690693</v>
      </c>
      <c r="I456" s="299" t="str">
        <f>CONCATENATE("(",ROUND((H456/$H457)*100,1),")")</f>
        <v>(51)</v>
      </c>
      <c r="K456" s="302">
        <f t="shared" ref="K456:K457" si="341">B461-B456</f>
        <v>-9.0366896454112E-2</v>
      </c>
      <c r="L456" s="302">
        <f t="shared" ref="L456:L457" si="342">D461-D456</f>
        <v>4.1445459680589103E-3</v>
      </c>
      <c r="M456" s="302">
        <f t="shared" ref="M456:M457" si="343">F461-F456</f>
        <v>6.3780031372292489E-2</v>
      </c>
      <c r="N456" s="302">
        <f t="shared" ref="N456:N457" si="344">SUM(K456:M456)</f>
        <v>-2.24423191137606E-2</v>
      </c>
    </row>
    <row r="457" spans="1:14" x14ac:dyDescent="0.2">
      <c r="A457" s="282" t="s">
        <v>363</v>
      </c>
      <c r="B457" s="302">
        <f>SUM(B455:B456)</f>
        <v>3.9773190612011939</v>
      </c>
      <c r="C457" s="299" t="str">
        <f>CONCATENATE("(",ROUND((B457/$H457)*100,1),")")</f>
        <v>(36.3)</v>
      </c>
      <c r="D457" s="302">
        <f>SUM(D455:D456)</f>
        <v>4.6172568412796924</v>
      </c>
      <c r="E457" s="299" t="str">
        <f>CONCATENATE("(",ROUND((D457/$H457)*100,1),")")</f>
        <v>(42.1)</v>
      </c>
      <c r="F457" s="302">
        <f>SUM(F455:F456)</f>
        <v>2.3704240975191269</v>
      </c>
      <c r="G457" s="299" t="str">
        <f>CONCATENATE("(",ROUND((F457/$H457)*100,1),")")</f>
        <v>(21.6)</v>
      </c>
      <c r="H457" s="302">
        <f>SUM(H455:H456)</f>
        <v>10.965000000000014</v>
      </c>
      <c r="I457" s="299" t="str">
        <f>CONCATENATE("(",ROUND((H457/$H457)*100,1),")")</f>
        <v>(100)</v>
      </c>
      <c r="K457" s="302">
        <f t="shared" si="341"/>
        <v>-7.29584897680291E-2</v>
      </c>
      <c r="L457" s="302">
        <f t="shared" si="342"/>
        <v>8.6936687848909067E-2</v>
      </c>
      <c r="M457" s="302">
        <f t="shared" si="343"/>
        <v>0.13402180191910418</v>
      </c>
      <c r="N457" s="302">
        <f t="shared" si="344"/>
        <v>0.14799999999998414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2.3140094808343665</v>
      </c>
      <c r="C460" s="299" t="str">
        <f>CONCATENATE("(",ROUND((B460/$H462)*100,1),")")</f>
        <v>(20.8)</v>
      </c>
      <c r="D460" s="302">
        <f>'Ind T6'!W189</f>
        <v>1.8174258200205762</v>
      </c>
      <c r="E460" s="299" t="str">
        <f>CONCATENATE("(",ROUND((D460/$H462)*100,1),")")</f>
        <v>(16.4)</v>
      </c>
      <c r="F460" s="302">
        <f>'Ind T6'!X189</f>
        <v>1.4160603684897457</v>
      </c>
      <c r="G460" s="299" t="str">
        <f>CONCATENATE("(",ROUND((F460/$H462)*100,1),")")</f>
        <v>(12.7)</v>
      </c>
      <c r="H460" s="302">
        <f>SUM(B460,D460,F460)</f>
        <v>5.5474956693446877</v>
      </c>
      <c r="I460" s="299" t="str">
        <f>CONCATENATE("(",ROUND((H460/$H462)*100,1),")")</f>
        <v>(49.9)</v>
      </c>
      <c r="K460" s="302">
        <f>B460-B450</f>
        <v>-6.2188498355821853E-2</v>
      </c>
      <c r="L460" s="302">
        <f>D460-D450</f>
        <v>5.8503096495658991E-2</v>
      </c>
      <c r="M460" s="302">
        <f>F460-F450</f>
        <v>-8.0156657015666433E-2</v>
      </c>
      <c r="N460" s="302">
        <f>SUM(K460:M460)</f>
        <v>-8.3842058875829295E-2</v>
      </c>
    </row>
    <row r="461" spans="1:14" x14ac:dyDescent="0.2">
      <c r="A461" s="282" t="s">
        <v>365</v>
      </c>
      <c r="B461" s="302">
        <f>'Ind T6'!V188</f>
        <v>1.5903510905987983</v>
      </c>
      <c r="C461" s="299" t="str">
        <f>CONCATENATE("(",ROUND((B461/$H462)*100,1),")")</f>
        <v>(14.3)</v>
      </c>
      <c r="D461" s="302">
        <f>'Ind T6'!W188</f>
        <v>2.8867677091080255</v>
      </c>
      <c r="E461" s="299" t="str">
        <f>CONCATENATE("(",ROUND((D461/$H462)*100,1),")")</f>
        <v>(26)</v>
      </c>
      <c r="F461" s="302">
        <f>'Ind T6'!X188</f>
        <v>1.0883855309484851</v>
      </c>
      <c r="G461" s="299" t="str">
        <f>CONCATENATE("(",ROUND((F461/$H462)*100,1),")")</f>
        <v>(9.8)</v>
      </c>
      <c r="H461" s="302">
        <f t="shared" ref="H461" si="345">SUM(B461,D461,F461)</f>
        <v>5.5655043306553091</v>
      </c>
      <c r="I461" s="299" t="str">
        <f>CONCATENATE("(",ROUND((H461/$H462)*100,1),")")</f>
        <v>(50.1)</v>
      </c>
      <c r="K461" s="302">
        <f t="shared" ref="K461:K462" si="346">B461-B451</f>
        <v>-0.26376088106915407</v>
      </c>
      <c r="L461" s="302">
        <f t="shared" ref="L461:L462" si="347">D461-D451</f>
        <v>-0.18173460569769651</v>
      </c>
      <c r="M461" s="302">
        <f t="shared" ref="M461:M462" si="348">F461-F451</f>
        <v>-0.16466245435730809</v>
      </c>
      <c r="N461" s="302">
        <f t="shared" ref="N461:N462" si="349">SUM(K461:M461)</f>
        <v>-0.61015794112415866</v>
      </c>
    </row>
    <row r="462" spans="1:14" x14ac:dyDescent="0.2">
      <c r="A462" s="282" t="s">
        <v>363</v>
      </c>
      <c r="B462" s="302">
        <f>SUM(B460:B461)</f>
        <v>3.9043605714331648</v>
      </c>
      <c r="C462" s="299" t="str">
        <f>CONCATENATE("(",ROUND((B462/$H462)*100,1),")")</f>
        <v>(35.1)</v>
      </c>
      <c r="D462" s="302">
        <f>SUM(D460:D461)</f>
        <v>4.7041935291286014</v>
      </c>
      <c r="E462" s="299" t="str">
        <f>CONCATENATE("(",ROUND((D462/$H462)*100,1),")")</f>
        <v>(42.3)</v>
      </c>
      <c r="F462" s="302">
        <f>SUM(F460:F461)</f>
        <v>2.504445899438231</v>
      </c>
      <c r="G462" s="299" t="str">
        <f>CONCATENATE("(",ROUND((F462/$H462)*100,1),")")</f>
        <v>(22.5)</v>
      </c>
      <c r="H462" s="302">
        <f>SUM(H460:H461)</f>
        <v>11.112999999999996</v>
      </c>
      <c r="I462" s="299" t="str">
        <f>CONCATENATE("(",ROUND((H462/$H462)*100,1),")")</f>
        <v>(100)</v>
      </c>
      <c r="K462" s="302">
        <f t="shared" si="346"/>
        <v>-0.32594937942497593</v>
      </c>
      <c r="L462" s="302">
        <f t="shared" si="347"/>
        <v>-0.12323150920203751</v>
      </c>
      <c r="M462" s="302">
        <f t="shared" si="348"/>
        <v>-0.24481911137297452</v>
      </c>
      <c r="N462" s="302">
        <f t="shared" si="349"/>
        <v>-0.69399999999998796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2.8037177700283991</v>
      </c>
      <c r="C471" s="299" t="str">
        <f>CONCATENATE("(",ROUND((B471/$H473)*100,1),")")</f>
        <v>(18.2)</v>
      </c>
      <c r="D471" s="302">
        <f>'Ind T6'!M198</f>
        <v>1.0595653310204665</v>
      </c>
      <c r="E471" s="299" t="str">
        <f>CONCATENATE("(",ROUND((D471/$H473)*100,1),")")</f>
        <v>(6.9)</v>
      </c>
      <c r="F471" s="302">
        <f>'Ind T6'!N198</f>
        <v>1.5272247387064115</v>
      </c>
      <c r="G471" s="299" t="str">
        <f>CONCATENATE("(",ROUND((F471/$H473)*100,1),")")</f>
        <v>(9.9)</v>
      </c>
      <c r="H471" s="302">
        <f>SUM(B471,D471,F471)</f>
        <v>5.3905078397552764</v>
      </c>
      <c r="I471" s="299" t="str">
        <f>CONCATENATE("(",ROUND((H471/$H473)*100,1),")")</f>
        <v>(35)</v>
      </c>
      <c r="K471" s="302">
        <f>B476-B471</f>
        <v>-9.4630300986980664E-2</v>
      </c>
      <c r="L471" s="302">
        <f>D476-D471</f>
        <v>-7.1733567962706468E-2</v>
      </c>
      <c r="M471" s="302">
        <f>F476-F471</f>
        <v>-5.3482934571800644E-2</v>
      </c>
      <c r="N471" s="302">
        <f>SUM(K471:M471)</f>
        <v>-0.21984680352148778</v>
      </c>
    </row>
    <row r="472" spans="1:14" x14ac:dyDescent="0.2">
      <c r="A472" s="282" t="s">
        <v>365</v>
      </c>
      <c r="B472" s="302">
        <f>'Ind T6'!L197</f>
        <v>2.365385017415202</v>
      </c>
      <c r="C472" s="299" t="str">
        <f>CONCATENATE("(",ROUND((B472/$H473)*100,1),")")</f>
        <v>(15.3)</v>
      </c>
      <c r="D472" s="302">
        <f>'Ind T6'!M197</f>
        <v>2.3723249129444017</v>
      </c>
      <c r="E472" s="299" t="str">
        <f>CONCATENATE("(",ROUND((D472/$H473)*100,1),")")</f>
        <v>(15.4)</v>
      </c>
      <c r="F472" s="302">
        <f>'Ind T6'!N197</f>
        <v>5.2917822298851078</v>
      </c>
      <c r="G472" s="299" t="str">
        <f>CONCATENATE("(",ROUND((F472/$H473)*100,1),")")</f>
        <v>(34.3)</v>
      </c>
      <c r="H472" s="302">
        <f t="shared" ref="H472" si="350">SUM(B472,D472,F472)</f>
        <v>10.029492160244711</v>
      </c>
      <c r="I472" s="299" t="str">
        <f>CONCATENATE("(",ROUND((H472/$H473)*100,1),")")</f>
        <v>(65)</v>
      </c>
      <c r="K472" s="302">
        <f t="shared" ref="K472:K473" si="351">B477-B472</f>
        <v>-0.22159884090892046</v>
      </c>
      <c r="L472" s="302">
        <f t="shared" ref="L472:L473" si="352">D477-D472</f>
        <v>-0.18406184485679011</v>
      </c>
      <c r="M472" s="302">
        <f t="shared" ref="M472:M473" si="353">F477-F472</f>
        <v>-0.32549251071278906</v>
      </c>
      <c r="N472" s="302">
        <f t="shared" ref="N472:N473" si="354">SUM(K472:M472)</f>
        <v>-0.73115319647849963</v>
      </c>
    </row>
    <row r="473" spans="1:14" x14ac:dyDescent="0.2">
      <c r="A473" s="282" t="s">
        <v>363</v>
      </c>
      <c r="B473" s="302">
        <f>SUM(B471:B472)</f>
        <v>5.1691027874436006</v>
      </c>
      <c r="C473" s="299" t="str">
        <f>CONCATENATE("(",ROUND((B473/$H473)*100,1),")")</f>
        <v>(33.5)</v>
      </c>
      <c r="D473" s="302">
        <f>SUM(D471:D472)</f>
        <v>3.431890243964868</v>
      </c>
      <c r="E473" s="299" t="str">
        <f>CONCATENATE("(",ROUND((D473/$H473)*100,1),")")</f>
        <v>(22.3)</v>
      </c>
      <c r="F473" s="302">
        <f>SUM(F471:F472)</f>
        <v>6.8190069685915198</v>
      </c>
      <c r="G473" s="299" t="str">
        <f>CONCATENATE("(",ROUND((F473/$H473)*100,1),")")</f>
        <v>(44.2)</v>
      </c>
      <c r="H473" s="302">
        <f>SUM(H471:H472)</f>
        <v>15.419999999999987</v>
      </c>
      <c r="I473" s="299" t="str">
        <f>CONCATENATE("(",ROUND((H473/$H473)*100,1),")")</f>
        <v>(100)</v>
      </c>
      <c r="K473" s="302">
        <f t="shared" si="351"/>
        <v>-0.31622914189590112</v>
      </c>
      <c r="L473" s="302">
        <f t="shared" si="352"/>
        <v>-0.25579541281949636</v>
      </c>
      <c r="M473" s="302">
        <f t="shared" si="353"/>
        <v>-0.37897544528459015</v>
      </c>
      <c r="N473" s="302">
        <f t="shared" si="354"/>
        <v>-0.95099999999998763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2.7090874690414184</v>
      </c>
      <c r="C476" s="299" t="str">
        <f>CONCATENATE("(",ROUND((B476/$H478)*100,1),")")</f>
        <v>(18.7)</v>
      </c>
      <c r="D476" s="302">
        <f>'Ind T6'!R198</f>
        <v>0.98783176305775999</v>
      </c>
      <c r="E476" s="299" t="str">
        <f>CONCATENATE("(",ROUND((D476/$H478)*100,1),")")</f>
        <v>(6.8)</v>
      </c>
      <c r="F476" s="302">
        <f>'Ind T6'!S198</f>
        <v>1.4737418041346109</v>
      </c>
      <c r="G476" s="299" t="str">
        <f>CONCATENATE("(",ROUND((F476/$H478)*100,1),")")</f>
        <v>(10.2)</v>
      </c>
      <c r="H476" s="302">
        <f>SUM(B476,D476,F476)</f>
        <v>5.1706610362337893</v>
      </c>
      <c r="I476" s="299" t="str">
        <f>CONCATENATE("(",ROUND((H476/$H478)*100,1),")")</f>
        <v>(35.7)</v>
      </c>
      <c r="K476" s="302">
        <f>B481-B476</f>
        <v>9.424080280789715E-2</v>
      </c>
      <c r="L476" s="302">
        <f>D481-D476</f>
        <v>-9.3534093318176081E-3</v>
      </c>
      <c r="M476" s="302">
        <f>F481-F476</f>
        <v>4.4931202359977496E-2</v>
      </c>
      <c r="N476" s="302">
        <f>SUM(K476:M476)</f>
        <v>0.12981859583605704</v>
      </c>
    </row>
    <row r="477" spans="1:14" x14ac:dyDescent="0.2">
      <c r="A477" s="282" t="s">
        <v>365</v>
      </c>
      <c r="B477" s="302">
        <f>'Ind T6'!Q197</f>
        <v>2.1437861765062816</v>
      </c>
      <c r="C477" s="299" t="str">
        <f>CONCATENATE("(",ROUND((B477/$H478)*100,1),")")</f>
        <v>(14.8)</v>
      </c>
      <c r="D477" s="302">
        <f>'Ind T6'!R197</f>
        <v>2.1882630680876116</v>
      </c>
      <c r="E477" s="299" t="str">
        <f>CONCATENATE("(",ROUND((D477/$H478)*100,1),")")</f>
        <v>(15.1)</v>
      </c>
      <c r="F477" s="302">
        <f>'Ind T6'!S197</f>
        <v>4.9662897191723188</v>
      </c>
      <c r="G477" s="299" t="str">
        <f>CONCATENATE("(",ROUND((F477/$H478)*100,1),")")</f>
        <v>(34.3)</v>
      </c>
      <c r="H477" s="302">
        <f t="shared" ref="H477" si="355">SUM(B477,D477,F477)</f>
        <v>9.2983389637662128</v>
      </c>
      <c r="I477" s="299" t="str">
        <f>CONCATENATE("(",ROUND((H477/$H478)*100,1),")")</f>
        <v>(64.3)</v>
      </c>
      <c r="K477" s="302">
        <f t="shared" ref="K477:K478" si="356">B482-B477</f>
        <v>-0.12244128599620741</v>
      </c>
      <c r="L477" s="302">
        <f t="shared" ref="L477:L478" si="357">D482-D477</f>
        <v>-9.6313204488366999E-2</v>
      </c>
      <c r="M477" s="302">
        <f t="shared" ref="M477:M478" si="358">F482-F477</f>
        <v>-0.1380641053515026</v>
      </c>
      <c r="N477" s="302">
        <f t="shared" ref="N477:N478" si="359">SUM(K477:M477)</f>
        <v>-0.356818595836077</v>
      </c>
    </row>
    <row r="478" spans="1:14" x14ac:dyDescent="0.2">
      <c r="A478" s="282" t="s">
        <v>363</v>
      </c>
      <c r="B478" s="302">
        <f>SUM(B476:B477)</f>
        <v>4.8528736455476995</v>
      </c>
      <c r="C478" s="299" t="str">
        <f>CONCATENATE("(",ROUND((B478/$H478)*100,1),")")</f>
        <v>(33.5)</v>
      </c>
      <c r="D478" s="302">
        <f>SUM(D476:D477)</f>
        <v>3.1760948311453716</v>
      </c>
      <c r="E478" s="299" t="str">
        <f>CONCATENATE("(",ROUND((D478/$H478)*100,1),")")</f>
        <v>(22)</v>
      </c>
      <c r="F478" s="302">
        <f>SUM(F476:F477)</f>
        <v>6.4400315233069296</v>
      </c>
      <c r="G478" s="299" t="str">
        <f>CONCATENATE("(",ROUND((F478/$H478)*100,1),")")</f>
        <v>(44.5)</v>
      </c>
      <c r="H478" s="302">
        <f>SUM(H476:H477)</f>
        <v>14.469000000000001</v>
      </c>
      <c r="I478" s="299" t="str">
        <f>CONCATENATE("(",ROUND((H478/$H478)*100,1),")")</f>
        <v>(100)</v>
      </c>
      <c r="K478" s="302">
        <f t="shared" si="356"/>
        <v>-2.8200483188309811E-2</v>
      </c>
      <c r="L478" s="302">
        <f t="shared" si="357"/>
        <v>-0.10566661382018472</v>
      </c>
      <c r="M478" s="302">
        <f t="shared" si="358"/>
        <v>-9.313290299152488E-2</v>
      </c>
      <c r="N478" s="302">
        <f t="shared" si="359"/>
        <v>-0.22700000000001941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2.8033282718493155</v>
      </c>
      <c r="C481" s="299" t="str">
        <f>CONCATENATE("(",ROUND((B481/$H483)*100,1),")")</f>
        <v>(19.7)</v>
      </c>
      <c r="D481" s="302">
        <f>'Ind T6'!W198</f>
        <v>0.97847835372594238</v>
      </c>
      <c r="E481" s="299" t="str">
        <f>CONCATENATE("(",ROUND((D481/$H483)*100,1),")")</f>
        <v>(6.9)</v>
      </c>
      <c r="F481" s="302">
        <f>'Ind T6'!X198</f>
        <v>1.5186730064945884</v>
      </c>
      <c r="G481" s="299" t="str">
        <f>CONCATENATE("(",ROUND((F481/$H483)*100,1),")")</f>
        <v>(10.7)</v>
      </c>
      <c r="H481" s="302">
        <f>SUM(B481,D481,F481)</f>
        <v>5.3004796320698464</v>
      </c>
      <c r="I481" s="299" t="str">
        <f>CONCATENATE("(",ROUND((H481/$H483)*100,1),")")</f>
        <v>(37.2)</v>
      </c>
      <c r="K481" s="302">
        <f>B481-B471</f>
        <v>-3.8949817908351392E-4</v>
      </c>
      <c r="L481" s="302">
        <f>D481-D471</f>
        <v>-8.1086977294524076E-2</v>
      </c>
      <c r="M481" s="302">
        <f>F481-F471</f>
        <v>-8.5517322118231487E-3</v>
      </c>
      <c r="N481" s="302">
        <f>SUM(K481:M481)</f>
        <v>-9.0028207685430739E-2</v>
      </c>
    </row>
    <row r="482" spans="1:14" x14ac:dyDescent="0.2">
      <c r="A482" s="282" t="s">
        <v>365</v>
      </c>
      <c r="B482" s="302">
        <f>'Ind T6'!V197</f>
        <v>2.0213448905100742</v>
      </c>
      <c r="C482" s="299" t="str">
        <f>CONCATENATE("(",ROUND((B482/$H483)*100,1),")")</f>
        <v>(14.2)</v>
      </c>
      <c r="D482" s="302">
        <f>'Ind T6'!W197</f>
        <v>2.0919498635992446</v>
      </c>
      <c r="E482" s="299" t="str">
        <f>CONCATENATE("(",ROUND((D482/$H483)*100,1),")")</f>
        <v>(14.7)</v>
      </c>
      <c r="F482" s="302">
        <f>'Ind T6'!X197</f>
        <v>4.8282256138208162</v>
      </c>
      <c r="G482" s="299" t="str">
        <f>CONCATENATE("(",ROUND((F482/$H483)*100,1),")")</f>
        <v>(33.9)</v>
      </c>
      <c r="H482" s="302">
        <f t="shared" ref="H482" si="360">SUM(B482,D482,F482)</f>
        <v>8.9415203679301349</v>
      </c>
      <c r="I482" s="299" t="str">
        <f>CONCATENATE("(",ROUND((H482/$H483)*100,1),")")</f>
        <v>(62.8)</v>
      </c>
      <c r="K482" s="302">
        <f t="shared" ref="K482:K483" si="361">B482-B472</f>
        <v>-0.34404012690512786</v>
      </c>
      <c r="L482" s="302">
        <f t="shared" ref="L482:L483" si="362">D482-D472</f>
        <v>-0.28037504934515711</v>
      </c>
      <c r="M482" s="302">
        <f t="shared" ref="M482:M483" si="363">F482-F472</f>
        <v>-0.46355661606429166</v>
      </c>
      <c r="N482" s="302">
        <f t="shared" ref="N482:N483" si="364">SUM(K482:M482)</f>
        <v>-1.0879717923145766</v>
      </c>
    </row>
    <row r="483" spans="1:14" x14ac:dyDescent="0.2">
      <c r="A483" s="282" t="s">
        <v>363</v>
      </c>
      <c r="B483" s="302">
        <f>SUM(B481:B482)</f>
        <v>4.8246731623593897</v>
      </c>
      <c r="C483" s="299" t="str">
        <f>CONCATENATE("(",ROUND((B483/$H483)*100,1),")")</f>
        <v>(33.9)</v>
      </c>
      <c r="D483" s="302">
        <f>SUM(D481:D482)</f>
        <v>3.0704282173251869</v>
      </c>
      <c r="E483" s="299" t="str">
        <f>CONCATENATE("(",ROUND((D483/$H483)*100,1),")")</f>
        <v>(21.6)</v>
      </c>
      <c r="F483" s="302">
        <f>SUM(F481:F482)</f>
        <v>6.3468986203154047</v>
      </c>
      <c r="G483" s="299" t="str">
        <f>CONCATENATE("(",ROUND((F483/$H483)*100,1),")")</f>
        <v>(44.6)</v>
      </c>
      <c r="H483" s="302">
        <f>SUM(H481:H482)</f>
        <v>14.241999999999981</v>
      </c>
      <c r="I483" s="299" t="str">
        <f>CONCATENATE("(",ROUND((H483/$H483)*100,1),")")</f>
        <v>(100)</v>
      </c>
      <c r="K483" s="302">
        <f t="shared" si="361"/>
        <v>-0.34442962508421093</v>
      </c>
      <c r="L483" s="302">
        <f t="shared" si="362"/>
        <v>-0.36146202663968108</v>
      </c>
      <c r="M483" s="302">
        <f t="shared" si="363"/>
        <v>-0.47210834827611503</v>
      </c>
      <c r="N483" s="302">
        <f t="shared" si="364"/>
        <v>-1.178000000000007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Leicester and Leicestershire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0.67455945292294406</v>
      </c>
      <c r="C8" s="300">
        <v>0.52622528960344317</v>
      </c>
      <c r="D8" s="300">
        <v>0.26975814659500102</v>
      </c>
      <c r="E8" s="300">
        <f>SUM(B8:D8)</f>
        <v>1.4705428891213881</v>
      </c>
      <c r="F8" s="300"/>
      <c r="G8" s="300">
        <v>0.54648418755990802</v>
      </c>
      <c r="H8" s="300">
        <v>0.74869370667989665</v>
      </c>
      <c r="I8" s="300">
        <v>1.1195839870763926</v>
      </c>
      <c r="J8" s="300">
        <f>SUM(G8:I8)</f>
        <v>2.4147618813161973</v>
      </c>
      <c r="K8" s="300"/>
      <c r="L8" s="300">
        <v>1.0901960543447533</v>
      </c>
      <c r="M8" s="300">
        <v>0.23054561089211228</v>
      </c>
      <c r="N8" s="300">
        <v>0.56262344298052713</v>
      </c>
      <c r="O8" s="300">
        <f>SUM(L8:N8)</f>
        <v>1.8833651082173928</v>
      </c>
      <c r="P8" s="300"/>
      <c r="Q8" s="300">
        <v>1.0702888867000095</v>
      </c>
      <c r="R8" s="300">
        <v>0.2193647225439472</v>
      </c>
      <c r="S8" s="300">
        <v>0.56019586168995883</v>
      </c>
      <c r="T8" s="300">
        <f>SUM(Q8:S8)</f>
        <v>1.8498494709339157</v>
      </c>
      <c r="U8" s="300"/>
      <c r="V8" s="300">
        <v>1.0155436055679206</v>
      </c>
      <c r="W8" s="300">
        <v>0.19360249101737875</v>
      </c>
      <c r="X8" s="300">
        <v>0.54801594760905259</v>
      </c>
      <c r="Y8" s="300">
        <f>SUM(V8:X8)</f>
        <v>1.7571620441943518</v>
      </c>
    </row>
    <row r="9" spans="1:25" x14ac:dyDescent="0.2">
      <c r="A9" s="260" t="s">
        <v>364</v>
      </c>
      <c r="B9" s="300">
        <v>1.4180352206624509</v>
      </c>
      <c r="C9" s="300">
        <v>0.34605835227940135</v>
      </c>
      <c r="D9" s="300">
        <v>1.3123635379367642</v>
      </c>
      <c r="E9" s="300">
        <f t="shared" ref="E9:E10" si="0">SUM(B9:D9)</f>
        <v>3.0764571108786165</v>
      </c>
      <c r="F9" s="300"/>
      <c r="G9" s="300">
        <v>1.2969061807366644</v>
      </c>
      <c r="H9" s="300">
        <v>2.6442783269275554E-2</v>
      </c>
      <c r="I9" s="300">
        <v>1.1748891546778537</v>
      </c>
      <c r="J9" s="300">
        <f t="shared" ref="J9:J10" si="1">SUM(G9:I9)</f>
        <v>2.4982381186837936</v>
      </c>
      <c r="K9" s="300"/>
      <c r="L9" s="300">
        <v>2.9926498784124234</v>
      </c>
      <c r="M9" s="300">
        <v>0.36860968479309963</v>
      </c>
      <c r="N9" s="300">
        <v>1.4533753285770943</v>
      </c>
      <c r="O9" s="300">
        <f t="shared" ref="O9:O10" si="2">SUM(L9:N9)</f>
        <v>4.8146348917826174</v>
      </c>
      <c r="P9" s="300"/>
      <c r="Q9" s="300">
        <v>3.0366604153585222</v>
      </c>
      <c r="R9" s="300">
        <v>0.36439924984241007</v>
      </c>
      <c r="S9" s="300">
        <v>1.384090863865159</v>
      </c>
      <c r="T9" s="300">
        <f t="shared" ref="T9:T10" si="3">SUM(Q9:S9)</f>
        <v>4.7851505290660912</v>
      </c>
      <c r="U9" s="300"/>
      <c r="V9" s="300">
        <v>3.1269534925873139</v>
      </c>
      <c r="W9" s="300">
        <v>0.34812013354378246</v>
      </c>
      <c r="X9" s="300">
        <v>1.2167643296745636</v>
      </c>
      <c r="Y9" s="300">
        <f t="shared" ref="Y9:Y10" si="4">SUM(V9:X9)</f>
        <v>4.69183795580566</v>
      </c>
    </row>
    <row r="10" spans="1:25" x14ac:dyDescent="0.2">
      <c r="A10" s="264" t="s">
        <v>363</v>
      </c>
      <c r="B10" s="301">
        <f>SUM(B8:B9)</f>
        <v>2.0925946735853951</v>
      </c>
      <c r="C10" s="301">
        <f t="shared" ref="C10:D10" si="5">SUM(C8:C9)</f>
        <v>0.87228364188284457</v>
      </c>
      <c r="D10" s="301">
        <f t="shared" si="5"/>
        <v>1.5821216845317652</v>
      </c>
      <c r="E10" s="301">
        <f t="shared" si="0"/>
        <v>4.547000000000005</v>
      </c>
      <c r="F10" s="301"/>
      <c r="G10" s="301">
        <f>SUM(G8:G9)</f>
        <v>1.8433903682965724</v>
      </c>
      <c r="H10" s="301">
        <f t="shared" ref="H10" si="6">SUM(H8:H9)</f>
        <v>0.77513648994917217</v>
      </c>
      <c r="I10" s="301">
        <f t="shared" ref="I10" si="7">SUM(I8:I9)</f>
        <v>2.2944731417542465</v>
      </c>
      <c r="J10" s="301">
        <f t="shared" si="1"/>
        <v>4.9129999999999914</v>
      </c>
      <c r="K10" s="301"/>
      <c r="L10" s="301">
        <f>SUM(L8:L9)</f>
        <v>4.0828459327571771</v>
      </c>
      <c r="M10" s="301">
        <f t="shared" ref="M10" si="8">SUM(M8:M9)</f>
        <v>0.59915529568521197</v>
      </c>
      <c r="N10" s="301">
        <f t="shared" ref="N10" si="9">SUM(N8:N9)</f>
        <v>2.0159987715576215</v>
      </c>
      <c r="O10" s="301">
        <f t="shared" si="2"/>
        <v>6.6980000000000111</v>
      </c>
      <c r="P10" s="301"/>
      <c r="Q10" s="301">
        <f>SUM(Q8:Q9)</f>
        <v>4.1069493020585313</v>
      </c>
      <c r="R10" s="301">
        <f t="shared" ref="R10" si="10">SUM(R8:R9)</f>
        <v>0.58376397238635724</v>
      </c>
      <c r="S10" s="301">
        <f t="shared" ref="S10" si="11">SUM(S8:S9)</f>
        <v>1.9442867255551177</v>
      </c>
      <c r="T10" s="301">
        <f t="shared" si="3"/>
        <v>6.6350000000000069</v>
      </c>
      <c r="U10" s="301"/>
      <c r="V10" s="301">
        <f>SUM(V8:V9)</f>
        <v>4.1424970981552347</v>
      </c>
      <c r="W10" s="301">
        <f t="shared" ref="W10" si="12">SUM(W8:W9)</f>
        <v>0.54172262456116127</v>
      </c>
      <c r="X10" s="301">
        <f t="shared" ref="X10" si="13">SUM(X8:X9)</f>
        <v>1.7647802772836161</v>
      </c>
      <c r="Y10" s="301">
        <f t="shared" si="4"/>
        <v>6.4490000000000123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0.2638637177649702</v>
      </c>
      <c r="C17" s="300">
        <v>0.15268230659051113</v>
      </c>
      <c r="D17" s="300">
        <v>5.1235673352272449E-4</v>
      </c>
      <c r="E17" s="300">
        <f>SUM(B17:D17)</f>
        <v>0.41705838108900406</v>
      </c>
      <c r="F17" s="300"/>
      <c r="G17" s="300">
        <v>0.22000247524734523</v>
      </c>
      <c r="H17" s="300">
        <v>5.0769801980080083E-2</v>
      </c>
      <c r="I17" s="300">
        <v>3.9356435644348465E-4</v>
      </c>
      <c r="J17" s="300">
        <f>SUM(G17:I17)</f>
        <v>0.27116584158386881</v>
      </c>
      <c r="K17" s="300"/>
      <c r="L17" s="300">
        <v>0.16628515143978759</v>
      </c>
      <c r="M17" s="300">
        <v>4.8187146022940289E-2</v>
      </c>
      <c r="N17" s="300">
        <v>0</v>
      </c>
      <c r="O17" s="300">
        <f>SUM(L17:N17)</f>
        <v>0.21447229746272789</v>
      </c>
      <c r="P17" s="300"/>
      <c r="Q17" s="300">
        <v>0.14462926093427644</v>
      </c>
      <c r="R17" s="300">
        <v>4.2837405730994649E-2</v>
      </c>
      <c r="S17" s="300">
        <v>0</v>
      </c>
      <c r="T17" s="300">
        <f>SUM(Q17:S17)</f>
        <v>0.18746666666527109</v>
      </c>
      <c r="U17" s="300"/>
      <c r="V17" s="300">
        <v>0.11808349979856653</v>
      </c>
      <c r="W17" s="300">
        <v>3.7464242907641394E-2</v>
      </c>
      <c r="X17" s="300">
        <v>0</v>
      </c>
      <c r="Y17" s="300">
        <f>SUM(V17:X17)</f>
        <v>0.15554774270620791</v>
      </c>
    </row>
    <row r="18" spans="1:25" x14ac:dyDescent="0.2">
      <c r="A18" s="260" t="s">
        <v>364</v>
      </c>
      <c r="B18" s="300">
        <v>2.392705945558057</v>
      </c>
      <c r="C18" s="300">
        <v>5.1235673352939513E-2</v>
      </c>
      <c r="D18" s="300">
        <v>0</v>
      </c>
      <c r="E18" s="300">
        <f t="shared" ref="E18:E19" si="14">SUM(B18:D18)</f>
        <v>2.4439416189109964</v>
      </c>
      <c r="F18" s="300"/>
      <c r="G18" s="300">
        <v>1.3093886138616952</v>
      </c>
      <c r="H18" s="300">
        <v>9.4455445544358758E-3</v>
      </c>
      <c r="I18" s="300">
        <v>0</v>
      </c>
      <c r="J18" s="300">
        <f t="shared" ref="J18:J19" si="15">SUM(G18:I18)</f>
        <v>1.3188341584161312</v>
      </c>
      <c r="K18" s="300"/>
      <c r="L18" s="300">
        <v>1.2982881063791714</v>
      </c>
      <c r="M18" s="300">
        <v>9.1239596158100289E-2</v>
      </c>
      <c r="N18" s="300">
        <v>0</v>
      </c>
      <c r="O18" s="300">
        <f t="shared" ref="O18:O19" si="16">SUM(L18:N18)</f>
        <v>1.3895277025372716</v>
      </c>
      <c r="P18" s="300"/>
      <c r="Q18" s="300">
        <v>1.1354033182522114</v>
      </c>
      <c r="R18" s="300">
        <v>8.3130015082518119E-2</v>
      </c>
      <c r="S18" s="300">
        <v>0</v>
      </c>
      <c r="T18" s="300">
        <f t="shared" ref="T18:T19" si="17">SUM(Q18:S18)</f>
        <v>1.2185333333347295</v>
      </c>
      <c r="U18" s="300"/>
      <c r="V18" s="300">
        <v>0.95699800239999555</v>
      </c>
      <c r="W18" s="300">
        <v>7.4454254893794425E-2</v>
      </c>
      <c r="X18" s="300">
        <v>0</v>
      </c>
      <c r="Y18" s="300">
        <f t="shared" ref="Y18:Y19" si="18">SUM(V18:X18)</f>
        <v>1.0314522572937901</v>
      </c>
    </row>
    <row r="19" spans="1:25" x14ac:dyDescent="0.2">
      <c r="A19" s="264" t="s">
        <v>363</v>
      </c>
      <c r="B19" s="301">
        <f>SUM(B17:B18)</f>
        <v>2.6565696633230274</v>
      </c>
      <c r="C19" s="301">
        <f t="shared" ref="C19" si="19">SUM(C17:C18)</f>
        <v>0.20391797994345065</v>
      </c>
      <c r="D19" s="301">
        <f t="shared" ref="D19" si="20">SUM(D17:D18)</f>
        <v>5.1235673352272449E-4</v>
      </c>
      <c r="E19" s="301">
        <f t="shared" si="14"/>
        <v>2.8610000000000007</v>
      </c>
      <c r="F19" s="301"/>
      <c r="G19" s="301">
        <f>SUM(G17:G18)</f>
        <v>1.5293910891090405</v>
      </c>
      <c r="H19" s="301">
        <f t="shared" ref="H19" si="21">SUM(H17:H18)</f>
        <v>6.0215346534515962E-2</v>
      </c>
      <c r="I19" s="301">
        <f t="shared" ref="I19" si="22">SUM(I17:I18)</f>
        <v>3.9356435644348465E-4</v>
      </c>
      <c r="J19" s="301">
        <f t="shared" si="15"/>
        <v>1.5899999999999999</v>
      </c>
      <c r="K19" s="301"/>
      <c r="L19" s="301">
        <f>SUM(L17:L18)</f>
        <v>1.464573257818959</v>
      </c>
      <c r="M19" s="301">
        <f t="shared" ref="M19" si="23">SUM(M17:M18)</f>
        <v>0.13942674218104056</v>
      </c>
      <c r="N19" s="301">
        <f t="shared" ref="N19" si="24">SUM(N17:N18)</f>
        <v>0</v>
      </c>
      <c r="O19" s="301">
        <f t="shared" si="16"/>
        <v>1.6039999999999996</v>
      </c>
      <c r="P19" s="301"/>
      <c r="Q19" s="301">
        <f>SUM(Q17:Q18)</f>
        <v>1.2800325791864879</v>
      </c>
      <c r="R19" s="301">
        <f t="shared" ref="R19" si="25">SUM(R17:R18)</f>
        <v>0.12596742081351275</v>
      </c>
      <c r="S19" s="301">
        <f t="shared" ref="S19" si="26">SUM(S17:S18)</f>
        <v>0</v>
      </c>
      <c r="T19" s="301">
        <f t="shared" si="17"/>
        <v>1.4060000000000006</v>
      </c>
      <c r="U19" s="301"/>
      <c r="V19" s="301">
        <f>SUM(V17:V18)</f>
        <v>1.075081502198562</v>
      </c>
      <c r="W19" s="301">
        <f t="shared" ref="W19" si="27">SUM(W17:W18)</f>
        <v>0.11191849780143581</v>
      </c>
      <c r="X19" s="301">
        <f t="shared" ref="X19" si="28">SUM(X17:X18)</f>
        <v>0</v>
      </c>
      <c r="Y19" s="301">
        <f t="shared" si="18"/>
        <v>1.1869999999999978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3.659220894872409</v>
      </c>
      <c r="C26" s="300">
        <v>0.9350669484020161</v>
      </c>
      <c r="D26" s="300">
        <v>0.17699897404117629</v>
      </c>
      <c r="E26" s="300">
        <f>SUM(B26:D26)</f>
        <v>4.7712868173156009</v>
      </c>
      <c r="F26" s="300"/>
      <c r="G26" s="300">
        <v>3.8276393046441912</v>
      </c>
      <c r="H26" s="300">
        <v>0.87740954582368214</v>
      </c>
      <c r="I26" s="300">
        <v>0.17666728969148673</v>
      </c>
      <c r="J26" s="300">
        <f>SUM(G26:I26)</f>
        <v>4.8817161401593605</v>
      </c>
      <c r="K26" s="300"/>
      <c r="L26" s="300">
        <v>3.3630606760210342</v>
      </c>
      <c r="M26" s="300">
        <v>0.96842893136549768</v>
      </c>
      <c r="N26" s="300">
        <v>5.9009027922246042E-2</v>
      </c>
      <c r="O26" s="300">
        <f>SUM(L26:N26)</f>
        <v>4.390498635308778</v>
      </c>
      <c r="P26" s="300"/>
      <c r="Q26" s="300">
        <v>3.8435407414622325</v>
      </c>
      <c r="R26" s="300">
        <v>1.0647086685056597</v>
      </c>
      <c r="S26" s="300">
        <v>6.6760111105247877E-2</v>
      </c>
      <c r="T26" s="300">
        <f>SUM(Q26:S26)</f>
        <v>4.9750095210731402</v>
      </c>
      <c r="U26" s="300"/>
      <c r="V26" s="300">
        <v>4.542216823125675</v>
      </c>
      <c r="W26" s="300">
        <v>1.1694174195421667</v>
      </c>
      <c r="X26" s="300">
        <v>7.6935356546263226E-2</v>
      </c>
      <c r="Y26" s="300">
        <f>SUM(V26:X26)</f>
        <v>5.7885695992141049</v>
      </c>
    </row>
    <row r="27" spans="1:25" x14ac:dyDescent="0.2">
      <c r="A27" s="260" t="s">
        <v>364</v>
      </c>
      <c r="B27" s="300">
        <v>8.0657966681692006</v>
      </c>
      <c r="C27" s="300">
        <v>0.37425967273728544</v>
      </c>
      <c r="D27" s="300">
        <v>0.18165684177790878</v>
      </c>
      <c r="E27" s="300">
        <f t="shared" ref="E27:E28" si="29">SUM(B27:D27)</f>
        <v>8.6217131826843936</v>
      </c>
      <c r="F27" s="300"/>
      <c r="G27" s="300">
        <v>7.8428878732207057</v>
      </c>
      <c r="H27" s="300">
        <v>0.63053125584957104</v>
      </c>
      <c r="I27" s="300">
        <v>6.0864730770370183E-2</v>
      </c>
      <c r="J27" s="300">
        <f t="shared" ref="J27:J28" si="30">SUM(G27:I27)</f>
        <v>8.534283859840647</v>
      </c>
      <c r="K27" s="300"/>
      <c r="L27" s="300">
        <v>7.7610489187577922</v>
      </c>
      <c r="M27" s="300">
        <v>0.71945622506575801</v>
      </c>
      <c r="N27" s="300">
        <v>0.10099622086768539</v>
      </c>
      <c r="O27" s="300">
        <f t="shared" ref="O27:O28" si="31">SUM(L27:N27)</f>
        <v>8.5815013646912348</v>
      </c>
      <c r="P27" s="300"/>
      <c r="Q27" s="300">
        <v>8.4580456625213145</v>
      </c>
      <c r="R27" s="300">
        <v>0.79260366392629267</v>
      </c>
      <c r="S27" s="300">
        <v>0.11234115247924448</v>
      </c>
      <c r="T27" s="300">
        <f t="shared" ref="T27:T28" si="32">SUM(Q27:S27)</f>
        <v>9.3629904789268519</v>
      </c>
      <c r="U27" s="300"/>
      <c r="V27" s="300">
        <v>9.154141741899311</v>
      </c>
      <c r="W27" s="300">
        <v>0.87706306464403749</v>
      </c>
      <c r="X27" s="300">
        <v>0.12822559424253929</v>
      </c>
      <c r="Y27" s="300">
        <f t="shared" ref="Y27:Y28" si="33">SUM(V27:X27)</f>
        <v>10.159430400785888</v>
      </c>
    </row>
    <row r="28" spans="1:25" x14ac:dyDescent="0.2">
      <c r="A28" s="264" t="s">
        <v>363</v>
      </c>
      <c r="B28" s="301">
        <f>SUM(B26:B27)</f>
        <v>11.725017563041609</v>
      </c>
      <c r="C28" s="301">
        <f t="shared" ref="C28" si="34">SUM(C26:C27)</f>
        <v>1.3093266211393015</v>
      </c>
      <c r="D28" s="301">
        <f t="shared" ref="D28" si="35">SUM(D26:D27)</f>
        <v>0.35865581581908507</v>
      </c>
      <c r="E28" s="301">
        <f t="shared" si="29"/>
        <v>13.392999999999997</v>
      </c>
      <c r="F28" s="301"/>
      <c r="G28" s="301">
        <f>SUM(G26:G27)</f>
        <v>11.670527177864898</v>
      </c>
      <c r="H28" s="301">
        <f t="shared" ref="H28" si="36">SUM(H26:H27)</f>
        <v>1.5079408016732532</v>
      </c>
      <c r="I28" s="301">
        <f t="shared" ref="I28" si="37">SUM(I26:I27)</f>
        <v>0.23753202046185692</v>
      </c>
      <c r="J28" s="301">
        <f t="shared" si="30"/>
        <v>13.416000000000007</v>
      </c>
      <c r="K28" s="301"/>
      <c r="L28" s="301">
        <f>SUM(L26:L27)</f>
        <v>11.124109594778826</v>
      </c>
      <c r="M28" s="301">
        <f t="shared" ref="M28" si="38">SUM(M26:M27)</f>
        <v>1.6878851564312556</v>
      </c>
      <c r="N28" s="301">
        <f t="shared" ref="N28" si="39">SUM(N26:N27)</f>
        <v>0.16000524878993144</v>
      </c>
      <c r="O28" s="301">
        <f t="shared" si="31"/>
        <v>12.972000000000012</v>
      </c>
      <c r="P28" s="301"/>
      <c r="Q28" s="301">
        <f>SUM(Q26:Q27)</f>
        <v>12.301586403983547</v>
      </c>
      <c r="R28" s="301">
        <f t="shared" ref="R28" si="40">SUM(R26:R27)</f>
        <v>1.8573123324319525</v>
      </c>
      <c r="S28" s="301">
        <f t="shared" ref="S28" si="41">SUM(S26:S27)</f>
        <v>0.17910126358449235</v>
      </c>
      <c r="T28" s="301">
        <f t="shared" si="32"/>
        <v>14.337999999999992</v>
      </c>
      <c r="U28" s="301"/>
      <c r="V28" s="301">
        <f>SUM(V26:V27)</f>
        <v>13.696358565024987</v>
      </c>
      <c r="W28" s="301">
        <f t="shared" ref="W28" si="42">SUM(W26:W27)</f>
        <v>2.0464804841862043</v>
      </c>
      <c r="X28" s="301">
        <f t="shared" ref="X28" si="43">SUM(X26:X27)</f>
        <v>0.20516095078880253</v>
      </c>
      <c r="Y28" s="301">
        <f t="shared" si="33"/>
        <v>15.947999999999993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1.5865570286777828</v>
      </c>
      <c r="C35" s="300">
        <v>0.50759388951063389</v>
      </c>
      <c r="D35" s="300">
        <v>5.8267488172430895E-2</v>
      </c>
      <c r="E35" s="300">
        <f>SUM(B35:D35)</f>
        <v>2.1524184063608476</v>
      </c>
      <c r="F35" s="300"/>
      <c r="G35" s="300">
        <v>1.1133399967247255</v>
      </c>
      <c r="H35" s="300">
        <v>0.38596148703681771</v>
      </c>
      <c r="I35" s="300">
        <v>0.15210304908057642</v>
      </c>
      <c r="J35" s="300">
        <f>SUM(G35:I35)</f>
        <v>1.6514045328421196</v>
      </c>
      <c r="K35" s="300"/>
      <c r="L35" s="300">
        <v>1.0941410469977109</v>
      </c>
      <c r="M35" s="300">
        <v>0.40200246477265511</v>
      </c>
      <c r="N35" s="300">
        <v>4.270759563943919E-2</v>
      </c>
      <c r="O35" s="300">
        <f>SUM(L35:N35)</f>
        <v>1.5388511074098052</v>
      </c>
      <c r="P35" s="300"/>
      <c r="Q35" s="300">
        <v>1.0454316225910714</v>
      </c>
      <c r="R35" s="300">
        <v>0.38911915134255443</v>
      </c>
      <c r="S35" s="300">
        <v>4.256419792423724E-2</v>
      </c>
      <c r="T35" s="300">
        <f>SUM(Q35:S35)</f>
        <v>1.4771149718578631</v>
      </c>
      <c r="U35" s="300"/>
      <c r="V35" s="300">
        <v>0.83264317518980668</v>
      </c>
      <c r="W35" s="300">
        <v>0.32525124029988339</v>
      </c>
      <c r="X35" s="300">
        <v>3.6861807233629411E-2</v>
      </c>
      <c r="Y35" s="300">
        <f>SUM(V35:X35)</f>
        <v>1.1947562227233193</v>
      </c>
    </row>
    <row r="36" spans="1:25" x14ac:dyDescent="0.2">
      <c r="A36" s="260" t="s">
        <v>364</v>
      </c>
      <c r="B36" s="300">
        <v>8.0832370158402806</v>
      </c>
      <c r="C36" s="300">
        <v>0.30873072091160741</v>
      </c>
      <c r="D36" s="300">
        <v>0.300613856887261</v>
      </c>
      <c r="E36" s="300">
        <f t="shared" ref="E36:E37" si="44">SUM(B36:D36)</f>
        <v>8.6925815936391491</v>
      </c>
      <c r="F36" s="300"/>
      <c r="G36" s="300">
        <v>5.972760802224137</v>
      </c>
      <c r="H36" s="300">
        <v>0.26400743518743436</v>
      </c>
      <c r="I36" s="300">
        <v>0.44082722974629401</v>
      </c>
      <c r="J36" s="300">
        <f t="shared" ref="J36:J37" si="45">SUM(G36:I36)</f>
        <v>6.6775954671578646</v>
      </c>
      <c r="K36" s="300"/>
      <c r="L36" s="300">
        <v>5.7669030757465878</v>
      </c>
      <c r="M36" s="300">
        <v>0.41660570714433659</v>
      </c>
      <c r="N36" s="300">
        <v>0.2146401096992559</v>
      </c>
      <c r="O36" s="300">
        <f t="shared" ref="O36:O37" si="46">SUM(L36:N36)</f>
        <v>6.3981488925901804</v>
      </c>
      <c r="P36" s="300"/>
      <c r="Q36" s="300">
        <v>5.6489555838799088</v>
      </c>
      <c r="R36" s="300">
        <v>0.40971473098780287</v>
      </c>
      <c r="S36" s="300">
        <v>0.21721471327442021</v>
      </c>
      <c r="T36" s="300">
        <f t="shared" ref="T36:T37" si="47">SUM(Q36:S36)</f>
        <v>6.2758850281421319</v>
      </c>
      <c r="U36" s="300"/>
      <c r="V36" s="300">
        <v>4.6562425475839619</v>
      </c>
      <c r="W36" s="300">
        <v>0.35181342492230305</v>
      </c>
      <c r="X36" s="300">
        <v>0.18918780477040203</v>
      </c>
      <c r="Y36" s="300">
        <f t="shared" ref="Y36:Y37" si="48">SUM(V36:X36)</f>
        <v>5.1972437772766664</v>
      </c>
    </row>
    <row r="37" spans="1:25" x14ac:dyDescent="0.2">
      <c r="A37" s="264" t="s">
        <v>363</v>
      </c>
      <c r="B37" s="301">
        <f>SUM(B35:B36)</f>
        <v>9.6697940445180635</v>
      </c>
      <c r="C37" s="301">
        <f t="shared" ref="C37" si="49">SUM(C35:C36)</f>
        <v>0.81632461042224125</v>
      </c>
      <c r="D37" s="301">
        <f t="shared" ref="D37" si="50">SUM(D35:D36)</f>
        <v>0.35888134505969188</v>
      </c>
      <c r="E37" s="301">
        <f t="shared" si="44"/>
        <v>10.844999999999995</v>
      </c>
      <c r="F37" s="301"/>
      <c r="G37" s="301">
        <f>SUM(G35:G36)</f>
        <v>7.0861007989488627</v>
      </c>
      <c r="H37" s="301">
        <f t="shared" ref="H37" si="51">SUM(H35:H36)</f>
        <v>0.64996892222425207</v>
      </c>
      <c r="I37" s="301">
        <f t="shared" ref="I37" si="52">SUM(I35:I36)</f>
        <v>0.59293027882687044</v>
      </c>
      <c r="J37" s="301">
        <f t="shared" si="45"/>
        <v>8.3289999999999846</v>
      </c>
      <c r="K37" s="301"/>
      <c r="L37" s="301">
        <f>SUM(L35:L36)</f>
        <v>6.8610441227442989</v>
      </c>
      <c r="M37" s="301">
        <f t="shared" ref="M37" si="53">SUM(M35:M36)</f>
        <v>0.81860817191699176</v>
      </c>
      <c r="N37" s="301">
        <f t="shared" ref="N37" si="54">SUM(N35:N36)</f>
        <v>0.25734770533869511</v>
      </c>
      <c r="O37" s="301">
        <f t="shared" si="46"/>
        <v>7.9369999999999861</v>
      </c>
      <c r="P37" s="301"/>
      <c r="Q37" s="301">
        <f>SUM(Q35:Q36)</f>
        <v>6.6943872064709797</v>
      </c>
      <c r="R37" s="301">
        <f t="shared" ref="R37" si="55">SUM(R35:R36)</f>
        <v>0.79883388233035735</v>
      </c>
      <c r="S37" s="301">
        <f t="shared" ref="S37" si="56">SUM(S35:S36)</f>
        <v>0.25977891119865748</v>
      </c>
      <c r="T37" s="301">
        <f t="shared" si="47"/>
        <v>7.7529999999999948</v>
      </c>
      <c r="U37" s="301"/>
      <c r="V37" s="301">
        <f>SUM(V35:V36)</f>
        <v>5.4888857227737686</v>
      </c>
      <c r="W37" s="301">
        <f t="shared" ref="W37" si="57">SUM(W35:W36)</f>
        <v>0.67706466522218645</v>
      </c>
      <c r="X37" s="301">
        <f t="shared" ref="X37" si="58">SUM(X35:X36)</f>
        <v>0.22604961200403145</v>
      </c>
      <c r="Y37" s="301">
        <f t="shared" si="48"/>
        <v>6.3919999999999861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5.9408165286354384</v>
      </c>
      <c r="C44" s="300">
        <v>2.302047609630665</v>
      </c>
      <c r="D44" s="300">
        <v>0.7294722107082563</v>
      </c>
      <c r="E44" s="300">
        <f>SUM(B44:D44)</f>
        <v>8.9723363489743591</v>
      </c>
      <c r="F44" s="300"/>
      <c r="G44" s="300">
        <v>7.4437458844727891</v>
      </c>
      <c r="H44" s="300">
        <v>2.434050751714091</v>
      </c>
      <c r="I44" s="300">
        <v>1.2942689204009603</v>
      </c>
      <c r="J44" s="300">
        <f>SUM(G44:I44)</f>
        <v>11.172065556587839</v>
      </c>
      <c r="K44" s="300"/>
      <c r="L44" s="300">
        <v>6.8913052325710398</v>
      </c>
      <c r="M44" s="300">
        <v>2.5723032942947786</v>
      </c>
      <c r="N44" s="300">
        <v>0.52637319085947176</v>
      </c>
      <c r="O44" s="300">
        <f>SUM(L44:N44)</f>
        <v>9.989981717725291</v>
      </c>
      <c r="P44" s="300"/>
      <c r="Q44" s="300">
        <v>6.3736281222717919</v>
      </c>
      <c r="R44" s="300">
        <v>2.345698575011411</v>
      </c>
      <c r="S44" s="300">
        <v>0.46237439838144434</v>
      </c>
      <c r="T44" s="300">
        <f>SUM(Q44:S44)</f>
        <v>9.1817010956646463</v>
      </c>
      <c r="U44" s="300"/>
      <c r="V44" s="300">
        <v>5.8571210774178111</v>
      </c>
      <c r="W44" s="300">
        <v>2.0962760169359211</v>
      </c>
      <c r="X44" s="300">
        <v>0.39156939959054987</v>
      </c>
      <c r="Y44" s="300">
        <f>SUM(V44:X44)</f>
        <v>8.3449664939442822</v>
      </c>
    </row>
    <row r="45" spans="1:25" x14ac:dyDescent="0.2">
      <c r="A45" s="260" t="s">
        <v>364</v>
      </c>
      <c r="B45" s="300">
        <v>27.736483865139075</v>
      </c>
      <c r="C45" s="300">
        <v>0.88606386016968697</v>
      </c>
      <c r="D45" s="300">
        <v>2.2711159257170017</v>
      </c>
      <c r="E45" s="300">
        <f t="shared" ref="E45:E46" si="59">SUM(B45:D45)</f>
        <v>30.893663651025765</v>
      </c>
      <c r="F45" s="300"/>
      <c r="G45" s="300">
        <v>31.401903717058339</v>
      </c>
      <c r="H45" s="300">
        <v>1.3381066831265993</v>
      </c>
      <c r="I45" s="300">
        <v>2.0709240432271225</v>
      </c>
      <c r="J45" s="300">
        <f t="shared" ref="J45:J46" si="60">SUM(G45:I45)</f>
        <v>34.810934443412059</v>
      </c>
      <c r="K45" s="300"/>
      <c r="L45" s="300">
        <v>30.511681728678212</v>
      </c>
      <c r="M45" s="300">
        <v>2.2598356883485753</v>
      </c>
      <c r="N45" s="300">
        <v>2.7205008652479497</v>
      </c>
      <c r="O45" s="300">
        <f t="shared" ref="O45:O46" si="61">SUM(L45:N45)</f>
        <v>35.492018282274735</v>
      </c>
      <c r="P45" s="300"/>
      <c r="Q45" s="300">
        <v>28.196439977035354</v>
      </c>
      <c r="R45" s="300">
        <v>2.0568895411348076</v>
      </c>
      <c r="S45" s="300">
        <v>2.4919693861651209</v>
      </c>
      <c r="T45" s="300">
        <f t="shared" ref="T45:T46" si="62">SUM(Q45:S45)</f>
        <v>32.745298904335286</v>
      </c>
      <c r="U45" s="300"/>
      <c r="V45" s="300">
        <v>25.316318607300367</v>
      </c>
      <c r="W45" s="300">
        <v>1.8196460334069191</v>
      </c>
      <c r="X45" s="300">
        <v>2.301068865348415</v>
      </c>
      <c r="Y45" s="300">
        <f t="shared" ref="Y45:Y46" si="63">SUM(V45:X45)</f>
        <v>29.437033506055702</v>
      </c>
    </row>
    <row r="46" spans="1:25" x14ac:dyDescent="0.2">
      <c r="A46" s="264" t="s">
        <v>363</v>
      </c>
      <c r="B46" s="301">
        <f>SUM(B44:B45)</f>
        <v>33.677300393774516</v>
      </c>
      <c r="C46" s="301">
        <f t="shared" ref="C46" si="64">SUM(C44:C45)</f>
        <v>3.1881114698003521</v>
      </c>
      <c r="D46" s="301">
        <f t="shared" ref="D46" si="65">SUM(D44:D45)</f>
        <v>3.0005881364252582</v>
      </c>
      <c r="E46" s="301">
        <f t="shared" si="59"/>
        <v>39.866000000000128</v>
      </c>
      <c r="F46" s="301"/>
      <c r="G46" s="301">
        <f>SUM(G44:G45)</f>
        <v>38.845649601531129</v>
      </c>
      <c r="H46" s="301">
        <f t="shared" ref="H46" si="66">SUM(H44:H45)</f>
        <v>3.7721574348406905</v>
      </c>
      <c r="I46" s="301">
        <f t="shared" ref="I46" si="67">SUM(I44:I45)</f>
        <v>3.3651929636280826</v>
      </c>
      <c r="J46" s="301">
        <f t="shared" si="60"/>
        <v>45.982999999999905</v>
      </c>
      <c r="K46" s="301"/>
      <c r="L46" s="301">
        <f>SUM(L44:L45)</f>
        <v>37.402986961249255</v>
      </c>
      <c r="M46" s="301">
        <f t="shared" ref="M46" si="68">SUM(M44:M45)</f>
        <v>4.8321389826433538</v>
      </c>
      <c r="N46" s="301">
        <f t="shared" ref="N46" si="69">SUM(N44:N45)</f>
        <v>3.2468740561074214</v>
      </c>
      <c r="O46" s="301">
        <f t="shared" si="61"/>
        <v>45.482000000000035</v>
      </c>
      <c r="P46" s="301"/>
      <c r="Q46" s="301">
        <f>SUM(Q44:Q45)</f>
        <v>34.570068099307143</v>
      </c>
      <c r="R46" s="301">
        <f t="shared" ref="R46" si="70">SUM(R44:R45)</f>
        <v>4.4025881161462186</v>
      </c>
      <c r="S46" s="301">
        <f t="shared" ref="S46" si="71">SUM(S44:S45)</f>
        <v>2.9543437845465652</v>
      </c>
      <c r="T46" s="301">
        <f t="shared" si="62"/>
        <v>41.926999999999929</v>
      </c>
      <c r="U46" s="301"/>
      <c r="V46" s="301">
        <f>SUM(V44:V45)</f>
        <v>31.173439684718179</v>
      </c>
      <c r="W46" s="301">
        <f t="shared" ref="W46" si="72">SUM(W44:W45)</f>
        <v>3.9159220503428402</v>
      </c>
      <c r="X46" s="301">
        <f t="shared" ref="X46" si="73">SUM(X44:X45)</f>
        <v>2.6926382649389651</v>
      </c>
      <c r="Y46" s="301">
        <f t="shared" si="63"/>
        <v>37.781999999999982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1.68782571881431</v>
      </c>
      <c r="C53" s="300">
        <v>0.50621344153243808</v>
      </c>
      <c r="D53" s="300">
        <v>4.4758040806802885E-4</v>
      </c>
      <c r="E53" s="300">
        <f>SUM(B53:D53)</f>
        <v>2.1944867407548161</v>
      </c>
      <c r="F53" s="300"/>
      <c r="G53" s="300">
        <v>1.4921263669391593</v>
      </c>
      <c r="H53" s="300">
        <v>0.42148724180248459</v>
      </c>
      <c r="I53" s="300">
        <v>3.8456865128385043E-4</v>
      </c>
      <c r="J53" s="300">
        <f>SUM(G53:I53)</f>
        <v>1.9139981773929278</v>
      </c>
      <c r="K53" s="300"/>
      <c r="L53" s="300">
        <v>1.3753805763165969</v>
      </c>
      <c r="M53" s="300">
        <v>0.32236670225033059</v>
      </c>
      <c r="N53" s="300">
        <v>0</v>
      </c>
      <c r="O53" s="300">
        <f>SUM(L53:N53)</f>
        <v>1.6977472785669274</v>
      </c>
      <c r="P53" s="300"/>
      <c r="Q53" s="300">
        <v>1.3715341772223308</v>
      </c>
      <c r="R53" s="300">
        <v>0.3186777576870008</v>
      </c>
      <c r="S53" s="300">
        <v>0</v>
      </c>
      <c r="T53" s="300">
        <f>SUM(Q53:S53)</f>
        <v>1.6902119349093316</v>
      </c>
      <c r="U53" s="300"/>
      <c r="V53" s="300">
        <v>1.432143131007011</v>
      </c>
      <c r="W53" s="300">
        <v>0.32632076677890026</v>
      </c>
      <c r="X53" s="300">
        <v>0</v>
      </c>
      <c r="Y53" s="300">
        <f>SUM(V53:X53)</f>
        <v>1.7584638977859113</v>
      </c>
    </row>
    <row r="54" spans="1:25" x14ac:dyDescent="0.2">
      <c r="A54" s="260" t="s">
        <v>364</v>
      </c>
      <c r="B54" s="300">
        <v>4.8146224495763903</v>
      </c>
      <c r="C54" s="300">
        <v>0.30480225789378984</v>
      </c>
      <c r="D54" s="300">
        <v>0.29808855177501387</v>
      </c>
      <c r="E54" s="300">
        <f t="shared" ref="E54:E55" si="74">SUM(B54:D54)</f>
        <v>5.4175132592451938</v>
      </c>
      <c r="F54" s="300"/>
      <c r="G54" s="300">
        <v>4.0248955042561905</v>
      </c>
      <c r="H54" s="300">
        <v>0.1196008505479384</v>
      </c>
      <c r="I54" s="300">
        <v>0.27150546780294921</v>
      </c>
      <c r="J54" s="300">
        <f t="shared" ref="J54:J55" si="75">SUM(G54:I54)</f>
        <v>4.4160018226070781</v>
      </c>
      <c r="K54" s="300"/>
      <c r="L54" s="300">
        <v>3.5950729989141843</v>
      </c>
      <c r="M54" s="300">
        <v>5.0179722518892828E-2</v>
      </c>
      <c r="N54" s="300">
        <v>0</v>
      </c>
      <c r="O54" s="300">
        <f t="shared" ref="O54:O55" si="76">SUM(L54:N54)</f>
        <v>3.645252721433077</v>
      </c>
      <c r="P54" s="300"/>
      <c r="Q54" s="300">
        <v>3.5294705244031608</v>
      </c>
      <c r="R54" s="300">
        <v>5.0317540687506032E-2</v>
      </c>
      <c r="S54" s="300">
        <v>0</v>
      </c>
      <c r="T54" s="300">
        <f t="shared" ref="T54:T55" si="77">SUM(Q54:S54)</f>
        <v>3.5797880650906668</v>
      </c>
      <c r="U54" s="300"/>
      <c r="V54" s="300">
        <v>3.5704230031722148</v>
      </c>
      <c r="W54" s="300">
        <v>5.3113099041869033E-2</v>
      </c>
      <c r="X54" s="300">
        <v>0</v>
      </c>
      <c r="Y54" s="300">
        <f t="shared" ref="Y54:Y55" si="78">SUM(V54:X54)</f>
        <v>3.623536102214084</v>
      </c>
    </row>
    <row r="55" spans="1:25" x14ac:dyDescent="0.2">
      <c r="A55" s="264" t="s">
        <v>363</v>
      </c>
      <c r="B55" s="301">
        <f>SUM(B53:B54)</f>
        <v>6.5024481683906998</v>
      </c>
      <c r="C55" s="301">
        <f t="shared" ref="C55" si="79">SUM(C53:C54)</f>
        <v>0.81101569942622787</v>
      </c>
      <c r="D55" s="301">
        <f t="shared" ref="D55" si="80">SUM(D53:D54)</f>
        <v>0.29853613218308189</v>
      </c>
      <c r="E55" s="301">
        <f t="shared" si="74"/>
        <v>7.6120000000000099</v>
      </c>
      <c r="F55" s="301"/>
      <c r="G55" s="301">
        <f>SUM(G53:G54)</f>
        <v>5.5170218711953503</v>
      </c>
      <c r="H55" s="301">
        <f t="shared" ref="H55" si="81">SUM(H53:H54)</f>
        <v>0.54108809235042299</v>
      </c>
      <c r="I55" s="301">
        <f t="shared" ref="I55" si="82">SUM(I53:I54)</f>
        <v>0.27189003645423304</v>
      </c>
      <c r="J55" s="301">
        <f t="shared" si="75"/>
        <v>6.3300000000000063</v>
      </c>
      <c r="K55" s="301"/>
      <c r="L55" s="301">
        <f>SUM(L53:L54)</f>
        <v>4.9704535752307812</v>
      </c>
      <c r="M55" s="301">
        <f t="shared" ref="M55" si="83">SUM(M53:M54)</f>
        <v>0.37254642476922339</v>
      </c>
      <c r="N55" s="301">
        <f t="shared" ref="N55" si="84">SUM(N53:N54)</f>
        <v>0</v>
      </c>
      <c r="O55" s="301">
        <f t="shared" si="76"/>
        <v>5.3430000000000044</v>
      </c>
      <c r="P55" s="301"/>
      <c r="Q55" s="301">
        <f>SUM(Q53:Q54)</f>
        <v>4.9010047016254914</v>
      </c>
      <c r="R55" s="301">
        <f t="shared" ref="R55" si="85">SUM(R53:R54)</f>
        <v>0.36899529837450684</v>
      </c>
      <c r="S55" s="301">
        <f t="shared" ref="S55" si="86">SUM(S53:S54)</f>
        <v>0</v>
      </c>
      <c r="T55" s="301">
        <f t="shared" si="77"/>
        <v>5.2699999999999978</v>
      </c>
      <c r="U55" s="301"/>
      <c r="V55" s="301">
        <f>SUM(V53:V54)</f>
        <v>5.0025661341792258</v>
      </c>
      <c r="W55" s="301">
        <f t="shared" ref="W55" si="87">SUM(W53:W54)</f>
        <v>0.37943386582076932</v>
      </c>
      <c r="X55" s="301">
        <f t="shared" ref="X55" si="88">SUM(X53:X54)</f>
        <v>0</v>
      </c>
      <c r="Y55" s="301">
        <f t="shared" si="78"/>
        <v>5.3819999999999952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0.37603469387587379</v>
      </c>
      <c r="C62" s="300">
        <v>0.15460408163547601</v>
      </c>
      <c r="D62" s="300">
        <v>0</v>
      </c>
      <c r="E62" s="300">
        <f>SUM(B62:D62)</f>
        <v>0.53063877551134975</v>
      </c>
      <c r="F62" s="300"/>
      <c r="G62" s="300">
        <v>0.43489269194982688</v>
      </c>
      <c r="H62" s="300">
        <v>0.14897423021075554</v>
      </c>
      <c r="I62" s="300">
        <v>0</v>
      </c>
      <c r="J62" s="300">
        <f>SUM(G62:I62)</f>
        <v>0.58386692216058245</v>
      </c>
      <c r="K62" s="300"/>
      <c r="L62" s="300">
        <v>0.41266082284243977</v>
      </c>
      <c r="M62" s="300">
        <v>0.11917644563936075</v>
      </c>
      <c r="N62" s="300">
        <v>1.3205146330916235E-2</v>
      </c>
      <c r="O62" s="300">
        <f>SUM(L62:N62)</f>
        <v>0.54504241481271665</v>
      </c>
      <c r="P62" s="300"/>
      <c r="Q62" s="300">
        <v>0.44296423462600037</v>
      </c>
      <c r="R62" s="300">
        <v>0.12474848422937659</v>
      </c>
      <c r="S62" s="300">
        <v>1.3513045847796378E-2</v>
      </c>
      <c r="T62" s="300">
        <f>SUM(Q62:S62)</f>
        <v>0.58122576470317333</v>
      </c>
      <c r="U62" s="300"/>
      <c r="V62" s="300">
        <v>0.49862559886488877</v>
      </c>
      <c r="W62" s="300">
        <v>0.13341648323259325</v>
      </c>
      <c r="X62" s="300">
        <v>1.3818723294061426E-2</v>
      </c>
      <c r="Y62" s="300">
        <f>SUM(V62:X62)</f>
        <v>0.64586080539154345</v>
      </c>
    </row>
    <row r="63" spans="1:25" x14ac:dyDescent="0.2">
      <c r="A63" s="260" t="s">
        <v>364</v>
      </c>
      <c r="B63" s="300">
        <v>1.793479591835367</v>
      </c>
      <c r="C63" s="300">
        <v>5.201632653100751E-2</v>
      </c>
      <c r="D63" s="300">
        <v>0.1018653061222775</v>
      </c>
      <c r="E63" s="300">
        <f t="shared" ref="E63:E64" si="89">SUM(B63:D63)</f>
        <v>1.9473612244886518</v>
      </c>
      <c r="F63" s="300"/>
      <c r="G63" s="300">
        <v>1.8653089731742121</v>
      </c>
      <c r="H63" s="300">
        <v>4.4824104665203202E-2</v>
      </c>
      <c r="I63" s="300">
        <v>0</v>
      </c>
      <c r="J63" s="300">
        <f t="shared" ref="J63:J64" si="90">SUM(G63:I63)</f>
        <v>1.9101330778394152</v>
      </c>
      <c r="K63" s="300"/>
      <c r="L63" s="300">
        <v>1.7468757952819658</v>
      </c>
      <c r="M63" s="300">
        <v>4.3081789905319953E-2</v>
      </c>
      <c r="N63" s="300">
        <v>0</v>
      </c>
      <c r="O63" s="300">
        <f t="shared" ref="O63:O64" si="91">SUM(L63:N63)</f>
        <v>1.7899575851872858</v>
      </c>
      <c r="P63" s="300"/>
      <c r="Q63" s="300">
        <v>1.7929504734604471</v>
      </c>
      <c r="R63" s="300">
        <v>4.4823761836380802E-2</v>
      </c>
      <c r="S63" s="300">
        <v>0</v>
      </c>
      <c r="T63" s="300">
        <f t="shared" ref="T63:T64" si="92">SUM(Q63:S63)</f>
        <v>1.8377742352968278</v>
      </c>
      <c r="U63" s="300"/>
      <c r="V63" s="300">
        <v>1.848418749185941</v>
      </c>
      <c r="W63" s="300">
        <v>4.6720445422516063E-2</v>
      </c>
      <c r="X63" s="300">
        <v>0</v>
      </c>
      <c r="Y63" s="300">
        <f t="shared" ref="Y63:Y64" si="93">SUM(V63:X63)</f>
        <v>1.895139194608457</v>
      </c>
    </row>
    <row r="64" spans="1:25" x14ac:dyDescent="0.2">
      <c r="A64" s="264" t="s">
        <v>363</v>
      </c>
      <c r="B64" s="301">
        <f>SUM(B62:B63)</f>
        <v>2.1695142857112408</v>
      </c>
      <c r="C64" s="301">
        <f t="shared" ref="C64" si="94">SUM(C62:C63)</f>
        <v>0.20662040816648353</v>
      </c>
      <c r="D64" s="301">
        <f t="shared" ref="D64" si="95">SUM(D62:D63)</f>
        <v>0.1018653061222775</v>
      </c>
      <c r="E64" s="301">
        <f t="shared" si="89"/>
        <v>2.478000000000002</v>
      </c>
      <c r="F64" s="301"/>
      <c r="G64" s="301">
        <f>SUM(G62:G63)</f>
        <v>2.3002016651240389</v>
      </c>
      <c r="H64" s="301">
        <f t="shared" ref="H64" si="96">SUM(H62:H63)</f>
        <v>0.19379833487595874</v>
      </c>
      <c r="I64" s="301">
        <f t="shared" ref="I64" si="97">SUM(I62:I63)</f>
        <v>0</v>
      </c>
      <c r="J64" s="301">
        <f t="shared" si="90"/>
        <v>2.4939999999999976</v>
      </c>
      <c r="K64" s="301"/>
      <c r="L64" s="301">
        <f>SUM(L62:L63)</f>
        <v>2.1595366181244056</v>
      </c>
      <c r="M64" s="301">
        <f t="shared" ref="M64" si="98">SUM(M62:M63)</f>
        <v>0.16225823554468072</v>
      </c>
      <c r="N64" s="301">
        <f t="shared" ref="N64" si="99">SUM(N62:N63)</f>
        <v>1.3205146330916235E-2</v>
      </c>
      <c r="O64" s="301">
        <f t="shared" si="91"/>
        <v>2.3350000000000026</v>
      </c>
      <c r="P64" s="301"/>
      <c r="Q64" s="301">
        <f>SUM(Q62:Q63)</f>
        <v>2.2359147080864474</v>
      </c>
      <c r="R64" s="301">
        <f t="shared" ref="R64" si="100">SUM(R62:R63)</f>
        <v>0.16957224606575738</v>
      </c>
      <c r="S64" s="301">
        <f t="shared" ref="S64" si="101">SUM(S62:S63)</f>
        <v>1.3513045847796378E-2</v>
      </c>
      <c r="T64" s="301">
        <f t="shared" si="92"/>
        <v>2.4190000000000014</v>
      </c>
      <c r="U64" s="301"/>
      <c r="V64" s="301">
        <f>SUM(V62:V63)</f>
        <v>2.3470443480508298</v>
      </c>
      <c r="W64" s="301">
        <f t="shared" ref="W64" si="102">SUM(W62:W63)</f>
        <v>0.18013692865510933</v>
      </c>
      <c r="X64" s="301">
        <f t="shared" ref="X64" si="103">SUM(X62:X63)</f>
        <v>1.3818723294061426E-2</v>
      </c>
      <c r="Y64" s="301">
        <f t="shared" si="93"/>
        <v>2.5410000000000008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2.2218741411942058</v>
      </c>
      <c r="C71" s="300">
        <v>2.1446306353953624</v>
      </c>
      <c r="D71" s="300">
        <v>0.28436736650254996</v>
      </c>
      <c r="E71" s="300">
        <f>SUM(B71:D71)</f>
        <v>4.6508721430921183</v>
      </c>
      <c r="F71" s="300"/>
      <c r="G71" s="300">
        <v>2.6548455320259725</v>
      </c>
      <c r="H71" s="300">
        <v>1.9754063911266764</v>
      </c>
      <c r="I71" s="300">
        <v>0.49699714936399086</v>
      </c>
      <c r="J71" s="300">
        <f>SUM(G71:I71)</f>
        <v>5.1272490725166397</v>
      </c>
      <c r="K71" s="300"/>
      <c r="L71" s="300">
        <v>2.3698859959005896</v>
      </c>
      <c r="M71" s="300">
        <v>1.9591601479677219</v>
      </c>
      <c r="N71" s="300">
        <v>0.48415409683296268</v>
      </c>
      <c r="O71" s="300">
        <f>SUM(L71:N71)</f>
        <v>4.8132002407012733</v>
      </c>
      <c r="P71" s="300"/>
      <c r="Q71" s="300">
        <v>2.4324585149979607</v>
      </c>
      <c r="R71" s="300">
        <v>2.0241208427524247</v>
      </c>
      <c r="S71" s="300">
        <v>0.4989603559268917</v>
      </c>
      <c r="T71" s="300">
        <f>SUM(Q71:S71)</f>
        <v>4.9555397136772772</v>
      </c>
      <c r="U71" s="300"/>
      <c r="V71" s="300">
        <v>2.5867680800591826</v>
      </c>
      <c r="W71" s="300">
        <v>2.1763364950205077</v>
      </c>
      <c r="X71" s="300">
        <v>0.54552930539869104</v>
      </c>
      <c r="Y71" s="300">
        <f>SUM(V71:X71)</f>
        <v>5.3086338804783821</v>
      </c>
    </row>
    <row r="72" spans="1:25" x14ac:dyDescent="0.2">
      <c r="A72" s="260" t="s">
        <v>364</v>
      </c>
      <c r="B72" s="300">
        <v>15.77072742472977</v>
      </c>
      <c r="C72" s="300">
        <v>0.87963449485816936</v>
      </c>
      <c r="D72" s="300">
        <v>9.9667659373199928</v>
      </c>
      <c r="E72" s="300">
        <f t="shared" ref="E72:E73" si="104">SUM(B72:D72)</f>
        <v>26.617127856907935</v>
      </c>
      <c r="F72" s="300"/>
      <c r="G72" s="300">
        <v>15.677212131360697</v>
      </c>
      <c r="H72" s="300">
        <v>0.78465241782853257</v>
      </c>
      <c r="I72" s="300">
        <v>11.742886378294159</v>
      </c>
      <c r="J72" s="300">
        <f t="shared" ref="J72:J73" si="105">SUM(G72:I72)</f>
        <v>28.204750927483389</v>
      </c>
      <c r="K72" s="300"/>
      <c r="L72" s="300">
        <v>15.846331384063474</v>
      </c>
      <c r="M72" s="300">
        <v>1.0567656162381456</v>
      </c>
      <c r="N72" s="300">
        <v>10.039702758997096</v>
      </c>
      <c r="O72" s="300">
        <f t="shared" ref="O72:O73" si="106">SUM(L72:N72)</f>
        <v>26.942799759298715</v>
      </c>
      <c r="P72" s="300"/>
      <c r="Q72" s="300">
        <v>15.989654858358563</v>
      </c>
      <c r="R72" s="300">
        <v>1.0998980108919363</v>
      </c>
      <c r="S72" s="300">
        <v>10.362907417072229</v>
      </c>
      <c r="T72" s="300">
        <f t="shared" ref="T72:T73" si="107">SUM(Q72:S72)</f>
        <v>27.452460286322729</v>
      </c>
      <c r="U72" s="300"/>
      <c r="V72" s="300">
        <v>16.243413399539101</v>
      </c>
      <c r="W72" s="300">
        <v>1.1957539916195365</v>
      </c>
      <c r="X72" s="300">
        <v>11.111198728363012</v>
      </c>
      <c r="Y72" s="300">
        <f t="shared" ref="Y72:Y73" si="108">SUM(V72:X72)</f>
        <v>28.550366119521648</v>
      </c>
    </row>
    <row r="73" spans="1:25" x14ac:dyDescent="0.2">
      <c r="A73" s="264" t="s">
        <v>363</v>
      </c>
      <c r="B73" s="301">
        <f>SUM(B71:B72)</f>
        <v>17.992601565923977</v>
      </c>
      <c r="C73" s="301">
        <f t="shared" ref="C73" si="109">SUM(C71:C72)</f>
        <v>3.0242651302535317</v>
      </c>
      <c r="D73" s="301">
        <f t="shared" ref="D73" si="110">SUM(D71:D72)</f>
        <v>10.251133303822543</v>
      </c>
      <c r="E73" s="301">
        <f t="shared" si="104"/>
        <v>31.26800000000005</v>
      </c>
      <c r="F73" s="301"/>
      <c r="G73" s="301">
        <f>SUM(G71:G72)</f>
        <v>18.332057663386671</v>
      </c>
      <c r="H73" s="301">
        <f t="shared" ref="H73" si="111">SUM(H71:H72)</f>
        <v>2.7600588089552089</v>
      </c>
      <c r="I73" s="301">
        <f t="shared" ref="I73" si="112">SUM(I71:I72)</f>
        <v>12.239883527658151</v>
      </c>
      <c r="J73" s="301">
        <f t="shared" si="105"/>
        <v>33.332000000000029</v>
      </c>
      <c r="K73" s="301"/>
      <c r="L73" s="301">
        <f>SUM(L71:L72)</f>
        <v>18.216217379964064</v>
      </c>
      <c r="M73" s="301">
        <f t="shared" ref="M73" si="113">SUM(M71:M72)</f>
        <v>3.0159257642058677</v>
      </c>
      <c r="N73" s="301">
        <f t="shared" ref="N73" si="114">SUM(N71:N72)</f>
        <v>10.52385685583006</v>
      </c>
      <c r="O73" s="301">
        <f t="shared" si="106"/>
        <v>31.755999999999993</v>
      </c>
      <c r="P73" s="301"/>
      <c r="Q73" s="301">
        <f>SUM(Q71:Q72)</f>
        <v>18.422113373356524</v>
      </c>
      <c r="R73" s="301">
        <f t="shared" ref="R73" si="115">SUM(R71:R72)</f>
        <v>3.1240188536443609</v>
      </c>
      <c r="S73" s="301">
        <f t="shared" ref="S73" si="116">SUM(S71:S72)</f>
        <v>10.861867772999121</v>
      </c>
      <c r="T73" s="301">
        <f t="shared" si="107"/>
        <v>32.408000000000008</v>
      </c>
      <c r="U73" s="301"/>
      <c r="V73" s="301">
        <f>SUM(V71:V72)</f>
        <v>18.830181479598284</v>
      </c>
      <c r="W73" s="301">
        <f t="shared" ref="W73" si="117">SUM(W71:W72)</f>
        <v>3.3720904866400443</v>
      </c>
      <c r="X73" s="301">
        <f t="shared" ref="X73" si="118">SUM(X71:X72)</f>
        <v>11.656728033761704</v>
      </c>
      <c r="Y73" s="301">
        <f t="shared" si="108"/>
        <v>33.85900000000003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15.833391448208847</v>
      </c>
      <c r="C80" s="300">
        <v>20.277157559336768</v>
      </c>
      <c r="D80" s="300">
        <v>2.4268192968605447</v>
      </c>
      <c r="E80" s="300">
        <f>SUM(B80:D80)</f>
        <v>38.537368304406158</v>
      </c>
      <c r="F80" s="300"/>
      <c r="G80" s="300">
        <v>17.118738399986778</v>
      </c>
      <c r="H80" s="300">
        <v>20.313026834916855</v>
      </c>
      <c r="I80" s="300">
        <v>3.6074755378800178</v>
      </c>
      <c r="J80" s="300">
        <f>SUM(G80:I80)</f>
        <v>41.039240772783657</v>
      </c>
      <c r="K80" s="300"/>
      <c r="L80" s="300">
        <v>15.919760933847806</v>
      </c>
      <c r="M80" s="300">
        <v>20.134870591240706</v>
      </c>
      <c r="N80" s="300">
        <v>1.9399666679760958</v>
      </c>
      <c r="O80" s="300">
        <f>SUM(L80:N80)</f>
        <v>37.994598193064604</v>
      </c>
      <c r="P80" s="300"/>
      <c r="Q80" s="300">
        <v>16.818440593174884</v>
      </c>
      <c r="R80" s="300">
        <v>19.668823595664232</v>
      </c>
      <c r="S80" s="300">
        <v>2.027330175362021</v>
      </c>
      <c r="T80" s="300">
        <f>SUM(Q80:S80)</f>
        <v>38.514594364201145</v>
      </c>
      <c r="U80" s="300"/>
      <c r="V80" s="300">
        <v>18.395783512649505</v>
      </c>
      <c r="W80" s="300">
        <v>18.570453114174505</v>
      </c>
      <c r="X80" s="300">
        <v>2.192281725112196</v>
      </c>
      <c r="Y80" s="300">
        <f>SUM(V80:X80)</f>
        <v>39.158518351936209</v>
      </c>
    </row>
    <row r="81" spans="1:25" x14ac:dyDescent="0.2">
      <c r="A81" s="260" t="s">
        <v>364</v>
      </c>
      <c r="B81" s="300">
        <v>28.764607241922743</v>
      </c>
      <c r="C81" s="300">
        <v>8.8653416714953845</v>
      </c>
      <c r="D81" s="300">
        <v>2.9406827821756294</v>
      </c>
      <c r="E81" s="300">
        <f t="shared" ref="E81:E82" si="119">SUM(B81:D81)</f>
        <v>40.570631695593754</v>
      </c>
      <c r="F81" s="300"/>
      <c r="G81" s="300">
        <v>32.791767663095847</v>
      </c>
      <c r="H81" s="300">
        <v>8.4883874891609921</v>
      </c>
      <c r="I81" s="300">
        <v>3.9616040749594226</v>
      </c>
      <c r="J81" s="300">
        <f t="shared" ref="J81:J82" si="120">SUM(G81:I81)</f>
        <v>45.241759227216264</v>
      </c>
      <c r="K81" s="300"/>
      <c r="L81" s="300">
        <v>29.727732764259972</v>
      </c>
      <c r="M81" s="300">
        <v>8.8373783135909552</v>
      </c>
      <c r="N81" s="300">
        <v>4.9422907290843971</v>
      </c>
      <c r="O81" s="300">
        <f t="shared" ref="O81:O82" si="121">SUM(L81:N81)</f>
        <v>43.507401806935327</v>
      </c>
      <c r="P81" s="300"/>
      <c r="Q81" s="300">
        <v>30.487044205610616</v>
      </c>
      <c r="R81" s="300">
        <v>8.9657947310971604</v>
      </c>
      <c r="S81" s="300">
        <v>5.0755666990912003</v>
      </c>
      <c r="T81" s="300">
        <f t="shared" ref="T81:T82" si="122">SUM(Q81:S81)</f>
        <v>44.528405635798975</v>
      </c>
      <c r="U81" s="300"/>
      <c r="V81" s="300">
        <v>31.361659483769792</v>
      </c>
      <c r="W81" s="300">
        <v>9.1585688168353716</v>
      </c>
      <c r="X81" s="300">
        <v>5.2612533474587364</v>
      </c>
      <c r="Y81" s="300">
        <f t="shared" ref="Y81:Y82" si="123">SUM(V81:X81)</f>
        <v>45.781481648063895</v>
      </c>
    </row>
    <row r="82" spans="1:25" x14ac:dyDescent="0.2">
      <c r="A82" s="264" t="s">
        <v>363</v>
      </c>
      <c r="B82" s="301">
        <f>SUM(B80:B81)</f>
        <v>44.59799869013159</v>
      </c>
      <c r="C82" s="301">
        <f t="shared" ref="C82" si="124">SUM(C80:C81)</f>
        <v>29.142499230832151</v>
      </c>
      <c r="D82" s="301">
        <f t="shared" ref="D82" si="125">SUM(D80:D81)</f>
        <v>5.367502079036174</v>
      </c>
      <c r="E82" s="301">
        <f t="shared" si="119"/>
        <v>79.107999999999919</v>
      </c>
      <c r="F82" s="301"/>
      <c r="G82" s="301">
        <f>SUM(G80:G81)</f>
        <v>49.910506063082622</v>
      </c>
      <c r="H82" s="301">
        <f t="shared" ref="H82" si="126">SUM(H80:H81)</f>
        <v>28.801414324077847</v>
      </c>
      <c r="I82" s="301">
        <f t="shared" ref="I82" si="127">SUM(I80:I81)</f>
        <v>7.56907961283944</v>
      </c>
      <c r="J82" s="301">
        <f t="shared" si="120"/>
        <v>86.280999999999906</v>
      </c>
      <c r="K82" s="301"/>
      <c r="L82" s="301">
        <f>SUM(L80:L81)</f>
        <v>45.64749369810778</v>
      </c>
      <c r="M82" s="301">
        <f t="shared" ref="M82" si="128">SUM(M80:M81)</f>
        <v>28.972248904831659</v>
      </c>
      <c r="N82" s="301">
        <f t="shared" ref="N82" si="129">SUM(N80:N81)</f>
        <v>6.882257397060493</v>
      </c>
      <c r="O82" s="301">
        <f t="shared" si="121"/>
        <v>81.501999999999938</v>
      </c>
      <c r="P82" s="301"/>
      <c r="Q82" s="301">
        <f>SUM(Q80:Q81)</f>
        <v>47.3054847987855</v>
      </c>
      <c r="R82" s="301">
        <f t="shared" ref="R82" si="130">SUM(R80:R81)</f>
        <v>28.634618326761391</v>
      </c>
      <c r="S82" s="301">
        <f t="shared" ref="S82" si="131">SUM(S80:S81)</f>
        <v>7.1028968744532213</v>
      </c>
      <c r="T82" s="301">
        <f t="shared" si="122"/>
        <v>83.04300000000012</v>
      </c>
      <c r="U82" s="301"/>
      <c r="V82" s="301">
        <f>SUM(V80:V81)</f>
        <v>49.7574429964193</v>
      </c>
      <c r="W82" s="301">
        <f t="shared" ref="W82" si="132">SUM(W80:W81)</f>
        <v>27.729021931009875</v>
      </c>
      <c r="X82" s="301">
        <f t="shared" ref="X82" si="133">SUM(X80:X81)</f>
        <v>7.4535350725709328</v>
      </c>
      <c r="Y82" s="301">
        <f t="shared" si="123"/>
        <v>84.940000000000111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3.7043198587707273</v>
      </c>
      <c r="C89" s="300">
        <v>2.2039329723657728</v>
      </c>
      <c r="D89" s="300">
        <v>8.1168876592679448E-2</v>
      </c>
      <c r="E89" s="300">
        <f>SUM(B89:D89)</f>
        <v>5.9894217077291794</v>
      </c>
      <c r="F89" s="300"/>
      <c r="G89" s="300">
        <v>4.351204598985615</v>
      </c>
      <c r="H89" s="300">
        <v>2.4238163475092751</v>
      </c>
      <c r="I89" s="300">
        <v>0.56731434918336454</v>
      </c>
      <c r="J89" s="300">
        <f>SUM(G89:I89)</f>
        <v>7.3423352956782546</v>
      </c>
      <c r="K89" s="300"/>
      <c r="L89" s="300">
        <v>4.8652564495444919</v>
      </c>
      <c r="M89" s="300">
        <v>2.8364575296858328</v>
      </c>
      <c r="N89" s="300">
        <v>0.62112044827933566</v>
      </c>
      <c r="O89" s="300">
        <f>SUM(L89:N89)</f>
        <v>8.32283442750966</v>
      </c>
      <c r="P89" s="300"/>
      <c r="Q89" s="300">
        <v>5.2869262022367964</v>
      </c>
      <c r="R89" s="300">
        <v>3.10634751066008</v>
      </c>
      <c r="S89" s="300">
        <v>0.62172397871591822</v>
      </c>
      <c r="T89" s="300">
        <f>SUM(Q89:S89)</f>
        <v>9.0149976916127947</v>
      </c>
      <c r="U89" s="300"/>
      <c r="V89" s="300">
        <v>5.6117514775180251</v>
      </c>
      <c r="W89" s="300">
        <v>3.4087485371363768</v>
      </c>
      <c r="X89" s="300">
        <v>0.61193251896133349</v>
      </c>
      <c r="Y89" s="300">
        <f>SUM(V89:X89)</f>
        <v>9.6324325336157361</v>
      </c>
    </row>
    <row r="90" spans="1:25" x14ac:dyDescent="0.2">
      <c r="A90" s="260" t="s">
        <v>364</v>
      </c>
      <c r="B90" s="300">
        <v>18.042257482777639</v>
      </c>
      <c r="C90" s="300">
        <v>1.6706435544495966</v>
      </c>
      <c r="D90" s="300">
        <v>3.4496772550435706</v>
      </c>
      <c r="E90" s="300">
        <f t="shared" ref="E90:E91" si="134">SUM(B90:D90)</f>
        <v>23.162578292270808</v>
      </c>
      <c r="F90" s="300"/>
      <c r="G90" s="300">
        <v>18.567487542938817</v>
      </c>
      <c r="H90" s="300">
        <v>2.2524331277921417</v>
      </c>
      <c r="I90" s="300">
        <v>3.044744033590729</v>
      </c>
      <c r="J90" s="300">
        <f t="shared" ref="J90:J91" si="135">SUM(G90:I90)</f>
        <v>23.864664704321687</v>
      </c>
      <c r="K90" s="300"/>
      <c r="L90" s="300">
        <v>20.524360660542058</v>
      </c>
      <c r="M90" s="300">
        <v>3.0701352985613779</v>
      </c>
      <c r="N90" s="300">
        <v>4.4966696133869108</v>
      </c>
      <c r="O90" s="300">
        <f t="shared" ref="O90:O91" si="136">SUM(L90:N90)</f>
        <v>28.091165572490347</v>
      </c>
      <c r="P90" s="300"/>
      <c r="Q90" s="300">
        <v>21.268141105932962</v>
      </c>
      <c r="R90" s="300">
        <v>3.2156491312793407</v>
      </c>
      <c r="S90" s="300">
        <v>4.6002120711748624</v>
      </c>
      <c r="T90" s="300">
        <f t="shared" ref="T90:T91" si="137">SUM(Q90:S90)</f>
        <v>29.084002308387166</v>
      </c>
      <c r="U90" s="300"/>
      <c r="V90" s="300">
        <v>21.145158466963654</v>
      </c>
      <c r="W90" s="300">
        <v>3.3830602155322125</v>
      </c>
      <c r="X90" s="300">
        <v>4.7633487838884694</v>
      </c>
      <c r="Y90" s="300">
        <f t="shared" ref="Y90:Y91" si="138">SUM(V90:X90)</f>
        <v>29.291567466384336</v>
      </c>
    </row>
    <row r="91" spans="1:25" x14ac:dyDescent="0.2">
      <c r="A91" s="264" t="s">
        <v>363</v>
      </c>
      <c r="B91" s="301">
        <f>SUM(B89:B90)</f>
        <v>21.746577341548367</v>
      </c>
      <c r="C91" s="301">
        <f t="shared" ref="C91" si="139">SUM(C89:C90)</f>
        <v>3.8745765268153693</v>
      </c>
      <c r="D91" s="301">
        <f t="shared" ref="D91" si="140">SUM(D89:D90)</f>
        <v>3.5308461316362498</v>
      </c>
      <c r="E91" s="301">
        <f t="shared" si="134"/>
        <v>29.151999999999983</v>
      </c>
      <c r="F91" s="301"/>
      <c r="G91" s="301">
        <f>SUM(G89:G90)</f>
        <v>22.918692141924431</v>
      </c>
      <c r="H91" s="301">
        <f t="shared" ref="H91" si="141">SUM(H89:H90)</f>
        <v>4.6762494753014163</v>
      </c>
      <c r="I91" s="301">
        <f t="shared" ref="I91" si="142">SUM(I89:I90)</f>
        <v>3.6120583827740935</v>
      </c>
      <c r="J91" s="301">
        <f t="shared" si="135"/>
        <v>31.206999999999944</v>
      </c>
      <c r="K91" s="301"/>
      <c r="L91" s="301">
        <f>SUM(L89:L90)</f>
        <v>25.389617110086551</v>
      </c>
      <c r="M91" s="301">
        <f t="shared" ref="M91" si="143">SUM(M89:M90)</f>
        <v>5.9065928282472111</v>
      </c>
      <c r="N91" s="301">
        <f t="shared" ref="N91" si="144">SUM(N89:N90)</f>
        <v>5.1177900616662466</v>
      </c>
      <c r="O91" s="301">
        <f t="shared" si="136"/>
        <v>36.414000000000009</v>
      </c>
      <c r="P91" s="301"/>
      <c r="Q91" s="301">
        <f>SUM(Q89:Q90)</f>
        <v>26.555067308169757</v>
      </c>
      <c r="R91" s="301">
        <f t="shared" ref="R91" si="145">SUM(R89:R90)</f>
        <v>6.3219966419394211</v>
      </c>
      <c r="S91" s="301">
        <f t="shared" ref="S91" si="146">SUM(S89:S90)</f>
        <v>5.2219360498907808</v>
      </c>
      <c r="T91" s="301">
        <f t="shared" si="137"/>
        <v>38.098999999999954</v>
      </c>
      <c r="U91" s="301"/>
      <c r="V91" s="301">
        <f>SUM(V89:V90)</f>
        <v>26.756909944481677</v>
      </c>
      <c r="W91" s="301">
        <f t="shared" ref="W91" si="147">SUM(W89:W90)</f>
        <v>6.7918087526685893</v>
      </c>
      <c r="X91" s="301">
        <f t="shared" ref="X91" si="148">SUM(X89:X90)</f>
        <v>5.3752813028498032</v>
      </c>
      <c r="Y91" s="301">
        <f t="shared" si="138"/>
        <v>38.924000000000063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3.9002462051221123</v>
      </c>
      <c r="C98" s="300">
        <v>9.4182117876874614</v>
      </c>
      <c r="D98" s="300">
        <v>1.2567389172460262</v>
      </c>
      <c r="E98" s="300">
        <f>SUM(B98:D98)</f>
        <v>14.575196910055599</v>
      </c>
      <c r="F98" s="300"/>
      <c r="G98" s="300">
        <v>4.7758756810198539</v>
      </c>
      <c r="H98" s="300">
        <v>10.89565962758609</v>
      </c>
      <c r="I98" s="300">
        <v>0.82078430970137406</v>
      </c>
      <c r="J98" s="300">
        <f>SUM(G98:I98)</f>
        <v>16.492319618307317</v>
      </c>
      <c r="K98" s="300"/>
      <c r="L98" s="300">
        <v>5.4428530074539161</v>
      </c>
      <c r="M98" s="300">
        <v>10.734033834827299</v>
      </c>
      <c r="N98" s="300">
        <v>0.80676691727185379</v>
      </c>
      <c r="O98" s="300">
        <f>SUM(L98:N98)</f>
        <v>16.983653759553068</v>
      </c>
      <c r="P98" s="300"/>
      <c r="Q98" s="300">
        <v>5.3456943522898044</v>
      </c>
      <c r="R98" s="300">
        <v>10.568949986406098</v>
      </c>
      <c r="S98" s="300">
        <v>0.83079149870226154</v>
      </c>
      <c r="T98" s="300">
        <f>SUM(Q98:S98)</f>
        <v>16.745435837398166</v>
      </c>
      <c r="U98" s="300"/>
      <c r="V98" s="300">
        <v>5.7431400164738564</v>
      </c>
      <c r="W98" s="300">
        <v>11.303730367924448</v>
      </c>
      <c r="X98" s="300">
        <v>0.90457743542306501</v>
      </c>
      <c r="Y98" s="300">
        <f>SUM(V98:X98)</f>
        <v>17.951447819821368</v>
      </c>
    </row>
    <row r="99" spans="1:25" x14ac:dyDescent="0.2">
      <c r="A99" s="260" t="s">
        <v>364</v>
      </c>
      <c r="B99" s="300">
        <v>5.4790842259574903</v>
      </c>
      <c r="C99" s="300">
        <v>7.1178377794099923</v>
      </c>
      <c r="D99" s="300">
        <v>0.98988108457689095</v>
      </c>
      <c r="E99" s="300">
        <f t="shared" ref="E99:E100" si="149">SUM(B99:D99)</f>
        <v>13.586803089944373</v>
      </c>
      <c r="F99" s="300"/>
      <c r="G99" s="300">
        <v>5.4772731821170026</v>
      </c>
      <c r="H99" s="300">
        <v>6.9998583267225198</v>
      </c>
      <c r="I99" s="300">
        <v>0.45354887285315554</v>
      </c>
      <c r="J99" s="300">
        <f t="shared" ref="J99:J100" si="150">SUM(G99:I99)</f>
        <v>12.930680381692678</v>
      </c>
      <c r="K99" s="300"/>
      <c r="L99" s="300">
        <v>5.1887214284921601</v>
      </c>
      <c r="M99" s="300">
        <v>6.5142394736095994</v>
      </c>
      <c r="N99" s="300">
        <v>0.28438533834519891</v>
      </c>
      <c r="O99" s="300">
        <f t="shared" ref="O99:O100" si="151">SUM(L99:N99)</f>
        <v>11.987346240446959</v>
      </c>
      <c r="P99" s="300"/>
      <c r="Q99" s="300">
        <v>5.0976315180382032</v>
      </c>
      <c r="R99" s="300">
        <v>6.2702559915175282</v>
      </c>
      <c r="S99" s="300">
        <v>0.28867665304613527</v>
      </c>
      <c r="T99" s="300">
        <f t="shared" ref="T99:T100" si="152">SUM(Q99:S99)</f>
        <v>11.656564162601867</v>
      </c>
      <c r="U99" s="300"/>
      <c r="V99" s="300">
        <v>5.5173444150767788</v>
      </c>
      <c r="W99" s="300">
        <v>6.645724551631365</v>
      </c>
      <c r="X99" s="300">
        <v>0.31348321347045383</v>
      </c>
      <c r="Y99" s="300">
        <f t="shared" ref="Y99:Y100" si="153">SUM(V99:X99)</f>
        <v>12.476552180178597</v>
      </c>
    </row>
    <row r="100" spans="1:25" x14ac:dyDescent="0.2">
      <c r="A100" s="264" t="s">
        <v>363</v>
      </c>
      <c r="B100" s="301">
        <f>SUM(B98:B99)</f>
        <v>9.3793304310796017</v>
      </c>
      <c r="C100" s="301">
        <f t="shared" ref="C100" si="154">SUM(C98:C99)</f>
        <v>16.536049567097454</v>
      </c>
      <c r="D100" s="301">
        <f t="shared" ref="D100" si="155">SUM(D98:D99)</f>
        <v>2.246620001822917</v>
      </c>
      <c r="E100" s="301">
        <f t="shared" si="149"/>
        <v>28.161999999999971</v>
      </c>
      <c r="F100" s="301"/>
      <c r="G100" s="301">
        <f>SUM(G98:G99)</f>
        <v>10.253148863136857</v>
      </c>
      <c r="H100" s="301">
        <f t="shared" ref="H100" si="156">SUM(H98:H99)</f>
        <v>17.895517954308609</v>
      </c>
      <c r="I100" s="301">
        <f t="shared" ref="I100" si="157">SUM(I98:I99)</f>
        <v>1.2743331825545297</v>
      </c>
      <c r="J100" s="301">
        <f t="shared" si="150"/>
        <v>29.422999999999995</v>
      </c>
      <c r="K100" s="301"/>
      <c r="L100" s="301">
        <f>SUM(L98:L99)</f>
        <v>10.631574435946076</v>
      </c>
      <c r="M100" s="301">
        <f t="shared" ref="M100" si="158">SUM(M98:M99)</f>
        <v>17.2482733084369</v>
      </c>
      <c r="N100" s="301">
        <f t="shared" ref="N100" si="159">SUM(N98:N99)</f>
        <v>1.0911522556170528</v>
      </c>
      <c r="O100" s="301">
        <f t="shared" si="151"/>
        <v>28.971000000000032</v>
      </c>
      <c r="P100" s="301"/>
      <c r="Q100" s="301">
        <f>SUM(Q98:Q99)</f>
        <v>10.443325870328007</v>
      </c>
      <c r="R100" s="301">
        <f t="shared" ref="R100" si="160">SUM(R98:R99)</f>
        <v>16.839205977923626</v>
      </c>
      <c r="S100" s="301">
        <f t="shared" ref="S100" si="161">SUM(S98:S99)</f>
        <v>1.1194681517483969</v>
      </c>
      <c r="T100" s="301">
        <f t="shared" si="152"/>
        <v>28.402000000000029</v>
      </c>
      <c r="U100" s="301"/>
      <c r="V100" s="301">
        <f>SUM(V98:V99)</f>
        <v>11.260484431550635</v>
      </c>
      <c r="W100" s="301">
        <f t="shared" ref="W100" si="162">SUM(W98:W99)</f>
        <v>17.949454919555812</v>
      </c>
      <c r="X100" s="301">
        <f t="shared" ref="X100" si="163">SUM(X98:X99)</f>
        <v>1.2180606488935188</v>
      </c>
      <c r="Y100" s="301">
        <f t="shared" si="153"/>
        <v>30.427999999999969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0.25281068609066698</v>
      </c>
      <c r="C107" s="300">
        <v>0.17377146326739698</v>
      </c>
      <c r="D107" s="300">
        <v>0.1875506982347952</v>
      </c>
      <c r="E107" s="300">
        <f>SUM(B107:D107)</f>
        <v>0.61413284759285913</v>
      </c>
      <c r="F107" s="300"/>
      <c r="G107" s="300">
        <v>0.22621150868425027</v>
      </c>
      <c r="H107" s="300">
        <v>0.36017572681705423</v>
      </c>
      <c r="I107" s="300">
        <v>0.51215852401222961</v>
      </c>
      <c r="J107" s="300">
        <f>SUM(G107:I107)</f>
        <v>1.0985457595135339</v>
      </c>
      <c r="K107" s="300"/>
      <c r="L107" s="300">
        <v>0.20306736111012721</v>
      </c>
      <c r="M107" s="300">
        <v>0.45396296297031358</v>
      </c>
      <c r="N107" s="300">
        <v>0.22394155091841156</v>
      </c>
      <c r="O107" s="300">
        <f>SUM(L107:N107)</f>
        <v>0.88097187499885243</v>
      </c>
      <c r="P107" s="300"/>
      <c r="Q107" s="300">
        <v>0.19789263009466743</v>
      </c>
      <c r="R107" s="300">
        <v>0.44997739580359875</v>
      </c>
      <c r="S107" s="300">
        <v>0.2167685425066036</v>
      </c>
      <c r="T107" s="300">
        <f>SUM(Q107:S107)</f>
        <v>0.86463856840486975</v>
      </c>
      <c r="U107" s="300"/>
      <c r="V107" s="300">
        <v>0.20194159907651235</v>
      </c>
      <c r="W107" s="300">
        <v>0.45573580532978347</v>
      </c>
      <c r="X107" s="300">
        <v>0.20963847045394049</v>
      </c>
      <c r="Y107" s="300">
        <f>SUM(V107:X107)</f>
        <v>0.86731587486023631</v>
      </c>
    </row>
    <row r="108" spans="1:25" x14ac:dyDescent="0.2">
      <c r="A108" s="260" t="s">
        <v>364</v>
      </c>
      <c r="B108" s="300">
        <v>0.34562914389584654</v>
      </c>
      <c r="C108" s="300">
        <v>0.1383664845161158</v>
      </c>
      <c r="D108" s="300">
        <v>0.47787152399517879</v>
      </c>
      <c r="E108" s="300">
        <f t="shared" ref="E108:E109" si="164">SUM(B108:D108)</f>
        <v>0.96186715240714116</v>
      </c>
      <c r="F108" s="300"/>
      <c r="G108" s="300">
        <v>0.45438155857042234</v>
      </c>
      <c r="H108" s="300">
        <v>0.14199423705468786</v>
      </c>
      <c r="I108" s="300">
        <v>0.5820784448613564</v>
      </c>
      <c r="J108" s="300">
        <f t="shared" ref="J108:J109" si="165">SUM(G108:I108)</f>
        <v>1.1784542404864666</v>
      </c>
      <c r="K108" s="300"/>
      <c r="L108" s="300">
        <v>0.46288009258978458</v>
      </c>
      <c r="M108" s="300">
        <v>0.21705104166834202</v>
      </c>
      <c r="N108" s="300">
        <v>0.19009699074302369</v>
      </c>
      <c r="O108" s="300">
        <f t="shared" ref="O108:O109" si="166">SUM(L108:N108)</f>
        <v>0.87002812500115023</v>
      </c>
      <c r="P108" s="300"/>
      <c r="Q108" s="300">
        <v>0.44997739580121854</v>
      </c>
      <c r="R108" s="300">
        <v>0.22245161290181428</v>
      </c>
      <c r="S108" s="300">
        <v>0.18693242289209439</v>
      </c>
      <c r="T108" s="300">
        <f t="shared" ref="T108:T109" si="167">SUM(Q108:S108)</f>
        <v>0.85936143159512723</v>
      </c>
      <c r="U108" s="300"/>
      <c r="V108" s="300">
        <v>0.45026697565782781</v>
      </c>
      <c r="W108" s="300">
        <v>0.23961575897907214</v>
      </c>
      <c r="X108" s="300">
        <v>0.19080139050286446</v>
      </c>
      <c r="Y108" s="300">
        <f t="shared" ref="Y108:Y109" si="168">SUM(V108:X108)</f>
        <v>0.88068412513976446</v>
      </c>
    </row>
    <row r="109" spans="1:25" x14ac:dyDescent="0.2">
      <c r="A109" s="264" t="s">
        <v>363</v>
      </c>
      <c r="B109" s="301">
        <f>SUM(B107:B108)</f>
        <v>0.59843982998651346</v>
      </c>
      <c r="C109" s="301">
        <f t="shared" ref="C109" si="169">SUM(C107:C108)</f>
        <v>0.31213794778351278</v>
      </c>
      <c r="D109" s="301">
        <f t="shared" ref="D109" si="170">SUM(D107:D108)</f>
        <v>0.66542222222997394</v>
      </c>
      <c r="E109" s="301">
        <f t="shared" si="164"/>
        <v>1.5760000000000001</v>
      </c>
      <c r="F109" s="301"/>
      <c r="G109" s="301">
        <f>SUM(G107:G108)</f>
        <v>0.68059306725467261</v>
      </c>
      <c r="H109" s="301">
        <f t="shared" ref="H109" si="171">SUM(H107:H108)</f>
        <v>0.50216996387174206</v>
      </c>
      <c r="I109" s="301">
        <f t="shared" ref="I109" si="172">SUM(I107:I108)</f>
        <v>1.094236968873586</v>
      </c>
      <c r="J109" s="301">
        <f t="shared" si="165"/>
        <v>2.277000000000001</v>
      </c>
      <c r="K109" s="301"/>
      <c r="L109" s="301">
        <f>SUM(L107:L108)</f>
        <v>0.66594745369991182</v>
      </c>
      <c r="M109" s="301">
        <f t="shared" ref="M109" si="173">SUM(M107:M108)</f>
        <v>0.67101400463865557</v>
      </c>
      <c r="N109" s="301">
        <f t="shared" ref="N109" si="174">SUM(N107:N108)</f>
        <v>0.41403854166143528</v>
      </c>
      <c r="O109" s="301">
        <f t="shared" si="166"/>
        <v>1.7510000000000026</v>
      </c>
      <c r="P109" s="301"/>
      <c r="Q109" s="301">
        <f>SUM(Q107:Q108)</f>
        <v>0.64787002589588594</v>
      </c>
      <c r="R109" s="301">
        <f t="shared" ref="R109" si="175">SUM(R107:R108)</f>
        <v>0.672429008705413</v>
      </c>
      <c r="S109" s="301">
        <f t="shared" ref="S109" si="176">SUM(S107:S108)</f>
        <v>0.40370096539869799</v>
      </c>
      <c r="T109" s="301">
        <f t="shared" si="167"/>
        <v>1.7239999999999971</v>
      </c>
      <c r="U109" s="301"/>
      <c r="V109" s="301">
        <f>SUM(V107:V108)</f>
        <v>0.65220857473434013</v>
      </c>
      <c r="W109" s="301">
        <f t="shared" ref="W109" si="177">SUM(W107:W108)</f>
        <v>0.69535156430885559</v>
      </c>
      <c r="X109" s="301">
        <f t="shared" ref="X109" si="178">SUM(X107:X108)</f>
        <v>0.40043986095680495</v>
      </c>
      <c r="Y109" s="301">
        <f t="shared" si="168"/>
        <v>1.7480000000000007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1.9935407591296461</v>
      </c>
      <c r="C116" s="300">
        <v>0.68920161791396317</v>
      </c>
      <c r="D116" s="300">
        <v>0.21472184193827065</v>
      </c>
      <c r="E116" s="300">
        <f>SUM(B116:D116)</f>
        <v>2.89746421898188</v>
      </c>
      <c r="F116" s="300"/>
      <c r="G116" s="300">
        <v>1.9249384311468885</v>
      </c>
      <c r="H116" s="300">
        <v>0.98968556872282509</v>
      </c>
      <c r="I116" s="300">
        <v>0.1192335470910565</v>
      </c>
      <c r="J116" s="300">
        <f>SUM(G116:I116)</f>
        <v>3.0338575469607698</v>
      </c>
      <c r="K116" s="300"/>
      <c r="L116" s="300">
        <v>1.9027521726189784</v>
      </c>
      <c r="M116" s="300">
        <v>0.81496209170816181</v>
      </c>
      <c r="N116" s="300">
        <v>0.15637129157824567</v>
      </c>
      <c r="O116" s="300">
        <f>SUM(L116:N116)</f>
        <v>2.8740855559053857</v>
      </c>
      <c r="P116" s="300"/>
      <c r="Q116" s="300">
        <v>2.1008616634460715</v>
      </c>
      <c r="R116" s="300">
        <v>0.86751179176177784</v>
      </c>
      <c r="S116" s="300">
        <v>0.1716190220356992</v>
      </c>
      <c r="T116" s="300">
        <f>SUM(Q116:S116)</f>
        <v>3.1399924772435486</v>
      </c>
      <c r="U116" s="300"/>
      <c r="V116" s="300">
        <v>2.3564122247381314</v>
      </c>
      <c r="W116" s="300">
        <v>0.90073815981625049</v>
      </c>
      <c r="X116" s="300">
        <v>0.18505731585298571</v>
      </c>
      <c r="Y116" s="300">
        <f>SUM(V116:X116)</f>
        <v>3.4422077004073675</v>
      </c>
    </row>
    <row r="117" spans="1:25" x14ac:dyDescent="0.2">
      <c r="A117" s="260" t="s">
        <v>364</v>
      </c>
      <c r="B117" s="300">
        <v>5.5556608587794685</v>
      </c>
      <c r="C117" s="300">
        <v>0.27939452395722608</v>
      </c>
      <c r="D117" s="300">
        <v>0.87148039828145141</v>
      </c>
      <c r="E117" s="300">
        <f t="shared" ref="E117:E118" si="179">SUM(B117:D117)</f>
        <v>6.7065357810181458</v>
      </c>
      <c r="F117" s="300"/>
      <c r="G117" s="300">
        <v>8.1637277447029337</v>
      </c>
      <c r="H117" s="300">
        <v>0.25896772381261718</v>
      </c>
      <c r="I117" s="300">
        <v>0.70644698452368382</v>
      </c>
      <c r="J117" s="300">
        <f t="shared" ref="J117:J118" si="180">SUM(G117:I117)</f>
        <v>9.1291424530392344</v>
      </c>
      <c r="K117" s="300"/>
      <c r="L117" s="300">
        <v>7.3161102786648877</v>
      </c>
      <c r="M117" s="300">
        <v>0.41769448607092718</v>
      </c>
      <c r="N117" s="300">
        <v>0.36110967935879951</v>
      </c>
      <c r="O117" s="300">
        <f t="shared" ref="O117:O118" si="181">SUM(L117:N117)</f>
        <v>8.0949144440946146</v>
      </c>
      <c r="P117" s="300"/>
      <c r="Q117" s="300">
        <v>7.836327004506602</v>
      </c>
      <c r="R117" s="300">
        <v>0.45411946981762258</v>
      </c>
      <c r="S117" s="300">
        <v>0.39856104843224188</v>
      </c>
      <c r="T117" s="300">
        <f t="shared" ref="T117:T118" si="182">SUM(Q117:S117)</f>
        <v>8.6890075227564676</v>
      </c>
      <c r="U117" s="300"/>
      <c r="V117" s="300">
        <v>8.3363127854489445</v>
      </c>
      <c r="W117" s="300">
        <v>0.49214860146467826</v>
      </c>
      <c r="X117" s="300">
        <v>0.43833091267900798</v>
      </c>
      <c r="Y117" s="300">
        <f t="shared" ref="Y117:Y118" si="183">SUM(V117:X117)</f>
        <v>9.2667922995926304</v>
      </c>
    </row>
    <row r="118" spans="1:25" x14ac:dyDescent="0.2">
      <c r="A118" s="264" t="s">
        <v>363</v>
      </c>
      <c r="B118" s="301">
        <f>SUM(B116:B117)</f>
        <v>7.5492016179091141</v>
      </c>
      <c r="C118" s="301">
        <f t="shared" ref="C118" si="184">SUM(C116:C117)</f>
        <v>0.96859614187118925</v>
      </c>
      <c r="D118" s="301">
        <f t="shared" ref="D118" si="185">SUM(D116:D117)</f>
        <v>1.086202240219722</v>
      </c>
      <c r="E118" s="301">
        <f t="shared" si="179"/>
        <v>9.6040000000000258</v>
      </c>
      <c r="F118" s="301"/>
      <c r="G118" s="301">
        <f>SUM(G116:G117)</f>
        <v>10.088666175849822</v>
      </c>
      <c r="H118" s="301">
        <f t="shared" ref="H118" si="186">SUM(H116:H117)</f>
        <v>1.2486532925354423</v>
      </c>
      <c r="I118" s="301">
        <f t="shared" ref="I118" si="187">SUM(I116:I117)</f>
        <v>0.82568053161474031</v>
      </c>
      <c r="J118" s="301">
        <f t="shared" si="180"/>
        <v>12.163000000000004</v>
      </c>
      <c r="K118" s="301"/>
      <c r="L118" s="301">
        <f>SUM(L116:L117)</f>
        <v>9.2188624512838668</v>
      </c>
      <c r="M118" s="301">
        <f t="shared" ref="M118" si="188">SUM(M116:M117)</f>
        <v>1.232656577779089</v>
      </c>
      <c r="N118" s="301">
        <f t="shared" ref="N118" si="189">SUM(N116:N117)</f>
        <v>0.51748097093704515</v>
      </c>
      <c r="O118" s="301">
        <f t="shared" si="181"/>
        <v>10.969000000000001</v>
      </c>
      <c r="P118" s="301"/>
      <c r="Q118" s="301">
        <f>SUM(Q116:Q117)</f>
        <v>9.9371886679526735</v>
      </c>
      <c r="R118" s="301">
        <f t="shared" ref="R118" si="190">SUM(R116:R117)</f>
        <v>1.3216312615794004</v>
      </c>
      <c r="S118" s="301">
        <f t="shared" ref="S118" si="191">SUM(S116:S117)</f>
        <v>0.57018007046794106</v>
      </c>
      <c r="T118" s="301">
        <f t="shared" si="182"/>
        <v>11.829000000000015</v>
      </c>
      <c r="U118" s="301"/>
      <c r="V118" s="301">
        <f>SUM(V116:V117)</f>
        <v>10.692725010187075</v>
      </c>
      <c r="W118" s="301">
        <f t="shared" ref="W118" si="192">SUM(W116:W117)</f>
        <v>1.3928867612809288</v>
      </c>
      <c r="X118" s="301">
        <f t="shared" ref="X118" si="193">SUM(X116:X117)</f>
        <v>0.62338822853199372</v>
      </c>
      <c r="Y118" s="301">
        <f t="shared" si="183"/>
        <v>12.708999999999998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3.5355170927214159</v>
      </c>
      <c r="C125" s="300">
        <v>1.8387474863650686</v>
      </c>
      <c r="D125" s="300">
        <v>0.60327204826552772</v>
      </c>
      <c r="E125" s="300">
        <f>SUM(B125:D125)</f>
        <v>5.9775366273520127</v>
      </c>
      <c r="F125" s="300"/>
      <c r="G125" s="300">
        <v>3.6575158275550015</v>
      </c>
      <c r="H125" s="300">
        <v>1.4854766355235889</v>
      </c>
      <c r="I125" s="300">
        <v>0.4120458245489737</v>
      </c>
      <c r="J125" s="300">
        <f>SUM(G125:I125)</f>
        <v>5.5550382876275641</v>
      </c>
      <c r="K125" s="300"/>
      <c r="L125" s="300">
        <v>4.0372259649576536</v>
      </c>
      <c r="M125" s="300">
        <v>1.651836892456499</v>
      </c>
      <c r="N125" s="300">
        <v>0.40630401179343134</v>
      </c>
      <c r="O125" s="300">
        <f>SUM(L125:N125)</f>
        <v>6.0953668692075844</v>
      </c>
      <c r="P125" s="300"/>
      <c r="Q125" s="300">
        <v>3.965910143523931</v>
      </c>
      <c r="R125" s="300">
        <v>1.6055574234686818</v>
      </c>
      <c r="S125" s="300">
        <v>0.41729397104269023</v>
      </c>
      <c r="T125" s="300">
        <f>SUM(Q125:S125)</f>
        <v>5.9887615380353036</v>
      </c>
      <c r="U125" s="300"/>
      <c r="V125" s="300">
        <v>3.7125684267383656</v>
      </c>
      <c r="W125" s="300">
        <v>1.4889114875857763</v>
      </c>
      <c r="X125" s="300">
        <v>0.39758252403569788</v>
      </c>
      <c r="Y125" s="300">
        <f>SUM(V125:X125)</f>
        <v>5.59906243835984</v>
      </c>
    </row>
    <row r="126" spans="1:25" x14ac:dyDescent="0.2">
      <c r="A126" s="260" t="s">
        <v>364</v>
      </c>
      <c r="B126" s="300">
        <v>3.863405630586453</v>
      </c>
      <c r="C126" s="300">
        <v>0.11170712438938603</v>
      </c>
      <c r="D126" s="300">
        <v>1.2373506176721505</v>
      </c>
      <c r="E126" s="300">
        <f t="shared" ref="E126:E127" si="194">SUM(B126:D126)</f>
        <v>5.2124633726479894</v>
      </c>
      <c r="F126" s="300"/>
      <c r="G126" s="300">
        <v>4.5728423273836354</v>
      </c>
      <c r="H126" s="300">
        <v>0.18544769370038869</v>
      </c>
      <c r="I126" s="300">
        <v>0.46267169128840446</v>
      </c>
      <c r="J126" s="300">
        <f t="shared" ref="J126:J127" si="195">SUM(G126:I126)</f>
        <v>5.2209617123724286</v>
      </c>
      <c r="K126" s="300"/>
      <c r="L126" s="300">
        <v>4.9703000357069538</v>
      </c>
      <c r="M126" s="300">
        <v>0.24926791458558431</v>
      </c>
      <c r="N126" s="300">
        <v>0.72306518049986757</v>
      </c>
      <c r="O126" s="300">
        <f t="shared" ref="O126:O127" si="196">SUM(L126:N126)</f>
        <v>5.9426331307924061</v>
      </c>
      <c r="P126" s="300"/>
      <c r="Q126" s="300">
        <v>4.9037432991547956</v>
      </c>
      <c r="R126" s="300">
        <v>0.2563608310467233</v>
      </c>
      <c r="S126" s="300">
        <v>0.74913433176316213</v>
      </c>
      <c r="T126" s="300">
        <f t="shared" ref="T126:T127" si="197">SUM(Q126:S126)</f>
        <v>5.9092384619646809</v>
      </c>
      <c r="U126" s="300"/>
      <c r="V126" s="300">
        <v>4.6048363976819262</v>
      </c>
      <c r="W126" s="300">
        <v>0.25705301588075158</v>
      </c>
      <c r="X126" s="300">
        <v>0.73204814807745922</v>
      </c>
      <c r="Y126" s="300">
        <f t="shared" ref="Y126:Y127" si="198">SUM(V126:X126)</f>
        <v>5.5939375616401374</v>
      </c>
    </row>
    <row r="127" spans="1:25" x14ac:dyDescent="0.2">
      <c r="A127" s="264" t="s">
        <v>363</v>
      </c>
      <c r="B127" s="301">
        <f>SUM(B125:B126)</f>
        <v>7.3989227233078694</v>
      </c>
      <c r="C127" s="301">
        <f t="shared" ref="C127" si="199">SUM(C125:C126)</f>
        <v>1.9504546107544547</v>
      </c>
      <c r="D127" s="301">
        <f t="shared" ref="D127" si="200">SUM(D125:D126)</f>
        <v>1.8406226659376781</v>
      </c>
      <c r="E127" s="301">
        <f t="shared" si="194"/>
        <v>11.190000000000003</v>
      </c>
      <c r="F127" s="301"/>
      <c r="G127" s="301">
        <f>SUM(G125:G126)</f>
        <v>8.2303581549386369</v>
      </c>
      <c r="H127" s="301">
        <f t="shared" ref="H127" si="201">SUM(H125:H126)</f>
        <v>1.6709243292239775</v>
      </c>
      <c r="I127" s="301">
        <f t="shared" ref="I127" si="202">SUM(I125:I126)</f>
        <v>0.87471751583737811</v>
      </c>
      <c r="J127" s="301">
        <f t="shared" si="195"/>
        <v>10.775999999999993</v>
      </c>
      <c r="K127" s="301"/>
      <c r="L127" s="301">
        <f>SUM(L125:L126)</f>
        <v>9.0075260006646083</v>
      </c>
      <c r="M127" s="301">
        <f t="shared" ref="M127" si="203">SUM(M125:M126)</f>
        <v>1.9011048070420833</v>
      </c>
      <c r="N127" s="301">
        <f t="shared" ref="N127" si="204">SUM(N125:N126)</f>
        <v>1.1293691922932989</v>
      </c>
      <c r="O127" s="301">
        <f t="shared" si="196"/>
        <v>12.03799999999999</v>
      </c>
      <c r="P127" s="301"/>
      <c r="Q127" s="301">
        <f>SUM(Q125:Q126)</f>
        <v>8.869653442678727</v>
      </c>
      <c r="R127" s="301">
        <f t="shared" ref="R127" si="205">SUM(R125:R126)</f>
        <v>1.8619182545154052</v>
      </c>
      <c r="S127" s="301">
        <f t="shared" ref="S127" si="206">SUM(S125:S126)</f>
        <v>1.1664283028058524</v>
      </c>
      <c r="T127" s="301">
        <f t="shared" si="197"/>
        <v>11.897999999999985</v>
      </c>
      <c r="U127" s="301"/>
      <c r="V127" s="301">
        <f>SUM(V125:V126)</f>
        <v>8.3174048244202918</v>
      </c>
      <c r="W127" s="301">
        <f t="shared" ref="W127" si="207">SUM(W125:W126)</f>
        <v>1.7459645034665279</v>
      </c>
      <c r="X127" s="301">
        <f t="shared" ref="X127" si="208">SUM(X125:X126)</f>
        <v>1.129630672113157</v>
      </c>
      <c r="Y127" s="301">
        <f t="shared" si="198"/>
        <v>11.192999999999977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1.5608929544119703</v>
      </c>
      <c r="C134" s="300">
        <v>1.3494063167265382</v>
      </c>
      <c r="D134" s="300">
        <v>0.31775395715343496</v>
      </c>
      <c r="E134" s="300">
        <f>SUM(B134:D134)</f>
        <v>3.2280532282919432</v>
      </c>
      <c r="F134" s="300"/>
      <c r="G134" s="300">
        <v>2.0959325332337331</v>
      </c>
      <c r="H134" s="300">
        <v>1.9269836739111281</v>
      </c>
      <c r="I134" s="300">
        <v>0.74082646774249139</v>
      </c>
      <c r="J134" s="300">
        <f>SUM(G134:I134)</f>
        <v>4.7637426748873528</v>
      </c>
      <c r="K134" s="300"/>
      <c r="L134" s="300">
        <v>2.6313382500774316</v>
      </c>
      <c r="M134" s="300">
        <v>1.2061495139286744</v>
      </c>
      <c r="N134" s="300">
        <v>0.15529064699723824</v>
      </c>
      <c r="O134" s="300">
        <f>SUM(L134:N134)</f>
        <v>3.9927784110033442</v>
      </c>
      <c r="P134" s="300"/>
      <c r="Q134" s="300">
        <v>2.5478223138656553</v>
      </c>
      <c r="R134" s="300">
        <v>1.0786513261205692</v>
      </c>
      <c r="S134" s="300">
        <v>0.14715870260927266</v>
      </c>
      <c r="T134" s="300">
        <f>SUM(Q134:S134)</f>
        <v>3.7736323425954974</v>
      </c>
      <c r="U134" s="300"/>
      <c r="V134" s="300">
        <v>2.9308067686071548</v>
      </c>
      <c r="W134" s="300">
        <v>1.0608794660472041</v>
      </c>
      <c r="X134" s="300">
        <v>0.1593310837622835</v>
      </c>
      <c r="Y134" s="300">
        <f>SUM(V134:X134)</f>
        <v>4.1510173184166419</v>
      </c>
    </row>
    <row r="135" spans="1:25" x14ac:dyDescent="0.2">
      <c r="A135" s="260" t="s">
        <v>364</v>
      </c>
      <c r="B135" s="300">
        <v>1.9151173525772827</v>
      </c>
      <c r="C135" s="300">
        <v>0.13561135242648997</v>
      </c>
      <c r="D135" s="300">
        <v>0.41521806670428829</v>
      </c>
      <c r="E135" s="300">
        <f t="shared" ref="E135:E136" si="209">SUM(B135:D135)</f>
        <v>2.4659467717080608</v>
      </c>
      <c r="F135" s="300"/>
      <c r="G135" s="300">
        <v>1.7307920856222714</v>
      </c>
      <c r="H135" s="300">
        <v>0.69007590009461184</v>
      </c>
      <c r="I135" s="300">
        <v>0.94338933939576153</v>
      </c>
      <c r="J135" s="300">
        <f t="shared" ref="J135:J136" si="210">SUM(G135:I135)</f>
        <v>3.3642573251126446</v>
      </c>
      <c r="K135" s="300"/>
      <c r="L135" s="300">
        <v>2.9238317130227567</v>
      </c>
      <c r="M135" s="300">
        <v>0.36263895407095559</v>
      </c>
      <c r="N135" s="300">
        <v>1.2747509219029394</v>
      </c>
      <c r="O135" s="300">
        <f t="shared" ref="O135:O136" si="211">SUM(L135:N135)</f>
        <v>4.5612215889966521</v>
      </c>
      <c r="P135" s="300"/>
      <c r="Q135" s="300">
        <v>2.7318805119842224</v>
      </c>
      <c r="R135" s="300">
        <v>0.33978285512428452</v>
      </c>
      <c r="S135" s="300">
        <v>1.2537042902959983</v>
      </c>
      <c r="T135" s="300">
        <f t="shared" ref="T135:T136" si="212">SUM(Q135:S135)</f>
        <v>4.3253676574045059</v>
      </c>
      <c r="U135" s="300"/>
      <c r="V135" s="300">
        <v>2.9336835797553462</v>
      </c>
      <c r="W135" s="300">
        <v>0.37155123560307729</v>
      </c>
      <c r="X135" s="300">
        <v>1.4627478662249356</v>
      </c>
      <c r="Y135" s="300">
        <f t="shared" ref="Y135:Y136" si="213">SUM(V135:X135)</f>
        <v>4.7679826815833586</v>
      </c>
    </row>
    <row r="136" spans="1:25" x14ac:dyDescent="0.2">
      <c r="A136" s="264" t="s">
        <v>363</v>
      </c>
      <c r="B136" s="301">
        <f>SUM(B134:B135)</f>
        <v>3.4760103069892532</v>
      </c>
      <c r="C136" s="301">
        <f t="shared" ref="C136" si="214">SUM(C134:C135)</f>
        <v>1.4850176691530281</v>
      </c>
      <c r="D136" s="301">
        <f t="shared" ref="D136" si="215">SUM(D134:D135)</f>
        <v>0.73297202385772331</v>
      </c>
      <c r="E136" s="301">
        <f t="shared" si="209"/>
        <v>5.6940000000000044</v>
      </c>
      <c r="F136" s="301"/>
      <c r="G136" s="301">
        <f>SUM(G134:G135)</f>
        <v>3.8267246188560042</v>
      </c>
      <c r="H136" s="301">
        <f t="shared" ref="H136" si="216">SUM(H134:H135)</f>
        <v>2.6170595740057401</v>
      </c>
      <c r="I136" s="301">
        <f t="shared" ref="I136" si="217">SUM(I134:I135)</f>
        <v>1.6842158071382529</v>
      </c>
      <c r="J136" s="301">
        <f t="shared" si="210"/>
        <v>8.1279999999999966</v>
      </c>
      <c r="K136" s="301"/>
      <c r="L136" s="301">
        <f>SUM(L134:L135)</f>
        <v>5.5551699631001883</v>
      </c>
      <c r="M136" s="301">
        <f t="shared" ref="M136" si="218">SUM(M134:M135)</f>
        <v>1.56878846799963</v>
      </c>
      <c r="N136" s="301">
        <f t="shared" ref="N136" si="219">SUM(N134:N135)</f>
        <v>1.4300415689001775</v>
      </c>
      <c r="O136" s="301">
        <f t="shared" si="211"/>
        <v>8.5539999999999949</v>
      </c>
      <c r="P136" s="301"/>
      <c r="Q136" s="301">
        <f>SUM(Q134:Q135)</f>
        <v>5.2797028258498777</v>
      </c>
      <c r="R136" s="301">
        <f t="shared" ref="R136" si="220">SUM(R134:R135)</f>
        <v>1.4184341812448538</v>
      </c>
      <c r="S136" s="301">
        <f t="shared" ref="S136" si="221">SUM(S134:S135)</f>
        <v>1.4008629929052709</v>
      </c>
      <c r="T136" s="301">
        <f t="shared" si="212"/>
        <v>8.099000000000002</v>
      </c>
      <c r="U136" s="301"/>
      <c r="V136" s="301">
        <f>SUM(V134:V135)</f>
        <v>5.8644903483625015</v>
      </c>
      <c r="W136" s="301">
        <f t="shared" ref="W136" si="222">SUM(W134:W135)</f>
        <v>1.4324307016502813</v>
      </c>
      <c r="X136" s="301">
        <f t="shared" ref="X136" si="223">SUM(X134:X135)</f>
        <v>1.622078949987219</v>
      </c>
      <c r="Y136" s="301">
        <f t="shared" si="213"/>
        <v>8.9190000000000023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9.5717969540781933</v>
      </c>
      <c r="C143" s="300">
        <v>6.1785864648494435</v>
      </c>
      <c r="D143" s="300">
        <v>3.5006714107804489</v>
      </c>
      <c r="E143" s="300">
        <f>SUM(B143:D143)</f>
        <v>19.251054829708085</v>
      </c>
      <c r="F143" s="300"/>
      <c r="G143" s="300">
        <v>13.014802931881437</v>
      </c>
      <c r="H143" s="300">
        <v>7.8317721160623863</v>
      </c>
      <c r="I143" s="300">
        <v>3.9063707457716021</v>
      </c>
      <c r="J143" s="300">
        <f>SUM(G143:I143)</f>
        <v>24.752945793715426</v>
      </c>
      <c r="K143" s="300"/>
      <c r="L143" s="300">
        <v>14.332761040011814</v>
      </c>
      <c r="M143" s="300">
        <v>9.4980574393016042</v>
      </c>
      <c r="N143" s="300">
        <v>6.0492393397093336</v>
      </c>
      <c r="O143" s="300">
        <f>SUM(L143:N143)</f>
        <v>29.880057819022753</v>
      </c>
      <c r="P143" s="300"/>
      <c r="Q143" s="300">
        <v>14.870587369594073</v>
      </c>
      <c r="R143" s="300">
        <v>9.8936366745025328</v>
      </c>
      <c r="S143" s="300">
        <v>6.454781397126669</v>
      </c>
      <c r="T143" s="300">
        <f>SUM(Q143:S143)</f>
        <v>31.219005441223278</v>
      </c>
      <c r="U143" s="300"/>
      <c r="V143" s="300">
        <v>15.696320538593064</v>
      </c>
      <c r="W143" s="300">
        <v>10.477544926403853</v>
      </c>
      <c r="X143" s="300">
        <v>7.1486730888910328</v>
      </c>
      <c r="Y143" s="300">
        <f>SUM(V143:X143)</f>
        <v>33.322538553887945</v>
      </c>
    </row>
    <row r="144" spans="1:25" x14ac:dyDescent="0.2">
      <c r="A144" s="260" t="s">
        <v>364</v>
      </c>
      <c r="B144" s="300">
        <v>16.127190836353424</v>
      </c>
      <c r="C144" s="300">
        <v>1.977891842597012</v>
      </c>
      <c r="D144" s="300">
        <v>5.8778624913414914</v>
      </c>
      <c r="E144" s="300">
        <f t="shared" ref="E144:E145" si="224">SUM(B144:D144)</f>
        <v>23.982945170291927</v>
      </c>
      <c r="F144" s="300"/>
      <c r="G144" s="300">
        <v>19.911930146391903</v>
      </c>
      <c r="H144" s="300">
        <v>2.0199265774280208</v>
      </c>
      <c r="I144" s="300">
        <v>3.7811974824647474</v>
      </c>
      <c r="J144" s="300">
        <f t="shared" ref="J144:J145" si="225">SUM(G144:I144)</f>
        <v>25.713054206284671</v>
      </c>
      <c r="K144" s="300"/>
      <c r="L144" s="300">
        <v>19.130284975405775</v>
      </c>
      <c r="M144" s="300">
        <v>2.2830469944064653</v>
      </c>
      <c r="N144" s="300">
        <v>4.0356102111650829</v>
      </c>
      <c r="O144" s="300">
        <f t="shared" ref="O144:O145" si="226">SUM(L144:N144)</f>
        <v>25.448942180977323</v>
      </c>
      <c r="P144" s="300"/>
      <c r="Q144" s="300">
        <v>19.305424670502902</v>
      </c>
      <c r="R144" s="300">
        <v>2.3890654720013496</v>
      </c>
      <c r="S144" s="300">
        <v>4.2005044162724934</v>
      </c>
      <c r="T144" s="300">
        <f t="shared" ref="T144:T145" si="227">SUM(Q144:S144)</f>
        <v>25.894994558776744</v>
      </c>
      <c r="U144" s="300"/>
      <c r="V144" s="300">
        <v>19.676901842939575</v>
      </c>
      <c r="W144" s="300">
        <v>2.5947592366066883</v>
      </c>
      <c r="X144" s="300">
        <v>4.4648003665657798</v>
      </c>
      <c r="Y144" s="300">
        <f t="shared" ref="Y144:Y145" si="228">SUM(V144:X144)</f>
        <v>26.736461446112042</v>
      </c>
    </row>
    <row r="145" spans="1:25" x14ac:dyDescent="0.2">
      <c r="A145" s="264" t="s">
        <v>363</v>
      </c>
      <c r="B145" s="301">
        <f>SUM(B143:B144)</f>
        <v>25.698987790431616</v>
      </c>
      <c r="C145" s="301">
        <f t="shared" ref="C145" si="229">SUM(C143:C144)</f>
        <v>8.1564783074464557</v>
      </c>
      <c r="D145" s="301">
        <f t="shared" ref="D145" si="230">SUM(D143:D144)</f>
        <v>9.3785339021219407</v>
      </c>
      <c r="E145" s="301">
        <f t="shared" si="224"/>
        <v>43.234000000000009</v>
      </c>
      <c r="F145" s="301"/>
      <c r="G145" s="301">
        <f>SUM(G143:G144)</f>
        <v>32.926733078273344</v>
      </c>
      <c r="H145" s="301">
        <f t="shared" ref="H145" si="231">SUM(H143:H144)</f>
        <v>9.8516986934904072</v>
      </c>
      <c r="I145" s="301">
        <f t="shared" ref="I145" si="232">SUM(I143:I144)</f>
        <v>7.6875682282363496</v>
      </c>
      <c r="J145" s="301">
        <f t="shared" si="225"/>
        <v>50.466000000000101</v>
      </c>
      <c r="K145" s="301"/>
      <c r="L145" s="301">
        <f>SUM(L143:L144)</f>
        <v>33.463046015417589</v>
      </c>
      <c r="M145" s="301">
        <f t="shared" ref="M145" si="233">SUM(M143:M144)</f>
        <v>11.781104433708069</v>
      </c>
      <c r="N145" s="301">
        <f t="shared" ref="N145" si="234">SUM(N143:N144)</f>
        <v>10.084849550874416</v>
      </c>
      <c r="O145" s="301">
        <f t="shared" si="226"/>
        <v>55.329000000000072</v>
      </c>
      <c r="P145" s="301"/>
      <c r="Q145" s="301">
        <f>SUM(Q143:Q144)</f>
        <v>34.176012040096978</v>
      </c>
      <c r="R145" s="301">
        <f t="shared" ref="R145" si="235">SUM(R143:R144)</f>
        <v>12.282702146503883</v>
      </c>
      <c r="S145" s="301">
        <f t="shared" ref="S145" si="236">SUM(S143:S144)</f>
        <v>10.655285813399162</v>
      </c>
      <c r="T145" s="301">
        <f t="shared" si="227"/>
        <v>57.114000000000019</v>
      </c>
      <c r="U145" s="301"/>
      <c r="V145" s="301">
        <f>SUM(V143:V144)</f>
        <v>35.373222381532642</v>
      </c>
      <c r="W145" s="301">
        <f t="shared" ref="W145" si="237">SUM(W143:W144)</f>
        <v>13.072304163010541</v>
      </c>
      <c r="X145" s="301">
        <f t="shared" ref="X145" si="238">SUM(X143:X144)</f>
        <v>11.613473455456813</v>
      </c>
      <c r="Y145" s="301">
        <f t="shared" si="228"/>
        <v>60.058999999999997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9.4343764478115251</v>
      </c>
      <c r="C152" s="300">
        <v>7.6279041465495361</v>
      </c>
      <c r="D152" s="300">
        <v>2.0426111668741309</v>
      </c>
      <c r="E152" s="300">
        <f>SUM(B152:D152)</f>
        <v>19.104891761235194</v>
      </c>
      <c r="F152" s="300"/>
      <c r="G152" s="300">
        <v>8.7505295955484019</v>
      </c>
      <c r="H152" s="300">
        <v>6.3175201553139031</v>
      </c>
      <c r="I152" s="300">
        <v>2.2454980918936234</v>
      </c>
      <c r="J152" s="300">
        <f>SUM(G152:I152)</f>
        <v>17.313547842755927</v>
      </c>
      <c r="K152" s="300"/>
      <c r="L152" s="300">
        <v>8.1870489101875954</v>
      </c>
      <c r="M152" s="300">
        <v>7.0765286332984427</v>
      </c>
      <c r="N152" s="300">
        <v>2.2674411225723992</v>
      </c>
      <c r="O152" s="300">
        <f>SUM(L152:N152)</f>
        <v>17.531018666058436</v>
      </c>
      <c r="P152" s="300"/>
      <c r="Q152" s="300">
        <v>8.8536355195757483</v>
      </c>
      <c r="R152" s="300">
        <v>7.3765233169260052</v>
      </c>
      <c r="S152" s="300">
        <v>2.3687580553734522</v>
      </c>
      <c r="T152" s="300">
        <f>SUM(Q152:S152)</f>
        <v>18.598916891875206</v>
      </c>
      <c r="U152" s="300"/>
      <c r="V152" s="300">
        <v>9.6146588471305421</v>
      </c>
      <c r="W152" s="300">
        <v>7.5678357894442554</v>
      </c>
      <c r="X152" s="300">
        <v>2.5389577807647554</v>
      </c>
      <c r="Y152" s="300">
        <f>SUM(V152:X152)</f>
        <v>19.721452417339552</v>
      </c>
    </row>
    <row r="153" spans="1:25" x14ac:dyDescent="0.2">
      <c r="A153" s="260" t="s">
        <v>364</v>
      </c>
      <c r="B153" s="300">
        <v>17.933579112942937</v>
      </c>
      <c r="C153" s="300">
        <v>5.5449717193438426</v>
      </c>
      <c r="D153" s="300">
        <v>2.1725574064780355</v>
      </c>
      <c r="E153" s="300">
        <f t="shared" ref="E153:E154" si="239">SUM(B153:D153)</f>
        <v>25.651108238764813</v>
      </c>
      <c r="F153" s="300"/>
      <c r="G153" s="300">
        <v>18.060722038263858</v>
      </c>
      <c r="H153" s="300">
        <v>5.1027823266052783</v>
      </c>
      <c r="I153" s="300">
        <v>2.4069477923748996</v>
      </c>
      <c r="J153" s="300">
        <f t="shared" ref="J153:J154" si="240">SUM(G153:I153)</f>
        <v>25.570452157244038</v>
      </c>
      <c r="K153" s="300"/>
      <c r="L153" s="300">
        <v>17.24532373605771</v>
      </c>
      <c r="M153" s="300">
        <v>6.0426797721324057</v>
      </c>
      <c r="N153" s="300">
        <v>2.386977825751468</v>
      </c>
      <c r="O153" s="300">
        <f t="shared" ref="O153:O154" si="241">SUM(L153:N153)</f>
        <v>25.674981333941584</v>
      </c>
      <c r="P153" s="300"/>
      <c r="Q153" s="300">
        <v>18.320732203129808</v>
      </c>
      <c r="R153" s="300">
        <v>6.4061833803677253</v>
      </c>
      <c r="S153" s="300">
        <v>2.4961675246273183</v>
      </c>
      <c r="T153" s="300">
        <f t="shared" ref="T153:T154" si="242">SUM(Q153:S153)</f>
        <v>27.22308310812485</v>
      </c>
      <c r="U153" s="300"/>
      <c r="V153" s="300">
        <v>19.460871699297012</v>
      </c>
      <c r="W153" s="300">
        <v>6.7429933648220635</v>
      </c>
      <c r="X153" s="300">
        <v>2.6596825185413877</v>
      </c>
      <c r="Y153" s="300">
        <f t="shared" ref="Y153:Y154" si="243">SUM(V153:X153)</f>
        <v>28.863547582660463</v>
      </c>
    </row>
    <row r="154" spans="1:25" x14ac:dyDescent="0.2">
      <c r="A154" s="264" t="s">
        <v>363</v>
      </c>
      <c r="B154" s="301">
        <f>SUM(B152:B153)</f>
        <v>27.36795556075446</v>
      </c>
      <c r="C154" s="301">
        <f t="shared" ref="C154" si="244">SUM(C152:C153)</f>
        <v>13.172875865893378</v>
      </c>
      <c r="D154" s="301">
        <f t="shared" ref="D154" si="245">SUM(D152:D153)</f>
        <v>4.215168573352166</v>
      </c>
      <c r="E154" s="301">
        <f t="shared" si="239"/>
        <v>44.756000000000007</v>
      </c>
      <c r="F154" s="301"/>
      <c r="G154" s="301">
        <f>SUM(G152:G153)</f>
        <v>26.811251633812262</v>
      </c>
      <c r="H154" s="301">
        <f t="shared" ref="H154" si="246">SUM(H152:H153)</f>
        <v>11.420302481919181</v>
      </c>
      <c r="I154" s="301">
        <f t="shared" ref="I154" si="247">SUM(I152:I153)</f>
        <v>4.6524458842685235</v>
      </c>
      <c r="J154" s="301">
        <f t="shared" si="240"/>
        <v>42.883999999999965</v>
      </c>
      <c r="K154" s="301"/>
      <c r="L154" s="301">
        <f>SUM(L152:L153)</f>
        <v>25.432372646245305</v>
      </c>
      <c r="M154" s="301">
        <f t="shared" ref="M154" si="248">SUM(M152:M153)</f>
        <v>13.119208405430848</v>
      </c>
      <c r="N154" s="301">
        <f t="shared" ref="N154" si="249">SUM(N152:N153)</f>
        <v>4.6544189483238672</v>
      </c>
      <c r="O154" s="301">
        <f t="shared" si="241"/>
        <v>43.206000000000017</v>
      </c>
      <c r="P154" s="301"/>
      <c r="Q154" s="301">
        <f>SUM(Q152:Q153)</f>
        <v>27.174367722705554</v>
      </c>
      <c r="R154" s="301">
        <f t="shared" ref="R154" si="250">SUM(R152:R153)</f>
        <v>13.78270669729373</v>
      </c>
      <c r="S154" s="301">
        <f t="shared" ref="S154" si="251">SUM(S152:S153)</f>
        <v>4.8649255800007705</v>
      </c>
      <c r="T154" s="301">
        <f t="shared" si="242"/>
        <v>45.82200000000006</v>
      </c>
      <c r="U154" s="301"/>
      <c r="V154" s="301">
        <f>SUM(V152:V153)</f>
        <v>29.075530546427554</v>
      </c>
      <c r="W154" s="301">
        <f t="shared" ref="W154" si="252">SUM(W152:W153)</f>
        <v>14.310829154266319</v>
      </c>
      <c r="X154" s="301">
        <f t="shared" ref="X154" si="253">SUM(X152:X153)</f>
        <v>5.1986402993061436</v>
      </c>
      <c r="Y154" s="301">
        <f t="shared" si="243"/>
        <v>48.585000000000015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5.9627194511897654</v>
      </c>
      <c r="C161" s="300">
        <v>5.9972859408023762</v>
      </c>
      <c r="D161" s="300">
        <v>0</v>
      </c>
      <c r="E161" s="300">
        <f>SUM(B161:D161)</f>
        <v>11.960005391992141</v>
      </c>
      <c r="F161" s="300"/>
      <c r="G161" s="300">
        <v>6.5728143071950988</v>
      </c>
      <c r="H161" s="300">
        <v>6.2409087129067409</v>
      </c>
      <c r="I161" s="300">
        <v>0.37752835637801491</v>
      </c>
      <c r="J161" s="300">
        <f>SUM(G161:I161)</f>
        <v>13.191251376479855</v>
      </c>
      <c r="K161" s="300"/>
      <c r="L161" s="300">
        <v>6.8402318507927813</v>
      </c>
      <c r="M161" s="300">
        <v>6.2376440965474185</v>
      </c>
      <c r="N161" s="300">
        <v>0.54605928399965842</v>
      </c>
      <c r="O161" s="300">
        <f>SUM(L161:N161)</f>
        <v>13.623935231339859</v>
      </c>
      <c r="P161" s="300"/>
      <c r="Q161" s="300">
        <v>7.1418082497646855</v>
      </c>
      <c r="R161" s="300">
        <v>6.5260490833406894</v>
      </c>
      <c r="S161" s="300">
        <v>0.57084562058668276</v>
      </c>
      <c r="T161" s="300">
        <f>SUM(Q161:S161)</f>
        <v>14.238702953692057</v>
      </c>
      <c r="U161" s="300"/>
      <c r="V161" s="300">
        <v>7.6282692205318332</v>
      </c>
      <c r="W161" s="300">
        <v>6.973478636792354</v>
      </c>
      <c r="X161" s="300">
        <v>0.61480755339517457</v>
      </c>
      <c r="Y161" s="300">
        <f>SUM(V161:X161)</f>
        <v>15.216555410719362</v>
      </c>
    </row>
    <row r="162" spans="1:25" x14ac:dyDescent="0.2">
      <c r="A162" s="260" t="s">
        <v>364</v>
      </c>
      <c r="B162" s="300">
        <v>7.2435999260823438</v>
      </c>
      <c r="C162" s="300">
        <v>1.2029687045835276</v>
      </c>
      <c r="D162" s="300">
        <v>0.35142597734201136</v>
      </c>
      <c r="E162" s="300">
        <f t="shared" ref="E162:E163" si="254">SUM(B162:D162)</f>
        <v>8.7979946080078815</v>
      </c>
      <c r="F162" s="300"/>
      <c r="G162" s="300">
        <v>7.7775403688034954</v>
      </c>
      <c r="H162" s="300">
        <v>1.2489231124535189</v>
      </c>
      <c r="I162" s="300">
        <v>2.8514226311665108E-4</v>
      </c>
      <c r="J162" s="300">
        <f t="shared" ref="J162:J163" si="255">SUM(G162:I162)</f>
        <v>9.0267486235201311</v>
      </c>
      <c r="K162" s="300"/>
      <c r="L162" s="300">
        <v>7.9154205724009836</v>
      </c>
      <c r="M162" s="300">
        <v>1.2878161148836711</v>
      </c>
      <c r="N162" s="300">
        <v>0.19282808137549787</v>
      </c>
      <c r="O162" s="300">
        <f t="shared" ref="O162:O163" si="256">SUM(L162:N162)</f>
        <v>9.3960647686601515</v>
      </c>
      <c r="P162" s="300"/>
      <c r="Q162" s="300">
        <v>8.0977459375761462</v>
      </c>
      <c r="R162" s="300">
        <v>1.416994641428134</v>
      </c>
      <c r="S162" s="300">
        <v>0.20155646730367743</v>
      </c>
      <c r="T162" s="300">
        <f t="shared" ref="T162:T163" si="257">SUM(Q162:S162)</f>
        <v>9.7162970463079574</v>
      </c>
      <c r="U162" s="300"/>
      <c r="V162" s="300">
        <v>8.2970264788275401</v>
      </c>
      <c r="W162" s="300">
        <v>1.6697022953214937</v>
      </c>
      <c r="X162" s="300">
        <v>0.21771581513161326</v>
      </c>
      <c r="Y162" s="300">
        <f t="shared" ref="Y162:Y163" si="258">SUM(V162:X162)</f>
        <v>10.184444589280648</v>
      </c>
    </row>
    <row r="163" spans="1:25" x14ac:dyDescent="0.2">
      <c r="A163" s="264" t="s">
        <v>363</v>
      </c>
      <c r="B163" s="301">
        <f>SUM(B161:B162)</f>
        <v>13.206319377272109</v>
      </c>
      <c r="C163" s="301">
        <f t="shared" ref="C163" si="259">SUM(C161:C162)</f>
        <v>7.200254645385904</v>
      </c>
      <c r="D163" s="301">
        <f t="shared" ref="D163" si="260">SUM(D161:D162)</f>
        <v>0.35142597734201136</v>
      </c>
      <c r="E163" s="301">
        <f t="shared" si="254"/>
        <v>20.758000000000024</v>
      </c>
      <c r="F163" s="301"/>
      <c r="G163" s="301">
        <f>SUM(G161:G162)</f>
        <v>14.350354675998595</v>
      </c>
      <c r="H163" s="301">
        <f t="shared" ref="H163" si="261">SUM(H161:H162)</f>
        <v>7.4898318253602598</v>
      </c>
      <c r="I163" s="301">
        <f t="shared" ref="I163" si="262">SUM(I161:I162)</f>
        <v>0.37781349864113156</v>
      </c>
      <c r="J163" s="301">
        <f t="shared" si="255"/>
        <v>22.217999999999986</v>
      </c>
      <c r="K163" s="301"/>
      <c r="L163" s="301">
        <f>SUM(L161:L162)</f>
        <v>14.755652423193766</v>
      </c>
      <c r="M163" s="301">
        <f t="shared" ref="M163" si="263">SUM(M161:M162)</f>
        <v>7.5254602114310893</v>
      </c>
      <c r="N163" s="301">
        <f t="shared" ref="N163" si="264">SUM(N161:N162)</f>
        <v>0.73888736537515631</v>
      </c>
      <c r="O163" s="301">
        <f t="shared" si="256"/>
        <v>23.02000000000001</v>
      </c>
      <c r="P163" s="301"/>
      <c r="Q163" s="301">
        <f>SUM(Q161:Q162)</f>
        <v>15.239554187340833</v>
      </c>
      <c r="R163" s="301">
        <f t="shared" ref="R163" si="265">SUM(R161:R162)</f>
        <v>7.9430437247688239</v>
      </c>
      <c r="S163" s="301">
        <f t="shared" ref="S163" si="266">SUM(S161:S162)</f>
        <v>0.77240208789036013</v>
      </c>
      <c r="T163" s="301">
        <f t="shared" si="257"/>
        <v>23.955000000000016</v>
      </c>
      <c r="U163" s="301"/>
      <c r="V163" s="301">
        <f>SUM(V161:V162)</f>
        <v>15.925295699359374</v>
      </c>
      <c r="W163" s="301">
        <f t="shared" ref="W163" si="267">SUM(W161:W162)</f>
        <v>8.6431809321138484</v>
      </c>
      <c r="X163" s="301">
        <f t="shared" ref="X163" si="268">SUM(X161:X162)</f>
        <v>0.83252336852678788</v>
      </c>
      <c r="Y163" s="301">
        <f t="shared" si="258"/>
        <v>25.40100000000001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14.795336660572685</v>
      </c>
      <c r="C170" s="300">
        <v>18.431364256125832</v>
      </c>
      <c r="D170" s="300">
        <v>2.2929616145935237</v>
      </c>
      <c r="E170" s="300">
        <f>SUM(B170:D170)</f>
        <v>35.519662531292042</v>
      </c>
      <c r="F170" s="300"/>
      <c r="G170" s="300">
        <v>14.871404113199327</v>
      </c>
      <c r="H170" s="300">
        <v>20.595890218707702</v>
      </c>
      <c r="I170" s="300">
        <v>3.4195987600507078</v>
      </c>
      <c r="J170" s="300">
        <f>SUM(G170:I170)</f>
        <v>38.886893091957738</v>
      </c>
      <c r="K170" s="300"/>
      <c r="L170" s="300">
        <v>15.13777743919036</v>
      </c>
      <c r="M170" s="300">
        <v>20.194635975620347</v>
      </c>
      <c r="N170" s="300">
        <v>3.5530493721896228</v>
      </c>
      <c r="O170" s="300">
        <f>SUM(L170:N170)</f>
        <v>38.885462787000336</v>
      </c>
      <c r="P170" s="300"/>
      <c r="Q170" s="300">
        <v>15.306419370351097</v>
      </c>
      <c r="R170" s="300">
        <v>19.5457830563121</v>
      </c>
      <c r="S170" s="300">
        <v>3.5538262209217564</v>
      </c>
      <c r="T170" s="300">
        <f>SUM(Q170:S170)</f>
        <v>38.406028647584954</v>
      </c>
      <c r="U170" s="300"/>
      <c r="V170" s="300">
        <v>16.330655809809752</v>
      </c>
      <c r="W170" s="300">
        <v>19.063052058389214</v>
      </c>
      <c r="X170" s="300">
        <v>3.6284494852565943</v>
      </c>
      <c r="Y170" s="300">
        <f>SUM(V170:X170)</f>
        <v>39.022157353455562</v>
      </c>
    </row>
    <row r="171" spans="1:25" x14ac:dyDescent="0.2">
      <c r="A171" s="260" t="s">
        <v>364</v>
      </c>
      <c r="B171" s="300">
        <v>9.8280308264922418</v>
      </c>
      <c r="C171" s="300">
        <v>3.1237519265574276</v>
      </c>
      <c r="D171" s="300">
        <v>1.7185547156583114</v>
      </c>
      <c r="E171" s="300">
        <f t="shared" ref="E171" si="269">SUM(B171:D171)</f>
        <v>14.670337468707981</v>
      </c>
      <c r="F171" s="300"/>
      <c r="G171" s="300">
        <v>10.004071329148383</v>
      </c>
      <c r="H171" s="300">
        <v>3.5393632715911241</v>
      </c>
      <c r="I171" s="300">
        <v>1.9056723073027937</v>
      </c>
      <c r="J171" s="300">
        <f t="shared" ref="J171:J172" si="270">SUM(G171:I171)</f>
        <v>15.449106908042301</v>
      </c>
      <c r="K171" s="300"/>
      <c r="L171" s="300">
        <v>9.3955145525311021</v>
      </c>
      <c r="M171" s="300">
        <v>3.9729692937645003</v>
      </c>
      <c r="N171" s="300">
        <v>1.9260533667041237</v>
      </c>
      <c r="O171" s="300">
        <f t="shared" ref="O171:O172" si="271">SUM(L171:N171)</f>
        <v>15.294537212999726</v>
      </c>
      <c r="P171" s="300"/>
      <c r="Q171" s="300">
        <v>9.1723607084822607</v>
      </c>
      <c r="R171" s="300">
        <v>3.9826462273689454</v>
      </c>
      <c r="S171" s="300">
        <v>1.9419644165638679</v>
      </c>
      <c r="T171" s="300">
        <f t="shared" ref="T171:T172" si="272">SUM(Q171:S171)</f>
        <v>15.096971352415075</v>
      </c>
      <c r="U171" s="300"/>
      <c r="V171" s="300">
        <v>9.116150190313995</v>
      </c>
      <c r="W171" s="300">
        <v>4.1487554487718263</v>
      </c>
      <c r="X171" s="300">
        <v>2.0409370074586599</v>
      </c>
      <c r="Y171" s="300">
        <f t="shared" ref="Y171:Y172" si="273">SUM(V171:X171)</f>
        <v>15.30584264654448</v>
      </c>
    </row>
    <row r="172" spans="1:25" x14ac:dyDescent="0.2">
      <c r="A172" s="264" t="s">
        <v>363</v>
      </c>
      <c r="B172" s="301">
        <f>SUM(B170:B171)</f>
        <v>24.623367487064925</v>
      </c>
      <c r="C172" s="301">
        <f t="shared" ref="C172" si="274">SUM(C170:C171)</f>
        <v>21.55511618268326</v>
      </c>
      <c r="D172" s="301">
        <f t="shared" ref="D172" si="275">SUM(D170:D171)</f>
        <v>4.0115163302518351</v>
      </c>
      <c r="E172" s="301">
        <f>SUM(B172:D172)</f>
        <v>50.190000000000026</v>
      </c>
      <c r="F172" s="301"/>
      <c r="G172" s="301">
        <f>SUM(G170:G171)</f>
        <v>24.87547544234771</v>
      </c>
      <c r="H172" s="301">
        <f t="shared" ref="H172" si="276">SUM(H170:H171)</f>
        <v>24.135253490298826</v>
      </c>
      <c r="I172" s="301">
        <f t="shared" ref="I172" si="277">SUM(I170:I171)</f>
        <v>5.3252710673535013</v>
      </c>
      <c r="J172" s="301">
        <f t="shared" si="270"/>
        <v>54.336000000000041</v>
      </c>
      <c r="K172" s="301"/>
      <c r="L172" s="301">
        <f>SUM(L170:L171)</f>
        <v>24.533291991721462</v>
      </c>
      <c r="M172" s="301">
        <f t="shared" ref="M172" si="278">SUM(M170:M171)</f>
        <v>24.167605269384847</v>
      </c>
      <c r="N172" s="301">
        <f t="shared" ref="N172" si="279">SUM(N170:N171)</f>
        <v>5.4791027388937463</v>
      </c>
      <c r="O172" s="301">
        <f t="shared" si="271"/>
        <v>54.180000000000049</v>
      </c>
      <c r="P172" s="301"/>
      <c r="Q172" s="301">
        <f>SUM(Q170:Q171)</f>
        <v>24.47878007883336</v>
      </c>
      <c r="R172" s="301">
        <f t="shared" ref="R172" si="280">SUM(R170:R171)</f>
        <v>23.528429283681046</v>
      </c>
      <c r="S172" s="301">
        <f t="shared" ref="S172" si="281">SUM(S170:S171)</f>
        <v>5.4957906374856247</v>
      </c>
      <c r="T172" s="301">
        <f t="shared" si="272"/>
        <v>53.503000000000029</v>
      </c>
      <c r="U172" s="301"/>
      <c r="V172" s="301">
        <f>SUM(V170:V171)</f>
        <v>25.446806000123747</v>
      </c>
      <c r="W172" s="301">
        <f t="shared" ref="W172" si="282">SUM(W170:W171)</f>
        <v>23.211807507161041</v>
      </c>
      <c r="X172" s="301">
        <f t="shared" ref="X172" si="283">SUM(X170:X171)</f>
        <v>5.6693864927152546</v>
      </c>
      <c r="Y172" s="301">
        <f t="shared" si="273"/>
        <v>54.328000000000038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21.327879297305742</v>
      </c>
      <c r="C179" s="300">
        <v>21.480312025891767</v>
      </c>
      <c r="D179" s="300">
        <v>3.1161907420383659</v>
      </c>
      <c r="E179" s="300">
        <f>SUM(B179:D179)</f>
        <v>45.924382065235868</v>
      </c>
      <c r="F179" s="300"/>
      <c r="G179" s="300">
        <v>19.157439531055097</v>
      </c>
      <c r="H179" s="300">
        <v>21.591818864313112</v>
      </c>
      <c r="I179" s="300">
        <v>4.1428822854317886</v>
      </c>
      <c r="J179" s="300">
        <f>SUM(G179:I179)</f>
        <v>44.892140680799997</v>
      </c>
      <c r="K179" s="300"/>
      <c r="L179" s="300">
        <v>21.447837255840625</v>
      </c>
      <c r="M179" s="300">
        <v>18.673404931400967</v>
      </c>
      <c r="N179" s="300">
        <v>2.765089490749856</v>
      </c>
      <c r="O179" s="300">
        <f>SUM(L179:N179)</f>
        <v>42.88633167799145</v>
      </c>
      <c r="P179" s="300"/>
      <c r="Q179" s="300">
        <v>23.368830710129224</v>
      </c>
      <c r="R179" s="300">
        <v>19.205582146738518</v>
      </c>
      <c r="S179" s="300">
        <v>3.1073128476392839</v>
      </c>
      <c r="T179" s="300">
        <f>SUM(Q179:S179)</f>
        <v>45.681725704507024</v>
      </c>
      <c r="U179" s="300"/>
      <c r="V179" s="300">
        <v>25.843763730579944</v>
      </c>
      <c r="W179" s="300">
        <v>18.761542263248533</v>
      </c>
      <c r="X179" s="300">
        <v>3.5319366212014875</v>
      </c>
      <c r="Y179" s="300">
        <f>SUM(V179:X179)</f>
        <v>48.137242615029969</v>
      </c>
    </row>
    <row r="180" spans="1:25" x14ac:dyDescent="0.2">
      <c r="A180" s="260" t="s">
        <v>364</v>
      </c>
      <c r="B180" s="300">
        <v>8.0941778967453182</v>
      </c>
      <c r="C180" s="300">
        <v>2.6711718592142</v>
      </c>
      <c r="D180" s="300">
        <v>1.2412681788045425</v>
      </c>
      <c r="E180" s="300">
        <f t="shared" ref="E180:E181" si="284">SUM(B180:D180)</f>
        <v>12.00661793476406</v>
      </c>
      <c r="F180" s="300"/>
      <c r="G180" s="300">
        <v>7.3856856088271066</v>
      </c>
      <c r="H180" s="300">
        <v>2.5506435699642722</v>
      </c>
      <c r="I180" s="300">
        <v>0.70553014040858064</v>
      </c>
      <c r="J180" s="300">
        <f t="shared" ref="J180:J181" si="285">SUM(G180:I180)</f>
        <v>10.641859319199959</v>
      </c>
      <c r="K180" s="300"/>
      <c r="L180" s="300">
        <v>7.7206841990963424</v>
      </c>
      <c r="M180" s="300">
        <v>2.6660165249025742</v>
      </c>
      <c r="N180" s="300">
        <v>0.81496759800970131</v>
      </c>
      <c r="O180" s="300">
        <f t="shared" ref="O180:O181" si="286">SUM(L180:N180)</f>
        <v>11.201668322008619</v>
      </c>
      <c r="P180" s="300"/>
      <c r="Q180" s="300">
        <v>8.1942627957341045</v>
      </c>
      <c r="R180" s="300">
        <v>2.8992667546527402</v>
      </c>
      <c r="S180" s="300">
        <v>0.82074474510619033</v>
      </c>
      <c r="T180" s="300">
        <f t="shared" ref="T180:T181" si="287">SUM(Q180:S180)</f>
        <v>11.914274295493033</v>
      </c>
      <c r="U180" s="300"/>
      <c r="V180" s="300">
        <v>8.6458764611934065</v>
      </c>
      <c r="W180" s="300">
        <v>3.1593710969011122</v>
      </c>
      <c r="X180" s="300">
        <v>0.77950982687552595</v>
      </c>
      <c r="Y180" s="300">
        <f t="shared" ref="Y180:Y181" si="288">SUM(V180:X180)</f>
        <v>12.584757384970043</v>
      </c>
    </row>
    <row r="181" spans="1:25" x14ac:dyDescent="0.2">
      <c r="A181" s="264" t="s">
        <v>363</v>
      </c>
      <c r="B181" s="301">
        <f>SUM(B179:B180)</f>
        <v>29.42205719405106</v>
      </c>
      <c r="C181" s="301">
        <f t="shared" ref="C181" si="289">SUM(C179:C180)</f>
        <v>24.151483885105968</v>
      </c>
      <c r="D181" s="301">
        <f t="shared" ref="D181" si="290">SUM(D179:D180)</f>
        <v>4.3574589208429089</v>
      </c>
      <c r="E181" s="301">
        <f t="shared" si="284"/>
        <v>57.930999999999933</v>
      </c>
      <c r="F181" s="301"/>
      <c r="G181" s="301">
        <f>SUM(G179:G180)</f>
        <v>26.543125139882203</v>
      </c>
      <c r="H181" s="301">
        <f t="shared" ref="H181" si="291">SUM(H179:H180)</f>
        <v>24.142462434277384</v>
      </c>
      <c r="I181" s="301">
        <f t="shared" ref="I181" si="292">SUM(I179:I180)</f>
        <v>4.8484124258403689</v>
      </c>
      <c r="J181" s="301">
        <f t="shared" si="285"/>
        <v>55.533999999999949</v>
      </c>
      <c r="K181" s="301"/>
      <c r="L181" s="301">
        <f>SUM(L179:L180)</f>
        <v>29.168521454936968</v>
      </c>
      <c r="M181" s="301">
        <f t="shared" ref="M181" si="293">SUM(M179:M180)</f>
        <v>21.33942145630354</v>
      </c>
      <c r="N181" s="301">
        <f t="shared" ref="N181" si="294">SUM(N179:N180)</f>
        <v>3.5800570887595571</v>
      </c>
      <c r="O181" s="301">
        <f t="shared" si="286"/>
        <v>54.088000000000065</v>
      </c>
      <c r="P181" s="301"/>
      <c r="Q181" s="301">
        <f>SUM(Q179:Q180)</f>
        <v>31.563093505863328</v>
      </c>
      <c r="R181" s="301">
        <f t="shared" ref="R181" si="295">SUM(R179:R180)</f>
        <v>22.104848901391257</v>
      </c>
      <c r="S181" s="301">
        <f t="shared" ref="S181" si="296">SUM(S179:S180)</f>
        <v>3.9280575927454744</v>
      </c>
      <c r="T181" s="301">
        <f t="shared" si="287"/>
        <v>57.59600000000006</v>
      </c>
      <c r="U181" s="301"/>
      <c r="V181" s="301">
        <f>SUM(V179:V180)</f>
        <v>34.489640191773347</v>
      </c>
      <c r="W181" s="301">
        <f t="shared" ref="W181" si="297">SUM(W179:W180)</f>
        <v>21.920913360149644</v>
      </c>
      <c r="X181" s="301">
        <f t="shared" ref="X181" si="298">SUM(X179:X180)</f>
        <v>4.3114464480770138</v>
      </c>
      <c r="Y181" s="301">
        <f t="shared" si="288"/>
        <v>60.722000000000001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1.5076024472698204</v>
      </c>
      <c r="C188" s="300">
        <v>2.8511369136636699</v>
      </c>
      <c r="D188" s="300">
        <v>1.019728076119194</v>
      </c>
      <c r="E188" s="300">
        <f>SUM(B188:D188)</f>
        <v>5.3784674370526844</v>
      </c>
      <c r="F188" s="300"/>
      <c r="G188" s="300">
        <v>1.8845728949809886</v>
      </c>
      <c r="H188" s="300">
        <v>3.6924628757332147</v>
      </c>
      <c r="I188" s="300">
        <v>0.86942705809678544</v>
      </c>
      <c r="J188" s="300">
        <f>SUM(G188:I188)</f>
        <v>6.4464628288109882</v>
      </c>
      <c r="K188" s="300"/>
      <c r="L188" s="300">
        <v>1.8541119716679524</v>
      </c>
      <c r="M188" s="300">
        <v>3.068502314805722</v>
      </c>
      <c r="N188" s="300">
        <v>1.2530479853057932</v>
      </c>
      <c r="O188" s="300">
        <f>SUM(L188:N188)</f>
        <v>6.1756622717794674</v>
      </c>
      <c r="P188" s="300"/>
      <c r="Q188" s="300">
        <v>1.6807179870529103</v>
      </c>
      <c r="R188" s="300">
        <v>2.8826231631399666</v>
      </c>
      <c r="S188" s="300">
        <v>1.0246054995761926</v>
      </c>
      <c r="T188" s="300">
        <f>SUM(Q188:S188)</f>
        <v>5.5879466497690693</v>
      </c>
      <c r="U188" s="300"/>
      <c r="V188" s="300">
        <v>1.5903510905987983</v>
      </c>
      <c r="W188" s="300">
        <v>2.8867677091080255</v>
      </c>
      <c r="X188" s="300">
        <v>1.0883855309484851</v>
      </c>
      <c r="Y188" s="300">
        <f>SUM(V188:X188)</f>
        <v>5.5655043306553091</v>
      </c>
    </row>
    <row r="189" spans="1:25" x14ac:dyDescent="0.2">
      <c r="A189" s="260" t="s">
        <v>364</v>
      </c>
      <c r="B189" s="300">
        <v>2.9753272603430929</v>
      </c>
      <c r="C189" s="300">
        <v>2.170482664834263</v>
      </c>
      <c r="D189" s="300">
        <v>2.8837226377699601</v>
      </c>
      <c r="E189" s="300">
        <f t="shared" ref="E189:E190" si="299">SUM(B189:D189)</f>
        <v>8.0295325629473169</v>
      </c>
      <c r="F189" s="300"/>
      <c r="G189" s="300">
        <v>3.1552576399922208</v>
      </c>
      <c r="H189" s="300">
        <v>2.0145727385158301</v>
      </c>
      <c r="I189" s="300">
        <v>1.9587067926809534</v>
      </c>
      <c r="J189" s="300">
        <f t="shared" ref="J189:J190" si="300">SUM(G189:I189)</f>
        <v>7.128537171189004</v>
      </c>
      <c r="K189" s="300"/>
      <c r="L189" s="300">
        <v>2.3761979791901884</v>
      </c>
      <c r="M189" s="300">
        <v>1.7589227235249172</v>
      </c>
      <c r="N189" s="300">
        <v>1.4962170255054121</v>
      </c>
      <c r="O189" s="300">
        <f t="shared" ref="O189:O190" si="301">SUM(L189:N189)</f>
        <v>5.631337728220517</v>
      </c>
      <c r="P189" s="300"/>
      <c r="Q189" s="300">
        <v>2.2966010741482838</v>
      </c>
      <c r="R189" s="300">
        <v>1.7346336781397254</v>
      </c>
      <c r="S189" s="300">
        <v>1.3458185979429345</v>
      </c>
      <c r="T189" s="300">
        <f t="shared" ref="T189:T190" si="302">SUM(Q189:S189)</f>
        <v>5.3770533502309439</v>
      </c>
      <c r="U189" s="300"/>
      <c r="V189" s="300">
        <v>2.3140094808343665</v>
      </c>
      <c r="W189" s="300">
        <v>1.8174258200205762</v>
      </c>
      <c r="X189" s="300">
        <v>1.4160603684897457</v>
      </c>
      <c r="Y189" s="300">
        <f t="shared" ref="Y189:Y190" si="303">SUM(V189:X189)</f>
        <v>5.5474956693446877</v>
      </c>
    </row>
    <row r="190" spans="1:25" x14ac:dyDescent="0.2">
      <c r="A190" s="264" t="s">
        <v>363</v>
      </c>
      <c r="B190" s="301">
        <f>SUM(B188:B189)</f>
        <v>4.4829297076129135</v>
      </c>
      <c r="C190" s="301">
        <f t="shared" ref="C190" si="304">SUM(C188:C189)</f>
        <v>5.0216195784979334</v>
      </c>
      <c r="D190" s="301">
        <f t="shared" ref="D190" si="305">SUM(D188:D189)</f>
        <v>3.9034507138891543</v>
      </c>
      <c r="E190" s="301">
        <f t="shared" si="299"/>
        <v>13.408000000000001</v>
      </c>
      <c r="F190" s="301"/>
      <c r="G190" s="301">
        <f>SUM(G188:G189)</f>
        <v>5.0398305349732091</v>
      </c>
      <c r="H190" s="301">
        <f t="shared" ref="H190" si="306">SUM(H188:H189)</f>
        <v>5.7070356142490448</v>
      </c>
      <c r="I190" s="301">
        <f t="shared" ref="I190" si="307">SUM(I188:I189)</f>
        <v>2.8281338507777387</v>
      </c>
      <c r="J190" s="301">
        <f t="shared" si="300"/>
        <v>13.574999999999992</v>
      </c>
      <c r="K190" s="301"/>
      <c r="L190" s="301">
        <f>SUM(L188:L189)</f>
        <v>4.2303099508581408</v>
      </c>
      <c r="M190" s="301">
        <f t="shared" ref="M190" si="308">SUM(M188:M189)</f>
        <v>4.827425038330639</v>
      </c>
      <c r="N190" s="301">
        <f t="shared" ref="N190" si="309">SUM(N188:N189)</f>
        <v>2.7492650108112056</v>
      </c>
      <c r="O190" s="301">
        <f t="shared" si="301"/>
        <v>11.806999999999986</v>
      </c>
      <c r="P190" s="301"/>
      <c r="Q190" s="301">
        <f>SUM(Q188:Q189)</f>
        <v>3.9773190612011939</v>
      </c>
      <c r="R190" s="301">
        <f t="shared" ref="R190" si="310">SUM(R188:R189)</f>
        <v>4.6172568412796924</v>
      </c>
      <c r="S190" s="301">
        <f t="shared" ref="S190" si="311">SUM(S188:S189)</f>
        <v>2.3704240975191269</v>
      </c>
      <c r="T190" s="301">
        <f t="shared" si="302"/>
        <v>10.965000000000014</v>
      </c>
      <c r="U190" s="301"/>
      <c r="V190" s="301">
        <f>SUM(V188:V189)</f>
        <v>3.9043605714331648</v>
      </c>
      <c r="W190" s="301">
        <f t="shared" ref="W190" si="312">SUM(W188:W189)</f>
        <v>4.7041935291286014</v>
      </c>
      <c r="X190" s="301">
        <f t="shared" ref="X190" si="313">SUM(X188:X189)</f>
        <v>2.504445899438231</v>
      </c>
      <c r="Y190" s="301">
        <f t="shared" si="303"/>
        <v>11.112999999999998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1.6945596959232607</v>
      </c>
      <c r="C197" s="300">
        <v>3.4786792145537926</v>
      </c>
      <c r="D197" s="300">
        <v>3.0518668717869946</v>
      </c>
      <c r="E197" s="300">
        <f>SUM(B197:D197)</f>
        <v>8.2251057822640483</v>
      </c>
      <c r="F197" s="300"/>
      <c r="G197" s="300">
        <v>2.7430807167939659</v>
      </c>
      <c r="H197" s="300">
        <v>2.7227400759091673</v>
      </c>
      <c r="I197" s="300">
        <v>4.2860636201228806</v>
      </c>
      <c r="J197" s="300">
        <f>SUM(G197:I197)</f>
        <v>9.7518844128260138</v>
      </c>
      <c r="K197" s="300"/>
      <c r="L197" s="300">
        <v>2.365385017415202</v>
      </c>
      <c r="M197" s="300">
        <v>2.3723249129444017</v>
      </c>
      <c r="N197" s="300">
        <v>5.2917822298851078</v>
      </c>
      <c r="O197" s="300">
        <f>SUM(L197:N197)</f>
        <v>10.029492160244711</v>
      </c>
      <c r="P197" s="300"/>
      <c r="Q197" s="300">
        <v>2.1437861765062816</v>
      </c>
      <c r="R197" s="300">
        <v>2.1882630680876116</v>
      </c>
      <c r="S197" s="300">
        <v>4.9662897191723188</v>
      </c>
      <c r="T197" s="300">
        <f>SUM(Q197:S197)</f>
        <v>9.2983389637662128</v>
      </c>
      <c r="U197" s="300"/>
      <c r="V197" s="300">
        <v>2.0213448905100742</v>
      </c>
      <c r="W197" s="300">
        <v>2.0919498635992446</v>
      </c>
      <c r="X197" s="300">
        <v>4.8282256138208162</v>
      </c>
      <c r="Y197" s="300">
        <f>SUM(V197:X197)</f>
        <v>8.9415203679301349</v>
      </c>
    </row>
    <row r="198" spans="1:25" x14ac:dyDescent="0.2">
      <c r="A198" s="260" t="s">
        <v>364</v>
      </c>
      <c r="B198" s="300">
        <v>2.1323534883601707</v>
      </c>
      <c r="C198" s="300">
        <v>1.3302196000252158</v>
      </c>
      <c r="D198" s="300">
        <v>1.7963211293505588</v>
      </c>
      <c r="E198" s="300">
        <f t="shared" ref="E198:E199" si="314">SUM(B198:D198)</f>
        <v>5.2588942177359455</v>
      </c>
      <c r="F198" s="300"/>
      <c r="G198" s="300">
        <v>2.9563221610515185</v>
      </c>
      <c r="H198" s="300">
        <v>0.83150751846411175</v>
      </c>
      <c r="I198" s="300">
        <v>1.6522859076583496</v>
      </c>
      <c r="J198" s="300">
        <f t="shared" ref="J198:J199" si="315">SUM(G198:I198)</f>
        <v>5.4401155871739801</v>
      </c>
      <c r="K198" s="300"/>
      <c r="L198" s="300">
        <v>2.8037177700283991</v>
      </c>
      <c r="M198" s="300">
        <v>1.0595653310204665</v>
      </c>
      <c r="N198" s="300">
        <v>1.5272247387064115</v>
      </c>
      <c r="O198" s="300">
        <f t="shared" ref="O198:O199" si="316">SUM(L198:N198)</f>
        <v>5.3905078397552764</v>
      </c>
      <c r="P198" s="300"/>
      <c r="Q198" s="300">
        <v>2.7090874690414184</v>
      </c>
      <c r="R198" s="300">
        <v>0.98783176305775999</v>
      </c>
      <c r="S198" s="300">
        <v>1.4737418041346109</v>
      </c>
      <c r="T198" s="300">
        <f t="shared" ref="T198:T199" si="317">SUM(Q198:S198)</f>
        <v>5.1706610362337893</v>
      </c>
      <c r="U198" s="300"/>
      <c r="V198" s="300">
        <v>2.8033282718493155</v>
      </c>
      <c r="W198" s="300">
        <v>0.97847835372594238</v>
      </c>
      <c r="X198" s="300">
        <v>1.5186730064945884</v>
      </c>
      <c r="Y198" s="300">
        <f t="shared" ref="Y198:Y199" si="318">SUM(V198:X198)</f>
        <v>5.3004796320698464</v>
      </c>
    </row>
    <row r="199" spans="1:25" x14ac:dyDescent="0.2">
      <c r="A199" s="264" t="s">
        <v>363</v>
      </c>
      <c r="B199" s="301">
        <f>SUM(B197:B198)</f>
        <v>3.8269131842834314</v>
      </c>
      <c r="C199" s="301">
        <f t="shared" ref="C199" si="319">SUM(C197:C198)</f>
        <v>4.8088988145790079</v>
      </c>
      <c r="D199" s="301">
        <f t="shared" ref="D199" si="320">SUM(D197:D198)</f>
        <v>4.8481880011375535</v>
      </c>
      <c r="E199" s="301">
        <f t="shared" si="314"/>
        <v>13.483999999999995</v>
      </c>
      <c r="F199" s="301"/>
      <c r="G199" s="301">
        <f>SUM(G197:G198)</f>
        <v>5.6994028778454844</v>
      </c>
      <c r="H199" s="301">
        <f t="shared" ref="H199" si="321">SUM(H197:H198)</f>
        <v>3.5542475943732792</v>
      </c>
      <c r="I199" s="301">
        <f t="shared" ref="I199" si="322">SUM(I197:I198)</f>
        <v>5.9383495277812299</v>
      </c>
      <c r="J199" s="301">
        <f t="shared" si="315"/>
        <v>15.191999999999993</v>
      </c>
      <c r="K199" s="301"/>
      <c r="L199" s="301">
        <f>SUM(L197:L198)</f>
        <v>5.1691027874436006</v>
      </c>
      <c r="M199" s="301">
        <f t="shared" ref="M199" si="323">SUM(M197:M198)</f>
        <v>3.431890243964868</v>
      </c>
      <c r="N199" s="301">
        <f t="shared" ref="N199" si="324">SUM(N197:N198)</f>
        <v>6.8190069685915198</v>
      </c>
      <c r="O199" s="301">
        <f t="shared" si="316"/>
        <v>15.419999999999987</v>
      </c>
      <c r="P199" s="301"/>
      <c r="Q199" s="301">
        <f>SUM(Q197:Q198)</f>
        <v>4.8528736455476995</v>
      </c>
      <c r="R199" s="301">
        <f t="shared" ref="R199" si="325">SUM(R197:R198)</f>
        <v>3.1760948311453716</v>
      </c>
      <c r="S199" s="301">
        <f t="shared" ref="S199" si="326">SUM(S197:S198)</f>
        <v>6.4400315233069296</v>
      </c>
      <c r="T199" s="301">
        <f t="shared" si="317"/>
        <v>14.469000000000001</v>
      </c>
      <c r="U199" s="301"/>
      <c r="V199" s="301">
        <f>SUM(V197:V198)</f>
        <v>4.8246731623593897</v>
      </c>
      <c r="W199" s="301">
        <f t="shared" ref="W199" si="327">SUM(W197:W198)</f>
        <v>3.0704282173251869</v>
      </c>
      <c r="X199" s="301">
        <f t="shared" ref="X199" si="328">SUM(X197:X198)</f>
        <v>6.3468986203154047</v>
      </c>
      <c r="Y199" s="301">
        <f t="shared" si="318"/>
        <v>14.241999999999981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Leicester and Leicestershire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1.1352432766193132</v>
      </c>
      <c r="N7">
        <f>'Ind T4'!C122</f>
        <v>0.25504920467143144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-1.3634259389985748</v>
      </c>
      <c r="N9">
        <f>'Ind T4'!C120</f>
        <v>0.77427358689703407</v>
      </c>
    </row>
    <row r="10" spans="1:16" x14ac:dyDescent="0.2">
      <c r="L10" s="13" t="str">
        <f>'Ind T4'!A80</f>
        <v>Education</v>
      </c>
      <c r="M10">
        <f>'Ind T4'!B119</f>
        <v>1.5416838585711856</v>
      </c>
      <c r="N10">
        <f>'Ind T4'!C119</f>
        <v>1.8187728130358849E-2</v>
      </c>
    </row>
    <row r="11" spans="1:16" x14ac:dyDescent="0.2">
      <c r="L11" s="13" t="str">
        <f>'Ind T4'!A79</f>
        <v>Public admin. and defence</v>
      </c>
      <c r="M11">
        <f>'Ind T4'!B118</f>
        <v>2.0901783061899604</v>
      </c>
      <c r="N11">
        <f>'Ind T4'!C118</f>
        <v>0.65832509617635981</v>
      </c>
    </row>
    <row r="12" spans="1:16" x14ac:dyDescent="0.2">
      <c r="L12" s="1" t="str">
        <f>CONCATENATE("[",'Ind T4'!A78,"]")</f>
        <v>[Non-marketed services]</v>
      </c>
      <c r="M12">
        <f>'Ind T4'!B117</f>
        <v>0.37107485817728936</v>
      </c>
      <c r="N12">
        <f>'Ind T4'!C117</f>
        <v>0.45078157788018824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2.719554216620268</v>
      </c>
      <c r="N14" s="13">
        <f>'Ind T4'!C115</f>
        <v>-0.52839918470255487</v>
      </c>
    </row>
    <row r="15" spans="1:16" x14ac:dyDescent="0.2">
      <c r="L15" s="13" t="str">
        <f>'Ind T4'!A75</f>
        <v>Arts and entertainment</v>
      </c>
      <c r="M15" s="13">
        <f>'Ind T4'!B114</f>
        <v>-2.5111129605488114</v>
      </c>
      <c r="N15" s="13">
        <f>'Ind T4'!C114</f>
        <v>-0.40303218127946128</v>
      </c>
    </row>
    <row r="16" spans="1:16" x14ac:dyDescent="0.2">
      <c r="L16" s="13" t="str">
        <f>'Ind T4'!A74</f>
        <v>Support services</v>
      </c>
      <c r="M16" s="13">
        <f>'Ind T4'!B113</f>
        <v>-0.70244403617248929</v>
      </c>
      <c r="N16" s="13">
        <f>'Ind T4'!C113</f>
        <v>0.78530390764559588</v>
      </c>
    </row>
    <row r="17" spans="12:14" x14ac:dyDescent="0.2">
      <c r="L17" s="13" t="str">
        <f>'Ind T4'!A73</f>
        <v>Professional services</v>
      </c>
      <c r="M17" s="13">
        <f>'Ind T4'!B112</f>
        <v>5.0571174651303785</v>
      </c>
      <c r="N17" s="13">
        <f>'Ind T4'!C112</f>
        <v>0.54836624719452054</v>
      </c>
    </row>
    <row r="18" spans="12:14" x14ac:dyDescent="0.2">
      <c r="L18" s="13" t="str">
        <f>'Ind T4'!A72</f>
        <v>Real estate</v>
      </c>
      <c r="M18" s="13">
        <f>'Ind T4'!B111</f>
        <v>8.4801698782704484</v>
      </c>
      <c r="N18" s="13">
        <f>'Ind T4'!C111</f>
        <v>0.27895384003508994</v>
      </c>
    </row>
    <row r="19" spans="12:14" x14ac:dyDescent="0.2">
      <c r="L19" t="str">
        <f>'Ind T4'!A71</f>
        <v>Finance and insurance</v>
      </c>
      <c r="M19">
        <f>'Ind T4'!B110</f>
        <v>1.471679936761694</v>
      </c>
      <c r="N19">
        <f>'Ind T4'!C110</f>
        <v>-0.48402301640998457</v>
      </c>
    </row>
    <row r="20" spans="12:14" x14ac:dyDescent="0.2">
      <c r="L20" t="str">
        <f>'Ind T4'!A70</f>
        <v>Information technology</v>
      </c>
      <c r="M20">
        <f>'Ind T4'!B109</f>
        <v>2.6935050329906174</v>
      </c>
      <c r="N20">
        <f>'Ind T4'!C109</f>
        <v>0.98641526007146041</v>
      </c>
    </row>
    <row r="21" spans="12:14" x14ac:dyDescent="0.2">
      <c r="L21" t="str">
        <f>'Ind T4'!A69</f>
        <v>Media</v>
      </c>
      <c r="M21">
        <f>'Ind T4'!B108</f>
        <v>2.1282726666000507</v>
      </c>
      <c r="N21">
        <f>'Ind T4'!C108</f>
        <v>-1.1431187059174341E-2</v>
      </c>
    </row>
    <row r="22" spans="12:14" x14ac:dyDescent="0.2">
      <c r="L22" s="1" t="str">
        <f>CONCATENATE("[",'Ind T4'!A68,"]")</f>
        <v>[Business and other services]</v>
      </c>
      <c r="M22">
        <f>'Ind T4'!B107</f>
        <v>2.1610714088268868</v>
      </c>
      <c r="N22">
        <f>'Ind T4'!C107</f>
        <v>0.38721258136837911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0.56804284269278416</v>
      </c>
      <c r="N24">
        <f>'Ind T4'!C105</f>
        <v>0.32765500254776647</v>
      </c>
    </row>
    <row r="25" spans="12:14" x14ac:dyDescent="0.2">
      <c r="L25" s="13" t="str">
        <f>'Ind T4'!A65</f>
        <v>Transport and storage</v>
      </c>
      <c r="M25">
        <f>'Ind T4'!B104</f>
        <v>4.5490296879021619</v>
      </c>
      <c r="N25">
        <f>'Ind T4'!C104</f>
        <v>0.44537359239689156</v>
      </c>
    </row>
    <row r="26" spans="12:14" x14ac:dyDescent="0.2">
      <c r="L26" s="13" t="str">
        <f>'Ind T4'!A64</f>
        <v>Wholesale and retail trade</v>
      </c>
      <c r="M26">
        <f>'Ind T4'!B103</f>
        <v>0.59805228164231394</v>
      </c>
      <c r="N26">
        <f>'Ind T4'!C103</f>
        <v>0.27583014701522135</v>
      </c>
    </row>
    <row r="27" spans="12:14" x14ac:dyDescent="0.2">
      <c r="L27" s="1" t="str">
        <f>CONCATENATE("[",'Ind T4'!A63,"]")</f>
        <v>[Trade, accomod. and transport]</v>
      </c>
      <c r="M27">
        <f>'Ind T4'!B102</f>
        <v>1.4891907950269179</v>
      </c>
      <c r="N27">
        <f>'Ind T4'!C102</f>
        <v>0.32842699206294679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0.31020962742047686</v>
      </c>
      <c r="N29">
        <f>'Ind T4'!C100</f>
        <v>0.42840275909064029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2.6709021934830712</v>
      </c>
      <c r="N31">
        <f>'Ind T4'!C98</f>
        <v>-1.2289449894173687</v>
      </c>
    </row>
    <row r="32" spans="12:14" x14ac:dyDescent="0.2">
      <c r="L32" s="13" t="str">
        <f>'Ind T4'!A58</f>
        <v>Engineering</v>
      </c>
      <c r="M32">
        <f>'Ind T4'!B97</f>
        <v>-6.0524703550938419</v>
      </c>
      <c r="N32">
        <f>'Ind T4'!C97</f>
        <v>-1.4328894188081698</v>
      </c>
    </row>
    <row r="33" spans="12:14" x14ac:dyDescent="0.2">
      <c r="L33" s="13" t="str">
        <f>'Ind T4'!A57</f>
        <v>Food drink and tobacco</v>
      </c>
      <c r="M33">
        <f>'Ind T4'!B96</f>
        <v>-0.63674401772559897</v>
      </c>
      <c r="N33">
        <f>'Ind T4'!C96</f>
        <v>1.3864583498276017</v>
      </c>
    </row>
    <row r="34" spans="12:14" x14ac:dyDescent="0.2">
      <c r="L34" s="1" t="str">
        <f>CONCATENATE("[",'Ind T4'!A56,"]")</f>
        <v>[Manufacturing]</v>
      </c>
      <c r="M34">
        <f>'Ind T4'!B95</f>
        <v>0.7035582363223325</v>
      </c>
      <c r="N34">
        <f>'Ind T4'!C95</f>
        <v>-0.65905645997755835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-1.1817595581086193</v>
      </c>
      <c r="N36">
        <f>'Ind T4'!C93</f>
        <v>0.56523018658107826</v>
      </c>
    </row>
    <row r="37" spans="12:14" x14ac:dyDescent="0.2">
      <c r="L37" s="13" t="str">
        <f>'Ind T4'!A53</f>
        <v>Electricity and gas</v>
      </c>
      <c r="M37">
        <f>'Ind T4'!B92</f>
        <v>-6.8340366673300679</v>
      </c>
      <c r="N37">
        <f>'Ind T4'!C92</f>
        <v>4.8496818100018935E-2</v>
      </c>
    </row>
    <row r="38" spans="12:14" x14ac:dyDescent="0.2">
      <c r="L38" s="13" t="str">
        <f>'Ind T4'!A52</f>
        <v>Mining and quarrying</v>
      </c>
      <c r="M38">
        <f>'Ind T4'!B91</f>
        <v>-10.928800431046049</v>
      </c>
      <c r="N38">
        <f>'Ind T4'!C91</f>
        <v>-1.9871336112813776</v>
      </c>
    </row>
    <row r="39" spans="12:14" x14ac:dyDescent="0.2">
      <c r="L39" s="45" t="str">
        <f>'Ind T4'!A51</f>
        <v>Agriculture</v>
      </c>
      <c r="M39">
        <f>'Ind T4'!B90</f>
        <v>8.0547935221042763</v>
      </c>
      <c r="N39">
        <f>'Ind T4'!C90</f>
        <v>-0.25224063296328536</v>
      </c>
    </row>
    <row r="40" spans="12:14" x14ac:dyDescent="0.2">
      <c r="L40" s="1" t="str">
        <f>CONCATENATE("[",'Ind T4'!A50,"]")</f>
        <v>[Primary sector and utilities]</v>
      </c>
      <c r="M40">
        <f>'Ind T4'!B89</f>
        <v>-1.7986015279192635</v>
      </c>
      <c r="N40">
        <f>'Ind T4'!C89</f>
        <v>-0.1778329628419506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Leicester and Leicestershire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14.376000000000033</v>
      </c>
      <c r="N5" s="11">
        <f t="shared" ref="N5:AL5" si="1">SUM(N6:N9)</f>
        <v>14.91400000000001</v>
      </c>
      <c r="O5" s="11">
        <f t="shared" si="1"/>
        <v>17.083999999999989</v>
      </c>
      <c r="P5" s="11">
        <f t="shared" si="1"/>
        <v>16.88300000000001</v>
      </c>
      <c r="Q5" s="11">
        <f t="shared" si="1"/>
        <v>12.080999999999996</v>
      </c>
      <c r="R5" s="11">
        <f t="shared" si="1"/>
        <v>17.498000000000019</v>
      </c>
      <c r="S5" s="11">
        <f t="shared" si="1"/>
        <v>17.259999999999998</v>
      </c>
      <c r="T5" s="11">
        <f t="shared" si="1"/>
        <v>19.052000000000007</v>
      </c>
      <c r="U5" s="11">
        <f t="shared" si="1"/>
        <v>15.879000000000008</v>
      </c>
      <c r="V5" s="11">
        <f t="shared" si="1"/>
        <v>15.326999999999977</v>
      </c>
      <c r="W5" s="11">
        <f t="shared" si="1"/>
        <v>15.980000000000018</v>
      </c>
      <c r="X5" s="11">
        <f t="shared" si="1"/>
        <v>15.873000000000005</v>
      </c>
      <c r="Y5" s="11">
        <f t="shared" si="1"/>
        <v>15.764999999999995</v>
      </c>
      <c r="Z5" s="11">
        <f t="shared" si="1"/>
        <v>15.71900000000001</v>
      </c>
      <c r="AA5" s="11">
        <f t="shared" si="1"/>
        <v>15.742999999999997</v>
      </c>
      <c r="AB5" s="11">
        <f t="shared" si="1"/>
        <v>15.730000000000011</v>
      </c>
      <c r="AC5" s="11">
        <f t="shared" si="1"/>
        <v>15.718999999999973</v>
      </c>
      <c r="AD5" s="11">
        <f t="shared" si="1"/>
        <v>15.699000000000012</v>
      </c>
      <c r="AE5" s="11">
        <f t="shared" si="1"/>
        <v>15.673999999999992</v>
      </c>
      <c r="AF5" s="11">
        <f t="shared" si="1"/>
        <v>15.651999999999997</v>
      </c>
      <c r="AG5" s="11">
        <f t="shared" si="1"/>
        <v>15.634999999999998</v>
      </c>
      <c r="AH5" s="11">
        <f t="shared" si="1"/>
        <v>15.617000000000044</v>
      </c>
      <c r="AI5" s="11">
        <f t="shared" si="1"/>
        <v>15.599999999999991</v>
      </c>
      <c r="AJ5" s="11">
        <f t="shared" si="1"/>
        <v>15.583999999999987</v>
      </c>
      <c r="AK5" s="11">
        <f t="shared" si="1"/>
        <v>15.571000000000033</v>
      </c>
      <c r="AL5" s="11">
        <f t="shared" si="1"/>
        <v>15.559000000000003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4.0960000000000063</v>
      </c>
      <c r="N6" s="11">
        <v>7.8290000000000166</v>
      </c>
      <c r="O6" s="11">
        <v>7.3910000000000053</v>
      </c>
      <c r="P6" s="11">
        <v>5.3669999999999964</v>
      </c>
      <c r="Q6" s="11">
        <v>3.5220000000000082</v>
      </c>
      <c r="R6" s="11">
        <v>4.5470000000000033</v>
      </c>
      <c r="S6" s="11">
        <v>4.9860000000000131</v>
      </c>
      <c r="T6" s="11">
        <v>6.1710000000000012</v>
      </c>
      <c r="U6" s="11">
        <v>4.4369999999999976</v>
      </c>
      <c r="V6" s="11">
        <v>4.9129999999999905</v>
      </c>
      <c r="W6" s="11">
        <v>6.6980000000000102</v>
      </c>
      <c r="X6" s="11">
        <v>6.6889999999999983</v>
      </c>
      <c r="Y6" s="11">
        <v>6.6839999999999922</v>
      </c>
      <c r="Z6" s="11">
        <v>6.676999999999996</v>
      </c>
      <c r="AA6" s="11">
        <v>6.6589999999999971</v>
      </c>
      <c r="AB6" s="11">
        <v>6.6350000000000033</v>
      </c>
      <c r="AC6" s="11">
        <v>6.6169999999999849</v>
      </c>
      <c r="AD6" s="11">
        <v>6.5970000000000066</v>
      </c>
      <c r="AE6" s="11">
        <v>6.5759999999999961</v>
      </c>
      <c r="AF6" s="11">
        <v>6.5559999999999929</v>
      </c>
      <c r="AG6" s="11">
        <v>6.5389999999999899</v>
      </c>
      <c r="AH6" s="11">
        <v>6.5210000000000212</v>
      </c>
      <c r="AI6" s="11">
        <v>6.503999999999988</v>
      </c>
      <c r="AJ6" s="11">
        <v>6.4859999999999944</v>
      </c>
      <c r="AK6" s="172">
        <v>6.467000000000021</v>
      </c>
      <c r="AL6" s="11">
        <v>6.4490000000000158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0.97600000000000009</v>
      </c>
      <c r="N7" s="11">
        <v>1.1060000000000023</v>
      </c>
      <c r="O7" s="11">
        <v>1.2499999999999964</v>
      </c>
      <c r="P7" s="11">
        <v>1.0610000000000006</v>
      </c>
      <c r="Q7" s="11">
        <v>1.519000000000001</v>
      </c>
      <c r="R7" s="11">
        <v>2.860999999999998</v>
      </c>
      <c r="S7" s="11">
        <v>2.326999999999996</v>
      </c>
      <c r="T7" s="11">
        <v>2.1240000000000006</v>
      </c>
      <c r="U7" s="11">
        <v>2.1199999999999997</v>
      </c>
      <c r="V7" s="11">
        <v>1.5899999999999999</v>
      </c>
      <c r="W7" s="11">
        <v>1.6040000000000019</v>
      </c>
      <c r="X7" s="11">
        <v>1.5550000000000006</v>
      </c>
      <c r="Y7" s="11">
        <v>1.5379999999999985</v>
      </c>
      <c r="Z7" s="11">
        <v>1.4919999999999978</v>
      </c>
      <c r="AA7" s="11">
        <v>1.4430000000000007</v>
      </c>
      <c r="AB7" s="11">
        <v>1.4060000000000006</v>
      </c>
      <c r="AC7" s="11">
        <v>1.3780000000000017</v>
      </c>
      <c r="AD7" s="11">
        <v>1.3500000000000036</v>
      </c>
      <c r="AE7" s="11">
        <v>1.3250000000000004</v>
      </c>
      <c r="AF7" s="11">
        <v>1.3019999999999976</v>
      </c>
      <c r="AG7" s="11">
        <v>1.2819999999999989</v>
      </c>
      <c r="AH7" s="11">
        <v>1.2600000000000036</v>
      </c>
      <c r="AI7" s="11">
        <v>1.238999999999999</v>
      </c>
      <c r="AJ7" s="11">
        <v>1.219999999999998</v>
      </c>
      <c r="AK7" s="172">
        <v>1.2030000000000038</v>
      </c>
      <c r="AL7" s="11">
        <v>1.1869999999999972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6.3460000000000267</v>
      </c>
      <c r="N8" s="11">
        <v>3.7709999999999972</v>
      </c>
      <c r="O8" s="11">
        <v>6.3989999999999858</v>
      </c>
      <c r="P8" s="11">
        <v>8.1700000000000106</v>
      </c>
      <c r="Q8" s="11">
        <v>4.6359999999999904</v>
      </c>
      <c r="R8" s="11">
        <v>7.6120000000000205</v>
      </c>
      <c r="S8" s="11">
        <v>7.7919999999999945</v>
      </c>
      <c r="T8" s="11">
        <v>8.4040000000000017</v>
      </c>
      <c r="U8" s="11">
        <v>6.4820000000000109</v>
      </c>
      <c r="V8" s="11">
        <v>6.3299999999999947</v>
      </c>
      <c r="W8" s="11">
        <v>5.3430000000000017</v>
      </c>
      <c r="X8" s="11">
        <v>5.3450000000000051</v>
      </c>
      <c r="Y8" s="11">
        <v>5.2760000000000078</v>
      </c>
      <c r="Z8" s="11">
        <v>5.2610000000000117</v>
      </c>
      <c r="AA8" s="11">
        <v>5.2679999999999918</v>
      </c>
      <c r="AB8" s="11">
        <v>5.2700000000000049</v>
      </c>
      <c r="AC8" s="11">
        <v>5.271999999999986</v>
      </c>
      <c r="AD8" s="11">
        <v>5.2770000000000028</v>
      </c>
      <c r="AE8" s="11">
        <v>5.2829999999999933</v>
      </c>
      <c r="AF8" s="11">
        <v>5.2920000000000007</v>
      </c>
      <c r="AG8" s="11">
        <v>5.304000000000002</v>
      </c>
      <c r="AH8" s="11">
        <v>5.3180000000000121</v>
      </c>
      <c r="AI8" s="11">
        <v>5.3320000000000096</v>
      </c>
      <c r="AJ8" s="11">
        <v>5.3479999999999945</v>
      </c>
      <c r="AK8" s="172">
        <v>5.3650000000000073</v>
      </c>
      <c r="AL8" s="11">
        <v>5.3819999999999935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2.9580000000000002</v>
      </c>
      <c r="N9" s="11">
        <v>2.2079999999999953</v>
      </c>
      <c r="O9" s="11">
        <v>2.0439999999999992</v>
      </c>
      <c r="P9" s="11">
        <v>2.285000000000001</v>
      </c>
      <c r="Q9" s="11">
        <v>2.4039999999999968</v>
      </c>
      <c r="R9" s="11">
        <v>2.477999999999998</v>
      </c>
      <c r="S9" s="11">
        <v>2.1549999999999958</v>
      </c>
      <c r="T9" s="11">
        <v>2.3530000000000033</v>
      </c>
      <c r="U9" s="11">
        <v>2.8399999999999994</v>
      </c>
      <c r="V9" s="11">
        <v>2.4939999999999922</v>
      </c>
      <c r="W9" s="11">
        <v>2.3350000000000035</v>
      </c>
      <c r="X9" s="11">
        <v>2.2839999999999998</v>
      </c>
      <c r="Y9" s="11">
        <v>2.2669999999999977</v>
      </c>
      <c r="Z9" s="11">
        <v>2.2890000000000055</v>
      </c>
      <c r="AA9" s="11">
        <v>2.3730000000000064</v>
      </c>
      <c r="AB9" s="11">
        <v>2.4190000000000023</v>
      </c>
      <c r="AC9" s="11">
        <v>2.4519999999999995</v>
      </c>
      <c r="AD9" s="11">
        <v>2.4749999999999992</v>
      </c>
      <c r="AE9" s="11">
        <v>2.4900000000000011</v>
      </c>
      <c r="AF9" s="11">
        <v>2.5020000000000064</v>
      </c>
      <c r="AG9" s="11">
        <v>2.5100000000000064</v>
      </c>
      <c r="AH9" s="11">
        <v>2.5180000000000069</v>
      </c>
      <c r="AI9" s="11">
        <v>2.5249999999999946</v>
      </c>
      <c r="AJ9" s="11">
        <v>2.5299999999999989</v>
      </c>
      <c r="AK9" s="172">
        <v>2.5360000000000009</v>
      </c>
      <c r="AL9" s="11">
        <v>2.5409999999999955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63.719000000000008</v>
      </c>
      <c r="N11" s="11">
        <f t="shared" si="2"/>
        <v>62.827000000000098</v>
      </c>
      <c r="O11" s="11">
        <f t="shared" si="2"/>
        <v>63.61699999999999</v>
      </c>
      <c r="P11" s="11">
        <f t="shared" si="2"/>
        <v>64.698999999999927</v>
      </c>
      <c r="Q11" s="11">
        <f t="shared" si="2"/>
        <v>58.948999999999913</v>
      </c>
      <c r="R11" s="11">
        <f t="shared" ref="R11" si="3">SUM(R12:R14)</f>
        <v>64.10400000000007</v>
      </c>
      <c r="S11" s="11">
        <f t="shared" ref="S11" si="4">SUM(S12:S14)</f>
        <v>67.485000000000028</v>
      </c>
      <c r="T11" s="11">
        <f t="shared" ref="T11" si="5">SUM(T12:T14)</f>
        <v>67.096999999999923</v>
      </c>
      <c r="U11" s="11">
        <f t="shared" ref="U11" si="6">SUM(U12:U14)</f>
        <v>64.59699999999998</v>
      </c>
      <c r="V11" s="11">
        <f t="shared" ref="V11" si="7">SUM(V12:V14)</f>
        <v>67.727999999999909</v>
      </c>
      <c r="W11" s="11">
        <f t="shared" ref="W11" si="8">SUM(W12:W14)</f>
        <v>66.391000000000062</v>
      </c>
      <c r="X11" s="11">
        <f t="shared" ref="X11" si="9">SUM(X12:X14)</f>
        <v>66.181999999999988</v>
      </c>
      <c r="Y11" s="11">
        <f t="shared" ref="Y11" si="10">SUM(Y12:Y14)</f>
        <v>65.632000000000005</v>
      </c>
      <c r="Z11" s="11">
        <f t="shared" ref="Z11" si="11">SUM(Z12:Z14)</f>
        <v>64.974999999999937</v>
      </c>
      <c r="AA11" s="11">
        <f t="shared" ref="AA11" si="12">SUM(AA12:AA14)</f>
        <v>64.49199999999999</v>
      </c>
      <c r="AB11" s="11">
        <f t="shared" ref="AB11" si="13">SUM(AB12:AB14)</f>
        <v>64.017999999999844</v>
      </c>
      <c r="AC11" s="11">
        <f t="shared" ref="AC11" si="14">SUM(AC12:AC14)</f>
        <v>63.605000000000032</v>
      </c>
      <c r="AD11" s="11">
        <f>SUM(AD12:AD14)</f>
        <v>63.152999999999913</v>
      </c>
      <c r="AE11" s="11">
        <f t="shared" ref="AE11" si="15">SUM(AE12:AE14)</f>
        <v>62.727000000000089</v>
      </c>
      <c r="AF11" s="11">
        <f t="shared" ref="AF11" si="16">SUM(AF12:AF14)</f>
        <v>62.30299999999999</v>
      </c>
      <c r="AG11" s="11">
        <f t="shared" ref="AG11:AL11" si="17">SUM(AG12:AG14)</f>
        <v>61.918999999999954</v>
      </c>
      <c r="AH11" s="11">
        <f t="shared" si="17"/>
        <v>61.523999999999987</v>
      </c>
      <c r="AI11" s="11">
        <f t="shared" si="17"/>
        <v>61.145999999999987</v>
      </c>
      <c r="AJ11" s="11">
        <f t="shared" si="17"/>
        <v>60.783999999999963</v>
      </c>
      <c r="AK11" s="11">
        <f t="shared" si="17"/>
        <v>60.44000000000004</v>
      </c>
      <c r="AL11" s="11">
        <f t="shared" si="17"/>
        <v>60.122000000000057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12.631999999999994</v>
      </c>
      <c r="N12" s="11">
        <v>12.27199999999999</v>
      </c>
      <c r="O12" s="11">
        <v>11.408000000000026</v>
      </c>
      <c r="P12" s="11">
        <v>12.123999999999999</v>
      </c>
      <c r="Q12" s="11">
        <v>11.893999999999988</v>
      </c>
      <c r="R12" s="11">
        <v>13.393000000000011</v>
      </c>
      <c r="S12" s="11">
        <v>12.962000000000014</v>
      </c>
      <c r="T12" s="11">
        <v>12.734999999999982</v>
      </c>
      <c r="U12" s="11">
        <v>14.255999999999981</v>
      </c>
      <c r="V12" s="11">
        <v>13.415999999999995</v>
      </c>
      <c r="W12" s="11">
        <v>12.972000000000032</v>
      </c>
      <c r="X12" s="11">
        <v>13.300999999999979</v>
      </c>
      <c r="Y12" s="11">
        <v>13.679999999999975</v>
      </c>
      <c r="Z12" s="11">
        <v>13.942999999999996</v>
      </c>
      <c r="AA12" s="11">
        <v>14.156999999999968</v>
      </c>
      <c r="AB12" s="11">
        <v>14.337999999999999</v>
      </c>
      <c r="AC12" s="11">
        <v>14.497000000000032</v>
      </c>
      <c r="AD12" s="11">
        <v>14.652999999999999</v>
      </c>
      <c r="AE12" s="11">
        <v>14.81000000000002</v>
      </c>
      <c r="AF12" s="11">
        <v>14.965000000000023</v>
      </c>
      <c r="AG12" s="11">
        <v>15.134000000000018</v>
      </c>
      <c r="AH12" s="11">
        <v>15.302999999999981</v>
      </c>
      <c r="AI12" s="11">
        <v>15.469999999999988</v>
      </c>
      <c r="AJ12" s="11">
        <v>15.632999999999971</v>
      </c>
      <c r="AK12" s="172">
        <v>15.791999999999986</v>
      </c>
      <c r="AL12" s="11">
        <v>15.948000000000023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7.6410000000000133</v>
      </c>
      <c r="N13" s="11">
        <v>10.246000000000041</v>
      </c>
      <c r="O13" s="11">
        <v>10.854000000000029</v>
      </c>
      <c r="P13" s="11">
        <v>10.855999999999993</v>
      </c>
      <c r="Q13" s="11">
        <v>9.7420000000000329</v>
      </c>
      <c r="R13" s="11">
        <v>10.844999999999992</v>
      </c>
      <c r="S13" s="11">
        <v>9.2319999999999993</v>
      </c>
      <c r="T13" s="11">
        <v>8.961000000000011</v>
      </c>
      <c r="U13" s="11">
        <v>10.579999999999949</v>
      </c>
      <c r="V13" s="11">
        <v>8.3289999999999758</v>
      </c>
      <c r="W13" s="11">
        <v>7.9369999999999825</v>
      </c>
      <c r="X13" s="11">
        <v>8.0890000000000004</v>
      </c>
      <c r="Y13" s="11">
        <v>7.9709999999999939</v>
      </c>
      <c r="Z13" s="11">
        <v>7.9259999999999966</v>
      </c>
      <c r="AA13" s="11">
        <v>7.8449999999999935</v>
      </c>
      <c r="AB13" s="11">
        <v>7.7529999999999974</v>
      </c>
      <c r="AC13" s="11">
        <v>7.60700000000001</v>
      </c>
      <c r="AD13" s="11">
        <v>7.4609999999999923</v>
      </c>
      <c r="AE13" s="11">
        <v>7.3180000000000121</v>
      </c>
      <c r="AF13" s="11">
        <v>7.1769999999999925</v>
      </c>
      <c r="AG13" s="11">
        <v>7.0449999999999839</v>
      </c>
      <c r="AH13" s="11">
        <v>6.9120000000000035</v>
      </c>
      <c r="AI13" s="11">
        <v>6.7800000000000047</v>
      </c>
      <c r="AJ13" s="11">
        <v>6.6489999999999965</v>
      </c>
      <c r="AK13" s="172">
        <v>6.5200000000000156</v>
      </c>
      <c r="AL13" s="11">
        <v>6.3919999999999728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43.446000000000005</v>
      </c>
      <c r="N14" s="11">
        <v>40.309000000000069</v>
      </c>
      <c r="O14" s="11">
        <v>41.354999999999933</v>
      </c>
      <c r="P14" s="11">
        <v>41.718999999999937</v>
      </c>
      <c r="Q14" s="11">
        <v>37.312999999999896</v>
      </c>
      <c r="R14" s="11">
        <v>39.866000000000071</v>
      </c>
      <c r="S14" s="11">
        <v>45.291000000000011</v>
      </c>
      <c r="T14" s="11">
        <v>45.400999999999939</v>
      </c>
      <c r="U14" s="11">
        <v>39.761000000000053</v>
      </c>
      <c r="V14" s="11">
        <v>45.98299999999994</v>
      </c>
      <c r="W14" s="11">
        <v>45.482000000000049</v>
      </c>
      <c r="X14" s="11">
        <v>44.792000000000002</v>
      </c>
      <c r="Y14" s="11">
        <v>43.981000000000037</v>
      </c>
      <c r="Z14" s="11">
        <v>43.105999999999952</v>
      </c>
      <c r="AA14" s="11">
        <v>42.490000000000038</v>
      </c>
      <c r="AB14" s="11">
        <v>41.92699999999985</v>
      </c>
      <c r="AC14" s="11">
        <v>41.500999999999991</v>
      </c>
      <c r="AD14" s="11">
        <v>41.038999999999923</v>
      </c>
      <c r="AE14" s="11">
        <v>40.599000000000053</v>
      </c>
      <c r="AF14" s="11">
        <v>40.160999999999973</v>
      </c>
      <c r="AG14" s="11">
        <v>39.739999999999952</v>
      </c>
      <c r="AH14" s="11">
        <v>39.308999999999997</v>
      </c>
      <c r="AI14" s="11">
        <v>38.895999999999994</v>
      </c>
      <c r="AJ14" s="11">
        <v>38.501999999999995</v>
      </c>
      <c r="AK14" s="172">
        <v>38.128000000000036</v>
      </c>
      <c r="AL14" s="11">
        <v>37.78200000000006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29.743000000000038</v>
      </c>
      <c r="N16" s="11">
        <v>30.78899999999998</v>
      </c>
      <c r="O16" s="11">
        <v>32.218999999999966</v>
      </c>
      <c r="P16" s="11">
        <v>28.388999999999996</v>
      </c>
      <c r="Q16" s="11">
        <v>30.59099999999999</v>
      </c>
      <c r="R16" s="11">
        <v>31.268000000000058</v>
      </c>
      <c r="S16" s="11">
        <v>35.516000000000012</v>
      </c>
      <c r="T16" s="11">
        <v>31.771999999999935</v>
      </c>
      <c r="U16" s="11">
        <v>31.479999999999997</v>
      </c>
      <c r="V16" s="11">
        <v>33.332000000000065</v>
      </c>
      <c r="W16" s="11">
        <v>31.75600000000005</v>
      </c>
      <c r="X16" s="11">
        <v>31.227999999999955</v>
      </c>
      <c r="Y16" s="11">
        <v>31.416000000000018</v>
      </c>
      <c r="Z16" s="11">
        <v>31.841999999999935</v>
      </c>
      <c r="AA16" s="11">
        <v>32.207000000000058</v>
      </c>
      <c r="AB16" s="11">
        <v>32.408000000000023</v>
      </c>
      <c r="AC16" s="11">
        <v>32.574999999999918</v>
      </c>
      <c r="AD16" s="11">
        <v>32.666000000000025</v>
      </c>
      <c r="AE16" s="11">
        <v>32.793000000000049</v>
      </c>
      <c r="AF16" s="11">
        <v>32.900999999999947</v>
      </c>
      <c r="AG16" s="11">
        <v>33.047999999999959</v>
      </c>
      <c r="AH16" s="11">
        <v>33.200999999999965</v>
      </c>
      <c r="AI16" s="11">
        <v>33.36000000000007</v>
      </c>
      <c r="AJ16" s="11">
        <v>33.523999999999901</v>
      </c>
      <c r="AK16" s="172">
        <v>33.69100000000001</v>
      </c>
      <c r="AL16" s="11">
        <v>33.859000000000009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132.24199999999996</v>
      </c>
      <c r="N18" s="11">
        <f t="shared" ref="N18:AL18" si="18">SUM(N19:N21)</f>
        <v>136.71800000000019</v>
      </c>
      <c r="O18" s="11">
        <f t="shared" si="18"/>
        <v>134.87999999999997</v>
      </c>
      <c r="P18" s="11">
        <f t="shared" si="18"/>
        <v>132.10100000000003</v>
      </c>
      <c r="Q18" s="11">
        <f t="shared" si="18"/>
        <v>129.44900000000018</v>
      </c>
      <c r="R18" s="11">
        <f t="shared" si="18"/>
        <v>136.4219999999998</v>
      </c>
      <c r="S18" s="11">
        <f t="shared" si="18"/>
        <v>144.75600000000009</v>
      </c>
      <c r="T18" s="11">
        <f t="shared" si="18"/>
        <v>143.81399999999985</v>
      </c>
      <c r="U18" s="11">
        <f t="shared" si="18"/>
        <v>137.37899999999993</v>
      </c>
      <c r="V18" s="11">
        <f t="shared" si="18"/>
        <v>146.9109999999998</v>
      </c>
      <c r="W18" s="11">
        <f t="shared" si="18"/>
        <v>146.88700000000011</v>
      </c>
      <c r="X18" s="11">
        <f t="shared" si="18"/>
        <v>146.86500000000009</v>
      </c>
      <c r="Y18" s="11">
        <f t="shared" si="18"/>
        <v>147.37500000000023</v>
      </c>
      <c r="Z18" s="11">
        <f t="shared" si="18"/>
        <v>147.86800000000005</v>
      </c>
      <c r="AA18" s="11">
        <f t="shared" si="18"/>
        <v>148.80600000000004</v>
      </c>
      <c r="AB18" s="11">
        <f t="shared" si="18"/>
        <v>149.54400000000015</v>
      </c>
      <c r="AC18" s="11">
        <f t="shared" si="18"/>
        <v>150.11499999999995</v>
      </c>
      <c r="AD18" s="11">
        <f t="shared" si="18"/>
        <v>150.62700000000007</v>
      </c>
      <c r="AE18" s="11">
        <f t="shared" si="18"/>
        <v>151.10100000000017</v>
      </c>
      <c r="AF18" s="11">
        <f t="shared" si="18"/>
        <v>151.55999999999986</v>
      </c>
      <c r="AG18" s="11">
        <f t="shared" si="18"/>
        <v>152.03700000000018</v>
      </c>
      <c r="AH18" s="11">
        <f t="shared" si="18"/>
        <v>152.49899999999991</v>
      </c>
      <c r="AI18" s="11">
        <f t="shared" si="18"/>
        <v>152.94399999999993</v>
      </c>
      <c r="AJ18" s="11">
        <f t="shared" si="18"/>
        <v>153.41299999999995</v>
      </c>
      <c r="AK18" s="11">
        <f t="shared" si="18"/>
        <v>153.8599999999999</v>
      </c>
      <c r="AL18" s="11">
        <f t="shared" si="18"/>
        <v>154.29200000000023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79.622999999999976</v>
      </c>
      <c r="N19" s="11">
        <v>78.732000000000184</v>
      </c>
      <c r="O19" s="11">
        <v>79.091999999999942</v>
      </c>
      <c r="P19" s="11">
        <v>74.174000000000078</v>
      </c>
      <c r="Q19" s="11">
        <v>76.205000000000183</v>
      </c>
      <c r="R19" s="11">
        <v>79.107999999999848</v>
      </c>
      <c r="S19" s="11">
        <v>83.575000000000031</v>
      </c>
      <c r="T19" s="11">
        <v>80.545999999999822</v>
      </c>
      <c r="U19" s="11">
        <v>76.831999999999994</v>
      </c>
      <c r="V19" s="11">
        <v>86.280999999999892</v>
      </c>
      <c r="W19" s="11">
        <v>81.501999999999981</v>
      </c>
      <c r="X19" s="11">
        <v>82.216999999999985</v>
      </c>
      <c r="Y19" s="11">
        <v>82.511000000000081</v>
      </c>
      <c r="Z19" s="11">
        <v>82.570000000000164</v>
      </c>
      <c r="AA19" s="11">
        <v>82.778999999999996</v>
      </c>
      <c r="AB19" s="11">
        <v>83.043000000000205</v>
      </c>
      <c r="AC19" s="11">
        <v>83.237999999999857</v>
      </c>
      <c r="AD19" s="11">
        <v>83.415000000000063</v>
      </c>
      <c r="AE19" s="11">
        <v>83.582000000000107</v>
      </c>
      <c r="AF19" s="11">
        <v>83.74599999999991</v>
      </c>
      <c r="AG19" s="11">
        <v>83.930000000000305</v>
      </c>
      <c r="AH19" s="11">
        <v>84.121000000000024</v>
      </c>
      <c r="AI19" s="11">
        <v>84.307000000000002</v>
      </c>
      <c r="AJ19" s="11">
        <v>84.52600000000001</v>
      </c>
      <c r="AK19" s="172">
        <v>84.734999999999985</v>
      </c>
      <c r="AL19" s="11">
        <v>84.940000000000154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27.891000000000037</v>
      </c>
      <c r="N20" s="11">
        <v>32.051000000000002</v>
      </c>
      <c r="O20" s="11">
        <v>30.520000000000035</v>
      </c>
      <c r="P20" s="11">
        <v>30.823999999999973</v>
      </c>
      <c r="Q20" s="11">
        <v>27.18799999999997</v>
      </c>
      <c r="R20" s="11">
        <v>29.151999999999983</v>
      </c>
      <c r="S20" s="11">
        <v>29.516999999999971</v>
      </c>
      <c r="T20" s="11">
        <v>30.519000000000041</v>
      </c>
      <c r="U20" s="11">
        <v>30.028999999999929</v>
      </c>
      <c r="V20" s="11">
        <v>31.206999999999933</v>
      </c>
      <c r="W20" s="11">
        <v>36.414000000000073</v>
      </c>
      <c r="X20" s="11">
        <v>37.753000000000142</v>
      </c>
      <c r="Y20" s="11">
        <v>37.585000000000086</v>
      </c>
      <c r="Z20" s="11">
        <v>37.743999999999872</v>
      </c>
      <c r="AA20" s="11">
        <v>37.981000000000016</v>
      </c>
      <c r="AB20" s="11">
        <v>38.098999999999904</v>
      </c>
      <c r="AC20" s="11">
        <v>38.194000000000003</v>
      </c>
      <c r="AD20" s="11">
        <v>38.28299999999993</v>
      </c>
      <c r="AE20" s="11">
        <v>38.364000000000075</v>
      </c>
      <c r="AF20" s="11">
        <v>38.444999999999979</v>
      </c>
      <c r="AG20" s="11">
        <v>38.533999999999835</v>
      </c>
      <c r="AH20" s="11">
        <v>38.613999999999962</v>
      </c>
      <c r="AI20" s="11">
        <v>38.692999999999927</v>
      </c>
      <c r="AJ20" s="11">
        <v>38.769999999999911</v>
      </c>
      <c r="AK20" s="172">
        <v>38.84699999999998</v>
      </c>
      <c r="AL20" s="11">
        <v>38.924000000000106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24.727999999999966</v>
      </c>
      <c r="N21" s="11">
        <v>25.935000000000006</v>
      </c>
      <c r="O21" s="11">
        <v>25.267999999999983</v>
      </c>
      <c r="P21" s="11">
        <v>27.102999999999984</v>
      </c>
      <c r="Q21" s="11">
        <v>26.056000000000019</v>
      </c>
      <c r="R21" s="11">
        <v>28.161999999999956</v>
      </c>
      <c r="S21" s="11">
        <v>31.664000000000094</v>
      </c>
      <c r="T21" s="11">
        <v>32.749000000000002</v>
      </c>
      <c r="U21" s="11">
        <v>30.518000000000022</v>
      </c>
      <c r="V21" s="11">
        <v>29.422999999999981</v>
      </c>
      <c r="W21" s="11">
        <v>28.971000000000053</v>
      </c>
      <c r="X21" s="11">
        <v>26.894999999999964</v>
      </c>
      <c r="Y21" s="11">
        <v>27.279000000000043</v>
      </c>
      <c r="Z21" s="11">
        <v>27.554000000000009</v>
      </c>
      <c r="AA21" s="11">
        <v>28.046000000000014</v>
      </c>
      <c r="AB21" s="11">
        <v>28.40200000000004</v>
      </c>
      <c r="AC21" s="11">
        <v>28.683000000000085</v>
      </c>
      <c r="AD21" s="11">
        <v>28.929000000000062</v>
      </c>
      <c r="AE21" s="11">
        <v>29.154999999999983</v>
      </c>
      <c r="AF21" s="11">
        <v>29.368999999999961</v>
      </c>
      <c r="AG21" s="11">
        <v>29.573000000000047</v>
      </c>
      <c r="AH21" s="11">
        <v>29.763999999999939</v>
      </c>
      <c r="AI21" s="11">
        <v>29.943999999999996</v>
      </c>
      <c r="AJ21" s="11">
        <v>30.117000000000044</v>
      </c>
      <c r="AK21" s="172">
        <v>30.277999999999935</v>
      </c>
      <c r="AL21" s="11">
        <v>30.427999999999965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124.09</v>
      </c>
      <c r="N23" s="11">
        <f t="shared" ref="N23:AL23" si="19">SUM(N24:N31)</f>
        <v>123.62899999999996</v>
      </c>
      <c r="O23" s="11">
        <f t="shared" si="19"/>
        <v>122.145</v>
      </c>
      <c r="P23" s="11">
        <f t="shared" si="19"/>
        <v>129.79300000000003</v>
      </c>
      <c r="Q23" s="11">
        <f t="shared" si="19"/>
        <v>144.54299999999998</v>
      </c>
      <c r="R23" s="11">
        <f t="shared" si="19"/>
        <v>142.94600000000011</v>
      </c>
      <c r="S23" s="11">
        <f t="shared" si="19"/>
        <v>143.54000000000011</v>
      </c>
      <c r="T23" s="11">
        <f t="shared" si="19"/>
        <v>142.41400000000007</v>
      </c>
      <c r="U23" s="11">
        <f t="shared" si="19"/>
        <v>142.78900000000016</v>
      </c>
      <c r="V23" s="11">
        <f t="shared" si="19"/>
        <v>155.46100000000013</v>
      </c>
      <c r="W23" s="11">
        <f t="shared" si="19"/>
        <v>159.0740000000001</v>
      </c>
      <c r="X23" s="11">
        <f t="shared" si="19"/>
        <v>159.97899999999993</v>
      </c>
      <c r="Y23" s="11">
        <f t="shared" si="19"/>
        <v>159.84899999999993</v>
      </c>
      <c r="Z23" s="11">
        <f t="shared" si="19"/>
        <v>160.50699999999989</v>
      </c>
      <c r="AA23" s="11">
        <f t="shared" si="19"/>
        <v>161.30999999999992</v>
      </c>
      <c r="AB23" s="11">
        <f t="shared" si="19"/>
        <v>161.92000000000024</v>
      </c>
      <c r="AC23" s="11">
        <f t="shared" si="19"/>
        <v>162.57900000000001</v>
      </c>
      <c r="AD23" s="11">
        <f t="shared" si="19"/>
        <v>163.21899999999994</v>
      </c>
      <c r="AE23" s="11">
        <f t="shared" si="19"/>
        <v>163.86500000000009</v>
      </c>
      <c r="AF23" s="11">
        <f t="shared" si="19"/>
        <v>164.52300000000008</v>
      </c>
      <c r="AG23" s="11">
        <f t="shared" si="19"/>
        <v>165.22600000000008</v>
      </c>
      <c r="AH23" s="11">
        <f t="shared" si="19"/>
        <v>165.90000000000009</v>
      </c>
      <c r="AI23" s="11">
        <f t="shared" si="19"/>
        <v>166.57599999999996</v>
      </c>
      <c r="AJ23" s="11">
        <f t="shared" si="19"/>
        <v>167.24600000000004</v>
      </c>
      <c r="AK23" s="11">
        <f t="shared" si="19"/>
        <v>167.90900000000011</v>
      </c>
      <c r="AL23" s="11">
        <f t="shared" si="19"/>
        <v>168.5680000000001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1.822999999999998</v>
      </c>
      <c r="N24" s="11">
        <v>1.6889999999999974</v>
      </c>
      <c r="O24" s="11">
        <v>1.6980000000000031</v>
      </c>
      <c r="P24" s="11">
        <v>2.205999999999996</v>
      </c>
      <c r="Q24" s="11">
        <v>2.4300000000000028</v>
      </c>
      <c r="R24" s="11">
        <v>1.5760000000000027</v>
      </c>
      <c r="S24" s="11">
        <v>2.0140000000000025</v>
      </c>
      <c r="T24" s="11">
        <v>2.2710000000000101</v>
      </c>
      <c r="U24" s="11">
        <v>1.004000000000002</v>
      </c>
      <c r="V24" s="11">
        <v>2.2769999999999997</v>
      </c>
      <c r="W24" s="11">
        <v>1.7510000000000032</v>
      </c>
      <c r="X24" s="11">
        <v>1.7339999999999969</v>
      </c>
      <c r="Y24" s="11">
        <v>1.7290000000000008</v>
      </c>
      <c r="Z24" s="11">
        <v>1.7230000000000001</v>
      </c>
      <c r="AA24" s="11">
        <v>1.7190000000000036</v>
      </c>
      <c r="AB24" s="11">
        <v>1.7239999999999986</v>
      </c>
      <c r="AC24" s="11">
        <v>1.7270000000000003</v>
      </c>
      <c r="AD24" s="11">
        <v>1.7289999999999981</v>
      </c>
      <c r="AE24" s="11">
        <v>1.7320000000000044</v>
      </c>
      <c r="AF24" s="11">
        <v>1.7339999999999984</v>
      </c>
      <c r="AG24" s="11">
        <v>1.7369999999999959</v>
      </c>
      <c r="AH24" s="11">
        <v>1.738999999999999</v>
      </c>
      <c r="AI24" s="11">
        <v>1.7410000000000003</v>
      </c>
      <c r="AJ24" s="11">
        <v>1.7429999999999977</v>
      </c>
      <c r="AK24" s="172">
        <v>1.7460000000000024</v>
      </c>
      <c r="AL24" s="11">
        <v>1.7479999999999989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9.855999999999991</v>
      </c>
      <c r="N25" s="11">
        <v>9.226999999999995</v>
      </c>
      <c r="O25" s="11">
        <v>6.853000000000014</v>
      </c>
      <c r="P25" s="11">
        <v>10.507999999999999</v>
      </c>
      <c r="Q25" s="11">
        <v>10.771000000000022</v>
      </c>
      <c r="R25" s="11">
        <v>9.604000000000033</v>
      </c>
      <c r="S25" s="11">
        <v>9.5850000000000222</v>
      </c>
      <c r="T25" s="11">
        <v>13.09099999999999</v>
      </c>
      <c r="U25" s="11">
        <v>13.270999999999987</v>
      </c>
      <c r="V25" s="11">
        <v>12.162999999999986</v>
      </c>
      <c r="W25" s="11">
        <v>10.968999999999994</v>
      </c>
      <c r="X25" s="11">
        <v>11.26699999999998</v>
      </c>
      <c r="Y25" s="11">
        <v>11.356000000000012</v>
      </c>
      <c r="Z25" s="11">
        <v>11.556999999999993</v>
      </c>
      <c r="AA25" s="11">
        <v>11.709000000000042</v>
      </c>
      <c r="AB25" s="11">
        <v>11.829000000000022</v>
      </c>
      <c r="AC25" s="11">
        <v>11.940000000000001</v>
      </c>
      <c r="AD25" s="11">
        <v>12.034000000000047</v>
      </c>
      <c r="AE25" s="11">
        <v>12.122000000000021</v>
      </c>
      <c r="AF25" s="11">
        <v>12.209000000000028</v>
      </c>
      <c r="AG25" s="11">
        <v>12.300999999999998</v>
      </c>
      <c r="AH25" s="11">
        <v>12.391000000000034</v>
      </c>
      <c r="AI25" s="11">
        <v>12.477999999999982</v>
      </c>
      <c r="AJ25" s="11">
        <v>12.561000000000044</v>
      </c>
      <c r="AK25" s="172">
        <v>12.637000000000008</v>
      </c>
      <c r="AL25" s="11">
        <v>12.708999999999987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8.6219999999999981</v>
      </c>
      <c r="N26" s="11">
        <v>11.055000000000039</v>
      </c>
      <c r="O26" s="11">
        <v>9.4639999999999915</v>
      </c>
      <c r="P26" s="11">
        <v>8.5770000000000035</v>
      </c>
      <c r="Q26" s="11">
        <v>10.182999999999996</v>
      </c>
      <c r="R26" s="11">
        <v>11.189999999999992</v>
      </c>
      <c r="S26" s="11">
        <v>10.127000000000015</v>
      </c>
      <c r="T26" s="11">
        <v>11.149000000000006</v>
      </c>
      <c r="U26" s="11">
        <v>11.008999999999984</v>
      </c>
      <c r="V26" s="11">
        <v>10.775999999999998</v>
      </c>
      <c r="W26" s="11">
        <v>12.037999999999993</v>
      </c>
      <c r="X26" s="11">
        <v>12.264999999999997</v>
      </c>
      <c r="Y26" s="11">
        <v>12.186999999999976</v>
      </c>
      <c r="Z26" s="11">
        <v>12.094000000000007</v>
      </c>
      <c r="AA26" s="11">
        <v>11.979999999999979</v>
      </c>
      <c r="AB26" s="11">
        <v>11.897999999999998</v>
      </c>
      <c r="AC26" s="11">
        <v>11.831999999999988</v>
      </c>
      <c r="AD26" s="11">
        <v>11.765000000000017</v>
      </c>
      <c r="AE26" s="11">
        <v>11.697000000000008</v>
      </c>
      <c r="AF26" s="11">
        <v>11.628999999999982</v>
      </c>
      <c r="AG26" s="11">
        <v>11.561999999999992</v>
      </c>
      <c r="AH26" s="11">
        <v>11.487000000000011</v>
      </c>
      <c r="AI26" s="11">
        <v>11.412999999999968</v>
      </c>
      <c r="AJ26" s="11">
        <v>11.339000000000018</v>
      </c>
      <c r="AK26" s="172">
        <v>11.26599999999998</v>
      </c>
      <c r="AL26" s="11">
        <v>11.193000000000003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6.6090000000000018</v>
      </c>
      <c r="N27" s="11">
        <v>5.1320000000000086</v>
      </c>
      <c r="O27" s="11">
        <v>5.2930000000000152</v>
      </c>
      <c r="P27" s="11">
        <v>5.4940000000000087</v>
      </c>
      <c r="Q27" s="11">
        <v>5.6459999999999999</v>
      </c>
      <c r="R27" s="11">
        <v>5.6940000000000035</v>
      </c>
      <c r="S27" s="11">
        <v>5.5079999999999885</v>
      </c>
      <c r="T27" s="11">
        <v>5.7589999999999986</v>
      </c>
      <c r="U27" s="11">
        <v>6.3709999999999924</v>
      </c>
      <c r="V27" s="11">
        <v>8.1279999999999983</v>
      </c>
      <c r="W27" s="11">
        <v>8.5540000000000092</v>
      </c>
      <c r="X27" s="11">
        <v>8.3950000000000067</v>
      </c>
      <c r="Y27" s="11">
        <v>8.2209999999999912</v>
      </c>
      <c r="Z27" s="11">
        <v>8.1049999999999844</v>
      </c>
      <c r="AA27" s="11">
        <v>8.0550000000000122</v>
      </c>
      <c r="AB27" s="11">
        <v>8.0990000000000109</v>
      </c>
      <c r="AC27" s="11">
        <v>8.164999999999992</v>
      </c>
      <c r="AD27" s="11">
        <v>8.242000000000008</v>
      </c>
      <c r="AE27" s="11">
        <v>8.3239999999999998</v>
      </c>
      <c r="AF27" s="11">
        <v>8.4089999999999989</v>
      </c>
      <c r="AG27" s="11">
        <v>8.4940000000000087</v>
      </c>
      <c r="AH27" s="11">
        <v>8.5810000000000066</v>
      </c>
      <c r="AI27" s="11">
        <v>8.6670000000000051</v>
      </c>
      <c r="AJ27" s="11">
        <v>8.7520000000000007</v>
      </c>
      <c r="AK27" s="172">
        <v>8.835999999999995</v>
      </c>
      <c r="AL27" s="11">
        <v>8.9190000000000094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33.609000000000016</v>
      </c>
      <c r="N28" s="11">
        <v>30.076999999999959</v>
      </c>
      <c r="O28" s="11">
        <v>33.507000000000048</v>
      </c>
      <c r="P28" s="11">
        <v>37.875</v>
      </c>
      <c r="Q28" s="11">
        <v>43.398000000000046</v>
      </c>
      <c r="R28" s="11">
        <v>43.234000000000123</v>
      </c>
      <c r="S28" s="11">
        <v>46.8260000000001</v>
      </c>
      <c r="T28" s="11">
        <v>43.388999999999953</v>
      </c>
      <c r="U28" s="11">
        <v>40.468000000000004</v>
      </c>
      <c r="V28" s="11">
        <v>50.466000000000143</v>
      </c>
      <c r="W28" s="11">
        <v>55.329000000000093</v>
      </c>
      <c r="X28" s="11">
        <v>55.902000000000015</v>
      </c>
      <c r="Y28" s="11">
        <v>56.046999999999983</v>
      </c>
      <c r="Z28" s="11">
        <v>56.431999999999952</v>
      </c>
      <c r="AA28" s="11">
        <v>56.819999999999879</v>
      </c>
      <c r="AB28" s="11">
        <v>57.114000000000068</v>
      </c>
      <c r="AC28" s="11">
        <v>57.378999999999998</v>
      </c>
      <c r="AD28" s="11">
        <v>57.655000000000008</v>
      </c>
      <c r="AE28" s="11">
        <v>57.939999999999976</v>
      </c>
      <c r="AF28" s="11">
        <v>58.237000000000108</v>
      </c>
      <c r="AG28" s="11">
        <v>58.552000000000127</v>
      </c>
      <c r="AH28" s="11">
        <v>58.853999999999992</v>
      </c>
      <c r="AI28" s="11">
        <v>59.157000000000018</v>
      </c>
      <c r="AJ28" s="11">
        <v>59.458999999999889</v>
      </c>
      <c r="AK28" s="172">
        <v>59.758999999999915</v>
      </c>
      <c r="AL28" s="11">
        <v>60.059000000000054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38.422999999999973</v>
      </c>
      <c r="N29" s="11">
        <v>39.463999999999956</v>
      </c>
      <c r="O29" s="11">
        <v>38.993999999999872</v>
      </c>
      <c r="P29" s="11">
        <v>37.192000000000021</v>
      </c>
      <c r="Q29" s="11">
        <v>41.822999999999965</v>
      </c>
      <c r="R29" s="11">
        <v>44.755999999999936</v>
      </c>
      <c r="S29" s="11">
        <v>41.264999999999958</v>
      </c>
      <c r="T29" s="11">
        <v>42.275000000000077</v>
      </c>
      <c r="U29" s="11">
        <v>42.297000000000182</v>
      </c>
      <c r="V29" s="11">
        <v>42.884000000000029</v>
      </c>
      <c r="W29" s="11">
        <v>43.206000000000024</v>
      </c>
      <c r="X29" s="11">
        <v>43.917999999999964</v>
      </c>
      <c r="Y29" s="11">
        <v>44.734999999999992</v>
      </c>
      <c r="Z29" s="11">
        <v>45.239999999999974</v>
      </c>
      <c r="AA29" s="11">
        <v>45.572000000000024</v>
      </c>
      <c r="AB29" s="11">
        <v>45.822000000000131</v>
      </c>
      <c r="AC29" s="11">
        <v>46.107000000000021</v>
      </c>
      <c r="AD29" s="11">
        <v>46.385999999999875</v>
      </c>
      <c r="AE29" s="11">
        <v>46.66300000000011</v>
      </c>
      <c r="AF29" s="11">
        <v>46.938999999999943</v>
      </c>
      <c r="AG29" s="11">
        <v>47.224000000000004</v>
      </c>
      <c r="AH29" s="11">
        <v>47.496000000000038</v>
      </c>
      <c r="AI29" s="11">
        <v>47.76900000000002</v>
      </c>
      <c r="AJ29" s="11">
        <v>48.041000000000089</v>
      </c>
      <c r="AK29" s="172">
        <v>48.313000000000159</v>
      </c>
      <c r="AL29" s="11">
        <v>48.585000000000065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11.44300000000003</v>
      </c>
      <c r="N30" s="11">
        <v>13.22799999999998</v>
      </c>
      <c r="O30" s="11">
        <v>12.045000000000014</v>
      </c>
      <c r="P30" s="11">
        <v>11.882999999999983</v>
      </c>
      <c r="Q30" s="11">
        <v>12.133999999999993</v>
      </c>
      <c r="R30" s="11">
        <v>13.408000000000003</v>
      </c>
      <c r="S30" s="11">
        <v>12.431000000000022</v>
      </c>
      <c r="T30" s="11">
        <v>12.437000000000019</v>
      </c>
      <c r="U30" s="11">
        <v>12.641000000000016</v>
      </c>
      <c r="V30" s="11">
        <v>13.574999999999996</v>
      </c>
      <c r="W30" s="11">
        <v>11.806999999999997</v>
      </c>
      <c r="X30" s="11">
        <v>11.627999999999989</v>
      </c>
      <c r="Y30" s="11">
        <v>11.041000000000007</v>
      </c>
      <c r="Z30" s="11">
        <v>10.847999999999979</v>
      </c>
      <c r="AA30" s="11">
        <v>10.950000000000001</v>
      </c>
      <c r="AB30" s="11">
        <v>10.965</v>
      </c>
      <c r="AC30" s="11">
        <v>11.003999999999992</v>
      </c>
      <c r="AD30" s="11">
        <v>11.024000000000006</v>
      </c>
      <c r="AE30" s="11">
        <v>11.039999999999994</v>
      </c>
      <c r="AF30" s="11">
        <v>11.048999999999999</v>
      </c>
      <c r="AG30" s="11">
        <v>11.060999999999977</v>
      </c>
      <c r="AH30" s="11">
        <v>11.073999999999996</v>
      </c>
      <c r="AI30" s="11">
        <v>11.08599999999999</v>
      </c>
      <c r="AJ30" s="11">
        <v>11.097000000000007</v>
      </c>
      <c r="AK30" s="172">
        <v>11.106000000000012</v>
      </c>
      <c r="AL30" s="11">
        <v>11.113000000000014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13.704999999999991</v>
      </c>
      <c r="N31" s="11">
        <v>13.75700000000003</v>
      </c>
      <c r="O31" s="11">
        <v>14.291000000000034</v>
      </c>
      <c r="P31" s="11">
        <v>16.058000000000025</v>
      </c>
      <c r="Q31" s="11">
        <v>18.157999999999969</v>
      </c>
      <c r="R31" s="11">
        <v>13.484000000000004</v>
      </c>
      <c r="S31" s="11">
        <v>15.783999999999988</v>
      </c>
      <c r="T31" s="11">
        <v>12.043000000000001</v>
      </c>
      <c r="U31" s="11">
        <v>15.728000000000002</v>
      </c>
      <c r="V31" s="11">
        <v>15.191999999999968</v>
      </c>
      <c r="W31" s="11">
        <v>15.419999999999979</v>
      </c>
      <c r="X31" s="11">
        <v>14.869999999999997</v>
      </c>
      <c r="Y31" s="11">
        <v>14.532999999999996</v>
      </c>
      <c r="Z31" s="11">
        <v>14.507999999999996</v>
      </c>
      <c r="AA31" s="11">
        <v>14.504999999999994</v>
      </c>
      <c r="AB31" s="11">
        <v>14.469000000000017</v>
      </c>
      <c r="AC31" s="11">
        <v>14.424999999999997</v>
      </c>
      <c r="AD31" s="11">
        <v>14.38399999999999</v>
      </c>
      <c r="AE31" s="11">
        <v>14.346999999999978</v>
      </c>
      <c r="AF31" s="11">
        <v>14.31700000000002</v>
      </c>
      <c r="AG31" s="11">
        <v>14.294999999999993</v>
      </c>
      <c r="AH31" s="11">
        <v>14.278000000000027</v>
      </c>
      <c r="AI31" s="11">
        <v>14.265000000000011</v>
      </c>
      <c r="AJ31" s="11">
        <v>14.253999999999998</v>
      </c>
      <c r="AK31" s="172">
        <v>14.24600000000002</v>
      </c>
      <c r="AL31" s="11">
        <v>14.241999999999962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117.54100000000003</v>
      </c>
      <c r="N33" s="11">
        <f t="shared" ref="N33:AK33" si="20">SUM(N34:N36)</f>
        <v>116.79499999999993</v>
      </c>
      <c r="O33" s="11">
        <f t="shared" si="20"/>
        <v>118.15699999999984</v>
      </c>
      <c r="P33" s="11">
        <f t="shared" si="20"/>
        <v>120.96700000000007</v>
      </c>
      <c r="Q33" s="11">
        <f t="shared" si="20"/>
        <v>128.09500000000008</v>
      </c>
      <c r="R33" s="11">
        <f t="shared" si="20"/>
        <v>128.87899999999996</v>
      </c>
      <c r="S33" s="11">
        <f t="shared" si="20"/>
        <v>126.14099999999992</v>
      </c>
      <c r="T33" s="11">
        <f t="shared" si="20"/>
        <v>127.60299999999994</v>
      </c>
      <c r="U33" s="11">
        <f t="shared" si="20"/>
        <v>127.84300000000005</v>
      </c>
      <c r="V33" s="11">
        <f t="shared" si="20"/>
        <v>132.08799999999997</v>
      </c>
      <c r="W33" s="11">
        <f t="shared" si="20"/>
        <v>131.28800000000015</v>
      </c>
      <c r="X33" s="11">
        <f t="shared" si="20"/>
        <v>131.60900000000009</v>
      </c>
      <c r="Y33" s="11">
        <f t="shared" si="20"/>
        <v>132.32699999999988</v>
      </c>
      <c r="Z33" s="11">
        <f t="shared" si="20"/>
        <v>133.15699999999995</v>
      </c>
      <c r="AA33" s="11">
        <f t="shared" si="20"/>
        <v>134.27999999999992</v>
      </c>
      <c r="AB33" s="11">
        <f t="shared" si="20"/>
        <v>135.05400000000009</v>
      </c>
      <c r="AC33" s="11">
        <f t="shared" si="20"/>
        <v>135.6219999999999</v>
      </c>
      <c r="AD33" s="11">
        <f t="shared" si="20"/>
        <v>136.16500000000011</v>
      </c>
      <c r="AE33" s="11">
        <f t="shared" si="20"/>
        <v>136.69600000000025</v>
      </c>
      <c r="AF33" s="11">
        <f t="shared" si="20"/>
        <v>137.23200000000003</v>
      </c>
      <c r="AG33" s="11">
        <f t="shared" si="20"/>
        <v>137.80200000000008</v>
      </c>
      <c r="AH33" s="11">
        <f t="shared" si="20"/>
        <v>138.35399999999993</v>
      </c>
      <c r="AI33" s="11">
        <f t="shared" si="20"/>
        <v>138.89000000000004</v>
      </c>
      <c r="AJ33" s="11">
        <f t="shared" si="20"/>
        <v>139.41899999999987</v>
      </c>
      <c r="AK33" s="11">
        <f t="shared" si="20"/>
        <v>139.94200000000006</v>
      </c>
      <c r="AL33" s="11">
        <f>SUM(AL34:AL36)</f>
        <v>140.45100000000011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23.777999999999999</v>
      </c>
      <c r="N34" s="11">
        <v>23.141000000000044</v>
      </c>
      <c r="O34" s="11">
        <v>21.357999999999972</v>
      </c>
      <c r="P34" s="11">
        <v>22.625999999999998</v>
      </c>
      <c r="Q34" s="11">
        <v>22.622000000000011</v>
      </c>
      <c r="R34" s="11">
        <v>20.758000000000028</v>
      </c>
      <c r="S34" s="11">
        <v>20.082999999999998</v>
      </c>
      <c r="T34" s="11">
        <v>20.886999999999961</v>
      </c>
      <c r="U34" s="11">
        <v>22.526000000000082</v>
      </c>
      <c r="V34" s="11">
        <v>22.218000000000035</v>
      </c>
      <c r="W34" s="11">
        <v>23.02000000000001</v>
      </c>
      <c r="X34" s="11">
        <v>22.733000000000022</v>
      </c>
      <c r="Y34" s="11">
        <v>23.122999999999976</v>
      </c>
      <c r="Z34" s="11">
        <v>23.415000000000049</v>
      </c>
      <c r="AA34" s="11">
        <v>23.786000000000033</v>
      </c>
      <c r="AB34" s="11">
        <v>23.955000000000044</v>
      </c>
      <c r="AC34" s="11">
        <v>24.098000000000042</v>
      </c>
      <c r="AD34" s="11">
        <v>24.245000000000008</v>
      </c>
      <c r="AE34" s="11">
        <v>24.391000000000062</v>
      </c>
      <c r="AF34" s="11">
        <v>24.537999999999975</v>
      </c>
      <c r="AG34" s="11">
        <v>24.685999999999982</v>
      </c>
      <c r="AH34" s="11">
        <v>24.83100000000001</v>
      </c>
      <c r="AI34" s="11">
        <v>24.974999999999991</v>
      </c>
      <c r="AJ34" s="11">
        <v>25.117999999999984</v>
      </c>
      <c r="AK34" s="172">
        <v>25.260999999999992</v>
      </c>
      <c r="AL34" s="11">
        <v>25.400999999999993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43.835000000000001</v>
      </c>
      <c r="N35" s="11">
        <v>43.548999999999964</v>
      </c>
      <c r="O35" s="11">
        <v>43.207999999999899</v>
      </c>
      <c r="P35" s="11">
        <v>47.768000000000022</v>
      </c>
      <c r="Q35" s="11">
        <v>51.519000000000126</v>
      </c>
      <c r="R35" s="11">
        <v>50.190000000000026</v>
      </c>
      <c r="S35" s="11">
        <v>49.487999999999928</v>
      </c>
      <c r="T35" s="11">
        <v>47.70300000000006</v>
      </c>
      <c r="U35" s="11">
        <v>47.482999999999997</v>
      </c>
      <c r="V35" s="11">
        <v>54.335999999999984</v>
      </c>
      <c r="W35" s="11">
        <v>54.180000000000106</v>
      </c>
      <c r="X35" s="11">
        <v>53.758000000000045</v>
      </c>
      <c r="Y35" s="11">
        <v>53.399999999999991</v>
      </c>
      <c r="Z35" s="11">
        <v>53.34</v>
      </c>
      <c r="AA35" s="11">
        <v>53.375999999999955</v>
      </c>
      <c r="AB35" s="11">
        <v>53.503000000000007</v>
      </c>
      <c r="AC35" s="11">
        <v>53.555000000000021</v>
      </c>
      <c r="AD35" s="11">
        <v>53.609000000000094</v>
      </c>
      <c r="AE35" s="11">
        <v>53.667000000000087</v>
      </c>
      <c r="AF35" s="11">
        <v>53.73600000000004</v>
      </c>
      <c r="AG35" s="11">
        <v>53.846000000000025</v>
      </c>
      <c r="AH35" s="11">
        <v>53.951999999999963</v>
      </c>
      <c r="AI35" s="11">
        <v>54.052000000000064</v>
      </c>
      <c r="AJ35" s="11">
        <v>54.148999999999894</v>
      </c>
      <c r="AK35" s="172">
        <v>54.242000000000004</v>
      </c>
      <c r="AL35" s="11">
        <v>54.328000000000074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49.928000000000026</v>
      </c>
      <c r="N36" s="11">
        <v>50.104999999999919</v>
      </c>
      <c r="O36" s="11">
        <v>53.590999999999973</v>
      </c>
      <c r="P36" s="11">
        <v>50.573000000000057</v>
      </c>
      <c r="Q36" s="11">
        <v>53.953999999999937</v>
      </c>
      <c r="R36" s="11">
        <v>57.930999999999919</v>
      </c>
      <c r="S36" s="11">
        <v>56.569999999999993</v>
      </c>
      <c r="T36" s="11">
        <v>59.01299999999992</v>
      </c>
      <c r="U36" s="11">
        <v>57.833999999999975</v>
      </c>
      <c r="V36" s="11">
        <v>55.533999999999963</v>
      </c>
      <c r="W36" s="11">
        <v>54.088000000000036</v>
      </c>
      <c r="X36" s="11">
        <v>55.118000000000023</v>
      </c>
      <c r="Y36" s="11">
        <v>55.803999999999931</v>
      </c>
      <c r="Z36" s="11">
        <v>56.401999999999902</v>
      </c>
      <c r="AA36" s="11">
        <v>57.117999999999924</v>
      </c>
      <c r="AB36" s="11">
        <v>57.596000000000032</v>
      </c>
      <c r="AC36" s="11">
        <v>57.968999999999845</v>
      </c>
      <c r="AD36" s="11">
        <v>58.311000000000014</v>
      </c>
      <c r="AE36" s="11">
        <v>58.63800000000009</v>
      </c>
      <c r="AF36" s="11">
        <v>58.958000000000013</v>
      </c>
      <c r="AG36" s="11">
        <v>59.270000000000074</v>
      </c>
      <c r="AH36" s="11">
        <v>59.570999999999948</v>
      </c>
      <c r="AI36" s="11">
        <v>59.863</v>
      </c>
      <c r="AJ36" s="11">
        <v>60.151999999999973</v>
      </c>
      <c r="AK36" s="172">
        <v>60.439000000000064</v>
      </c>
      <c r="AL36" s="11">
        <v>60.72200000000003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481.71100000000013</v>
      </c>
      <c r="N38" s="11">
        <f t="shared" ref="N38:AL38" si="21">SUM(N5,N11,N16,N18,N23,N33)</f>
        <v>485.67200000000014</v>
      </c>
      <c r="O38" s="11">
        <f t="shared" si="21"/>
        <v>488.10199999999975</v>
      </c>
      <c r="P38" s="11">
        <f t="shared" si="21"/>
        <v>492.83200000000011</v>
      </c>
      <c r="Q38" s="11">
        <f t="shared" si="21"/>
        <v>503.70800000000014</v>
      </c>
      <c r="R38" s="11">
        <f t="shared" si="21"/>
        <v>521.11699999999996</v>
      </c>
      <c r="S38" s="11">
        <f t="shared" si="21"/>
        <v>534.69800000000021</v>
      </c>
      <c r="T38" s="11">
        <f t="shared" si="21"/>
        <v>531.75199999999973</v>
      </c>
      <c r="U38" s="11">
        <f t="shared" si="21"/>
        <v>519.9670000000001</v>
      </c>
      <c r="V38" s="11">
        <f t="shared" si="21"/>
        <v>550.84699999999987</v>
      </c>
      <c r="W38" s="11">
        <f t="shared" si="21"/>
        <v>551.37600000000043</v>
      </c>
      <c r="X38" s="11">
        <f t="shared" si="21"/>
        <v>551.7360000000001</v>
      </c>
      <c r="Y38" s="11">
        <f t="shared" si="21"/>
        <v>552.36400000000003</v>
      </c>
      <c r="Z38" s="11">
        <f t="shared" si="21"/>
        <v>554.06799999999976</v>
      </c>
      <c r="AA38" s="11">
        <f t="shared" si="21"/>
        <v>556.83799999999997</v>
      </c>
      <c r="AB38" s="11">
        <f t="shared" si="21"/>
        <v>558.67400000000043</v>
      </c>
      <c r="AC38" s="11">
        <f t="shared" si="21"/>
        <v>560.2149999999998</v>
      </c>
      <c r="AD38" s="11">
        <f t="shared" si="21"/>
        <v>561.529</v>
      </c>
      <c r="AE38" s="11">
        <f t="shared" si="21"/>
        <v>562.85600000000068</v>
      </c>
      <c r="AF38" s="11">
        <f t="shared" si="21"/>
        <v>564.17099999999994</v>
      </c>
      <c r="AG38" s="11">
        <f t="shared" si="21"/>
        <v>565.66700000000014</v>
      </c>
      <c r="AH38" s="11">
        <f t="shared" si="21"/>
        <v>567.09499999999991</v>
      </c>
      <c r="AI38" s="11">
        <f t="shared" si="21"/>
        <v>568.51599999999996</v>
      </c>
      <c r="AJ38" s="11">
        <f t="shared" si="21"/>
        <v>569.9699999999998</v>
      </c>
      <c r="AK38" s="11">
        <f t="shared" si="21"/>
        <v>571.41300000000024</v>
      </c>
      <c r="AL38" s="11">
        <f t="shared" si="21"/>
        <v>572.85100000000045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Leicester and Leicestershire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Leicester and Leicestershire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Leicester and Leicestershire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Leicester and Leicestershire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Leicester and Leicestershire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Leicester and Leicestershire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Leicester and Leicestershire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24.731298345669011</v>
      </c>
      <c r="N231" s="40">
        <f>'Ind T1'!D25</f>
        <v>23.810974725051519</v>
      </c>
      <c r="O231" s="40">
        <f>'Ind T1'!F25</f>
        <v>24.51789383277676</v>
      </c>
    </row>
    <row r="232" spans="1:15" x14ac:dyDescent="0.2">
      <c r="L232" t="str">
        <f>L23</f>
        <v>Business and other services</v>
      </c>
      <c r="M232" s="40">
        <f>'Ind T1'!B24</f>
        <v>27.43069214782863</v>
      </c>
      <c r="N232" s="40">
        <f>'Ind T1'!D24</f>
        <v>28.850367081628502</v>
      </c>
      <c r="O232" s="40">
        <f>'Ind T1'!F24</f>
        <v>29.4261509537384</v>
      </c>
    </row>
    <row r="233" spans="1:15" x14ac:dyDescent="0.2">
      <c r="L233" t="str">
        <f>L18</f>
        <v>Trade, accomod. and transport</v>
      </c>
      <c r="M233" s="40">
        <f>'Ind T1'!B23</f>
        <v>26.178765996887421</v>
      </c>
      <c r="N233" s="40">
        <f>'Ind T1'!D23</f>
        <v>26.640078639621599</v>
      </c>
      <c r="O233" s="40">
        <f>'Ind T1'!F23</f>
        <v>26.934054405072196</v>
      </c>
    </row>
    <row r="234" spans="1:15" x14ac:dyDescent="0.2">
      <c r="L234" t="str">
        <f>L16</f>
        <v>Construction</v>
      </c>
      <c r="M234" s="40">
        <f>'Ind T1'!B22</f>
        <v>6.0001880575763336</v>
      </c>
      <c r="N234" s="40">
        <f>'Ind T1'!D22</f>
        <v>5.759409187197126</v>
      </c>
      <c r="O234" s="40">
        <f>'Ind T1'!F22</f>
        <v>5.9106120090564529</v>
      </c>
    </row>
    <row r="235" spans="1:15" x14ac:dyDescent="0.2">
      <c r="L235" t="str">
        <f>L11</f>
        <v>Manufacturing</v>
      </c>
      <c r="M235" s="40">
        <f>'Ind T1'!B21</f>
        <v>12.301268237267269</v>
      </c>
      <c r="N235" s="40">
        <f>'Ind T1'!D21</f>
        <v>12.040966599924555</v>
      </c>
      <c r="O235" s="40">
        <f>'Ind T1'!F21</f>
        <v>10.495224761761786</v>
      </c>
    </row>
    <row r="236" spans="1:15" x14ac:dyDescent="0.2">
      <c r="L236" t="str">
        <f>L5</f>
        <v>Primary sector and utilities</v>
      </c>
      <c r="M236" s="40">
        <f>'Ind T1'!B20</f>
        <v>3.357787214771351</v>
      </c>
      <c r="N236" s="40">
        <f>'Ind T1'!D20</f>
        <v>2.8982037665767111</v>
      </c>
      <c r="O236" s="40">
        <f>'Ind T1'!F20</f>
        <v>2.7160640375944163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Leicester and Leicestershire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2.4090000000001908</v>
      </c>
      <c r="O261" s="11">
        <f>'Ind T1'!F50</f>
        <v>9.1629999999999541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16.127999999999986</v>
      </c>
      <c r="O262" s="11">
        <f>'Ind T1'!F49</f>
        <v>9.4939999999999998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10.465000000000316</v>
      </c>
      <c r="O263" s="11">
        <f>'Ind T1'!F48</f>
        <v>7.4050000000001148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0.48799999999999244</v>
      </c>
      <c r="O264" s="11">
        <f>'Ind T1'!F47</f>
        <v>2.1029999999999589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2.2869999999999919</v>
      </c>
      <c r="O265" s="11">
        <f>'Ind T1'!F46</f>
        <v>-6.2690000000000055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-1.5180000000000007</v>
      </c>
      <c r="O266" s="11">
        <f>'Ind T1'!F45</f>
        <v>-0.42100000000001536</v>
      </c>
    </row>
    <row r="268" spans="1:16" x14ac:dyDescent="0.2">
      <c r="L268" t="str">
        <f>L38</f>
        <v>All industries</v>
      </c>
      <c r="N268" s="11">
        <f>'Ind T1'!D14-'Ind T1'!B14</f>
        <v>30.259000000000469</v>
      </c>
      <c r="O268" s="11">
        <f>SUM(O261:O266)</f>
        <v>21.475000000000009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Leicester and Leicestershire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14.761572194546716</v>
      </c>
      <c r="C9" s="249">
        <f>SUM(C26,C43,C60,C77,C94,C111,C128,C145,C162,C179,C196,C213,C230,C247,C264,C281,C298,C315,C332,C349,C366,C383)</f>
        <v>34.218555411012794</v>
      </c>
      <c r="D9" s="249">
        <f>SUM(B9:C9)</f>
        <v>48.98012760555951</v>
      </c>
      <c r="E9" s="238"/>
      <c r="F9" s="249">
        <f>SUM(F26,F43,F60,F77,F94,F111,F128,F145,F162,F179,F196,F213,F230,F247,F264,F281,F298,F315,F332,F349,F366,F383)</f>
        <v>19.682056742235154</v>
      </c>
      <c r="G9" s="249">
        <f>SUM(G26,G43,G60,G77,G94,G111,G128,G145,G162,G179,G196,G213,G230,G247,G264,G281,G298,G315,G332,G349,G366,G383)</f>
        <v>40.764057583546425</v>
      </c>
      <c r="H9" s="249">
        <f>SUM(F9:G9)</f>
        <v>60.446114325781579</v>
      </c>
      <c r="I9" s="238"/>
      <c r="J9" s="249">
        <f>SUM(J26,J43,J60,J77,J94,J111,J128,J145,J162,J179,J196,J213,J230,J247,J264,J281,J298,J315,J332,J349,J366,J383)</f>
        <v>21.236835430892864</v>
      </c>
      <c r="K9" s="249">
        <f>SUM(K26,K43,K60,K77,K94,K111,K128,K145,K162,K179,K196,K213,K230,K247,K264,K281,K298,K315,K332,K349,K366,K383)</f>
        <v>40.192350035072366</v>
      </c>
      <c r="L9" s="249">
        <f>SUM(J9:K9)</f>
        <v>61.429185465965233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41.703904066686157</v>
      </c>
      <c r="C10" s="249">
        <f t="shared" si="0"/>
        <v>53.617361761424505</v>
      </c>
      <c r="D10" s="249">
        <f t="shared" ref="D10:D17" si="1">SUM(B10:C10)</f>
        <v>95.321265828110654</v>
      </c>
      <c r="E10" s="238"/>
      <c r="F10" s="249">
        <f t="shared" ref="F10:G17" si="2">SUM(F27,F44,F61,F78,F95,F112,F129,F146,F163,F180,F197,F214,F231,F248,F265,F282,F299,F316,F333,F350,F367,F384)</f>
        <v>54.304854909962465</v>
      </c>
      <c r="G10" s="249">
        <f t="shared" si="2"/>
        <v>63.585484195757864</v>
      </c>
      <c r="H10" s="249">
        <f t="shared" ref="H10:H17" si="3">SUM(F10:G10)</f>
        <v>117.89033910572033</v>
      </c>
      <c r="I10" s="238"/>
      <c r="J10" s="249">
        <f t="shared" ref="J10:K17" si="4">SUM(J27,J44,J61,J78,J95,J112,J129,J146,J163,J180,J197,J214,J231,J248,J265,J282,J299,J316,J333,J350,J367,J384)</f>
        <v>62.223622321167539</v>
      </c>
      <c r="K10" s="249">
        <f t="shared" si="4"/>
        <v>76.043462836694957</v>
      </c>
      <c r="L10" s="249">
        <f t="shared" ref="L10:L17" si="5">SUM(J10:K10)</f>
        <v>138.26708515786248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25.565835373100786</v>
      </c>
      <c r="C11" s="249">
        <f t="shared" si="0"/>
        <v>34.210562323337456</v>
      </c>
      <c r="D11" s="249">
        <f t="shared" si="1"/>
        <v>59.776397696438238</v>
      </c>
      <c r="E11" s="238"/>
      <c r="F11" s="249">
        <f t="shared" si="2"/>
        <v>30.771150145859085</v>
      </c>
      <c r="G11" s="249">
        <f t="shared" si="2"/>
        <v>38.301591469908587</v>
      </c>
      <c r="H11" s="249">
        <f t="shared" si="3"/>
        <v>69.072741615767669</v>
      </c>
      <c r="I11" s="238"/>
      <c r="J11" s="249">
        <f t="shared" si="4"/>
        <v>40.264968107866785</v>
      </c>
      <c r="K11" s="249">
        <f t="shared" si="4"/>
        <v>37.214621808046665</v>
      </c>
      <c r="L11" s="249">
        <f t="shared" si="5"/>
        <v>77.479589915913451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45.55438831267039</v>
      </c>
      <c r="C12" s="249">
        <f t="shared" si="0"/>
        <v>11.424944938960735</v>
      </c>
      <c r="D12" s="249">
        <f t="shared" si="1"/>
        <v>56.979333251631125</v>
      </c>
      <c r="E12" s="238"/>
      <c r="F12" s="249">
        <f t="shared" si="2"/>
        <v>46.181782265480187</v>
      </c>
      <c r="G12" s="249">
        <f t="shared" si="2"/>
        <v>13.056805863054912</v>
      </c>
      <c r="H12" s="249">
        <f t="shared" si="3"/>
        <v>59.238588128535099</v>
      </c>
      <c r="I12" s="238"/>
      <c r="J12" s="249">
        <f t="shared" si="4"/>
        <v>40.721567004636874</v>
      </c>
      <c r="K12" s="249">
        <f t="shared" si="4"/>
        <v>14.734775560478164</v>
      </c>
      <c r="L12" s="249">
        <f t="shared" si="5"/>
        <v>55.456342565115037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5.600537569108929</v>
      </c>
      <c r="C13" s="249">
        <f t="shared" si="0"/>
        <v>46.691238409242814</v>
      </c>
      <c r="D13" s="249">
        <f t="shared" si="1"/>
        <v>52.291775978351744</v>
      </c>
      <c r="E13" s="238"/>
      <c r="F13" s="249">
        <f t="shared" si="2"/>
        <v>5.9105159994519241</v>
      </c>
      <c r="G13" s="249">
        <f t="shared" si="2"/>
        <v>40.276926957384191</v>
      </c>
      <c r="H13" s="249">
        <f t="shared" si="3"/>
        <v>46.187442956836115</v>
      </c>
      <c r="I13" s="238"/>
      <c r="J13" s="249">
        <f t="shared" si="4"/>
        <v>6.1114463818488405</v>
      </c>
      <c r="K13" s="249">
        <f t="shared" si="4"/>
        <v>35.129307670125698</v>
      </c>
      <c r="L13" s="249">
        <f t="shared" si="5"/>
        <v>41.240754051974541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45.739815526171348</v>
      </c>
      <c r="C14" s="249">
        <f t="shared" si="0"/>
        <v>10.353256692914481</v>
      </c>
      <c r="D14" s="249">
        <f t="shared" si="1"/>
        <v>56.093072219085826</v>
      </c>
      <c r="E14" s="238"/>
      <c r="F14" s="249">
        <f t="shared" si="2"/>
        <v>45.786660522148601</v>
      </c>
      <c r="G14" s="249">
        <f t="shared" si="2"/>
        <v>10.700503953826901</v>
      </c>
      <c r="H14" s="249">
        <f t="shared" si="3"/>
        <v>56.487164475975504</v>
      </c>
      <c r="I14" s="238"/>
      <c r="J14" s="249">
        <f t="shared" si="4"/>
        <v>47.328855914320918</v>
      </c>
      <c r="K14" s="249">
        <f t="shared" si="4"/>
        <v>13.119148854752375</v>
      </c>
      <c r="L14" s="249">
        <f t="shared" si="5"/>
        <v>60.448004769073293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29.914381946560884</v>
      </c>
      <c r="C15" s="249">
        <f t="shared" si="0"/>
        <v>16.769522962380258</v>
      </c>
      <c r="D15" s="249">
        <f t="shared" si="1"/>
        <v>46.683904908941145</v>
      </c>
      <c r="E15" s="238"/>
      <c r="F15" s="249">
        <f t="shared" si="2"/>
        <v>28.028208043889826</v>
      </c>
      <c r="G15" s="249">
        <f t="shared" si="2"/>
        <v>16.615190500857921</v>
      </c>
      <c r="H15" s="249">
        <f t="shared" si="3"/>
        <v>44.643398544747747</v>
      </c>
      <c r="I15" s="238"/>
      <c r="J15" s="249">
        <f t="shared" si="4"/>
        <v>26.947208973765544</v>
      </c>
      <c r="K15" s="249">
        <f t="shared" si="4"/>
        <v>17.277947851160999</v>
      </c>
      <c r="L15" s="249">
        <f t="shared" si="5"/>
        <v>44.225156824926543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6.3869278078716585</v>
      </c>
      <c r="C16" s="249">
        <f t="shared" si="0"/>
        <v>37.025360783959592</v>
      </c>
      <c r="D16" s="249">
        <f t="shared" si="1"/>
        <v>43.412288591831249</v>
      </c>
      <c r="E16" s="238"/>
      <c r="F16" s="249">
        <f t="shared" si="2"/>
        <v>5.8944653445934305</v>
      </c>
      <c r="G16" s="249">
        <f t="shared" si="2"/>
        <v>36.800505933134822</v>
      </c>
      <c r="H16" s="249">
        <f t="shared" si="3"/>
        <v>42.69497127772825</v>
      </c>
      <c r="I16" s="238"/>
      <c r="J16" s="249">
        <f t="shared" si="4"/>
        <v>7.2806439123363891</v>
      </c>
      <c r="K16" s="249">
        <f t="shared" si="4"/>
        <v>33.472024581100143</v>
      </c>
      <c r="L16" s="249">
        <f t="shared" si="5"/>
        <v>40.752668493436531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27.115021348692327</v>
      </c>
      <c r="C17" s="249">
        <f t="shared" si="0"/>
        <v>34.463812571358268</v>
      </c>
      <c r="D17" s="249">
        <f t="shared" si="1"/>
        <v>61.578833920050599</v>
      </c>
      <c r="E17" s="238"/>
      <c r="F17" s="249">
        <f t="shared" si="2"/>
        <v>24.669714531263736</v>
      </c>
      <c r="G17" s="249">
        <f t="shared" si="2"/>
        <v>30.045525037644186</v>
      </c>
      <c r="H17" s="249">
        <f t="shared" si="3"/>
        <v>54.715239568907919</v>
      </c>
      <c r="I17" s="238"/>
      <c r="J17" s="249">
        <f t="shared" si="4"/>
        <v>23.567785726037609</v>
      </c>
      <c r="K17" s="249">
        <f t="shared" si="4"/>
        <v>29.984427029695436</v>
      </c>
      <c r="L17" s="249">
        <f t="shared" si="5"/>
        <v>53.552212755733045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242.34238414540923</v>
      </c>
      <c r="C19" s="247">
        <f t="shared" ref="C19:L19" si="6">SUM(C9:C17)</f>
        <v>278.77461585459088</v>
      </c>
      <c r="D19" s="247">
        <f t="shared" si="6"/>
        <v>521.11700000000008</v>
      </c>
      <c r="E19" s="247"/>
      <c r="F19" s="247">
        <f t="shared" si="6"/>
        <v>261.22940850488442</v>
      </c>
      <c r="G19" s="247">
        <f t="shared" si="6"/>
        <v>290.14659149511584</v>
      </c>
      <c r="H19" s="247">
        <f t="shared" si="6"/>
        <v>551.3760000000002</v>
      </c>
      <c r="I19" s="247"/>
      <c r="J19" s="247">
        <f t="shared" si="6"/>
        <v>275.68293377287335</v>
      </c>
      <c r="K19" s="247">
        <f t="shared" si="6"/>
        <v>297.16806622712681</v>
      </c>
      <c r="L19" s="247">
        <f t="shared" si="6"/>
        <v>572.85100000000023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9.6750127089644145E-2</v>
      </c>
      <c r="C26" s="302">
        <v>0.22675493441419781</v>
      </c>
      <c r="D26" s="302">
        <f>SUM(B26:C26)</f>
        <v>0.32350506150384195</v>
      </c>
      <c r="E26" s="303"/>
      <c r="F26" s="302">
        <v>0.15470235101923421</v>
      </c>
      <c r="G26" s="302">
        <v>0.49149678363145</v>
      </c>
      <c r="H26" s="302">
        <f>SUM(F26:G26)</f>
        <v>0.64619913465068424</v>
      </c>
      <c r="I26" s="303"/>
      <c r="J26" s="302">
        <v>0.13552283426494449</v>
      </c>
      <c r="K26" s="302">
        <v>0.58129162592139894</v>
      </c>
      <c r="L26" s="302">
        <f>SUM(J26:K26)</f>
        <v>0.71681446018634343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0.13295352276759906</v>
      </c>
      <c r="C27" s="302">
        <v>0.12845886841084589</v>
      </c>
      <c r="D27" s="302">
        <f t="shared" ref="D27:D34" si="7">SUM(B27:C27)</f>
        <v>0.26141239117844495</v>
      </c>
      <c r="E27" s="303"/>
      <c r="F27" s="302">
        <v>0.25289823118916527</v>
      </c>
      <c r="G27" s="302">
        <v>0.30512300255639491</v>
      </c>
      <c r="H27" s="302">
        <f t="shared" ref="H27:H34" si="8">SUM(F27:G27)</f>
        <v>0.55802123374556012</v>
      </c>
      <c r="I27" s="303"/>
      <c r="J27" s="302">
        <v>0.27797040491125463</v>
      </c>
      <c r="K27" s="302">
        <v>0.43708527656710455</v>
      </c>
      <c r="L27" s="302">
        <f t="shared" ref="L27:L34" si="9">SUM(J27:K27)</f>
        <v>0.71505568147835918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6.8811529771917734E-2</v>
      </c>
      <c r="C28" s="302">
        <v>9.5593903143722264E-2</v>
      </c>
      <c r="D28" s="302">
        <f t="shared" si="7"/>
        <v>0.16440543291564</v>
      </c>
      <c r="E28" s="303"/>
      <c r="F28" s="302">
        <v>0.10391437786636867</v>
      </c>
      <c r="G28" s="302">
        <v>0.19256445297618122</v>
      </c>
      <c r="H28" s="302">
        <f t="shared" si="8"/>
        <v>0.29647883084254989</v>
      </c>
      <c r="I28" s="303"/>
      <c r="J28" s="302">
        <v>0.10499876970573779</v>
      </c>
      <c r="K28" s="302">
        <v>0.1849494413035393</v>
      </c>
      <c r="L28" s="302">
        <f t="shared" si="9"/>
        <v>0.28994821100927709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0.25039842769621123</v>
      </c>
      <c r="C29" s="302">
        <v>2.8905673893889788E-2</v>
      </c>
      <c r="D29" s="302">
        <f t="shared" si="7"/>
        <v>0.27930410159010099</v>
      </c>
      <c r="E29" s="303"/>
      <c r="F29" s="302">
        <v>0.2103072954358072</v>
      </c>
      <c r="G29" s="302">
        <v>4.7810395299846369E-2</v>
      </c>
      <c r="H29" s="302">
        <f t="shared" si="8"/>
        <v>0.25811769073565355</v>
      </c>
      <c r="I29" s="303"/>
      <c r="J29" s="302">
        <v>0.12913528202767005</v>
      </c>
      <c r="K29" s="302">
        <v>3.818411140472195E-2</v>
      </c>
      <c r="L29" s="302">
        <f t="shared" si="9"/>
        <v>0.16731939343239199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0.49893348004855725</v>
      </c>
      <c r="C30" s="302">
        <v>1.8510276379332737</v>
      </c>
      <c r="D30" s="302">
        <f t="shared" si="7"/>
        <v>2.3499611179818309</v>
      </c>
      <c r="E30" s="303"/>
      <c r="F30" s="302">
        <v>0.81307645883055535</v>
      </c>
      <c r="G30" s="302">
        <v>2.6865154905890454</v>
      </c>
      <c r="H30" s="302">
        <f t="shared" si="8"/>
        <v>3.4995919494196008</v>
      </c>
      <c r="I30" s="303"/>
      <c r="J30" s="302">
        <v>0.7922502539184948</v>
      </c>
      <c r="K30" s="302">
        <v>2.1726087984892049</v>
      </c>
      <c r="L30" s="302">
        <f t="shared" si="9"/>
        <v>2.9648590524076996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0.12001120198264391</v>
      </c>
      <c r="C31" s="302">
        <v>6.3873246143602902E-2</v>
      </c>
      <c r="D31" s="302">
        <f t="shared" si="7"/>
        <v>0.18388444812624682</v>
      </c>
      <c r="E31" s="303"/>
      <c r="F31" s="302">
        <v>0.10602033182829461</v>
      </c>
      <c r="G31" s="302">
        <v>0.10717091928900603</v>
      </c>
      <c r="H31" s="302">
        <f t="shared" si="8"/>
        <v>0.21319125111730064</v>
      </c>
      <c r="I31" s="303"/>
      <c r="J31" s="302">
        <v>6.5232240879427958E-2</v>
      </c>
      <c r="K31" s="302">
        <v>0.1422299555618296</v>
      </c>
      <c r="L31" s="302">
        <f t="shared" si="9"/>
        <v>0.20746219644125757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3.6760418664691139E-2</v>
      </c>
      <c r="C32" s="302">
        <v>0.10414908832172967</v>
      </c>
      <c r="D32" s="302">
        <f t="shared" si="7"/>
        <v>0.1409095069864208</v>
      </c>
      <c r="E32" s="303"/>
      <c r="F32" s="302">
        <v>3.9786168884236757E-2</v>
      </c>
      <c r="G32" s="302">
        <v>0.16190384925930026</v>
      </c>
      <c r="H32" s="302">
        <f t="shared" si="8"/>
        <v>0.20169001814353701</v>
      </c>
      <c r="I32" s="303"/>
      <c r="J32" s="302">
        <v>3.5186482286186191E-2</v>
      </c>
      <c r="K32" s="302">
        <v>0.16329408227416564</v>
      </c>
      <c r="L32" s="302">
        <f t="shared" si="9"/>
        <v>0.19848056456035185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6.1542185568891593E-2</v>
      </c>
      <c r="C33" s="302">
        <v>0.14035150760425666</v>
      </c>
      <c r="D33" s="302">
        <f t="shared" si="7"/>
        <v>0.20189369317314826</v>
      </c>
      <c r="E33" s="303"/>
      <c r="F33" s="302">
        <v>5.9888257478158478E-2</v>
      </c>
      <c r="G33" s="302">
        <v>0.22278312239900391</v>
      </c>
      <c r="H33" s="302">
        <f t="shared" si="8"/>
        <v>0.2826713798771624</v>
      </c>
      <c r="I33" s="303"/>
      <c r="J33" s="302">
        <v>3.4417390435917072E-2</v>
      </c>
      <c r="K33" s="302">
        <v>0.23596423960873633</v>
      </c>
      <c r="L33" s="302">
        <f t="shared" si="9"/>
        <v>0.27038163004465343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0.20438199553123218</v>
      </c>
      <c r="C34" s="302">
        <v>0.43734225101309837</v>
      </c>
      <c r="D34" s="302">
        <f t="shared" si="7"/>
        <v>0.64172424654433058</v>
      </c>
      <c r="E34" s="303"/>
      <c r="F34" s="302">
        <v>0.14277163568557255</v>
      </c>
      <c r="G34" s="302">
        <v>0.59926687578238891</v>
      </c>
      <c r="H34" s="302">
        <f t="shared" si="8"/>
        <v>0.74203851146796151</v>
      </c>
      <c r="I34" s="303"/>
      <c r="J34" s="302">
        <v>0.1824483857647185</v>
      </c>
      <c r="K34" s="302">
        <v>0.73623042467495936</v>
      </c>
      <c r="L34" s="302">
        <f t="shared" si="9"/>
        <v>0.91867881043967792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1.4705428891213881</v>
      </c>
      <c r="C36" s="311">
        <f t="shared" ref="C36:K36" si="10">SUM(C26:C34)</f>
        <v>3.076457110878617</v>
      </c>
      <c r="D36" s="311">
        <f t="shared" si="10"/>
        <v>4.547000000000005</v>
      </c>
      <c r="E36" s="311"/>
      <c r="F36" s="311">
        <f t="shared" si="10"/>
        <v>1.8833651082173932</v>
      </c>
      <c r="G36" s="311">
        <f t="shared" si="10"/>
        <v>4.8146348917826174</v>
      </c>
      <c r="H36" s="311">
        <f t="shared" si="10"/>
        <v>6.6980000000000093</v>
      </c>
      <c r="I36" s="311"/>
      <c r="J36" s="311">
        <f t="shared" si="10"/>
        <v>1.7571620441943516</v>
      </c>
      <c r="K36" s="311">
        <f t="shared" si="10"/>
        <v>4.6918379558056609</v>
      </c>
      <c r="L36" s="311">
        <f>SUM(L26:L34)</f>
        <v>6.4490000000000123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2.9759193535092855E-2</v>
      </c>
      <c r="C43" s="302">
        <v>0.18733267927564873</v>
      </c>
      <c r="D43" s="302">
        <f>SUM(B43:C43)</f>
        <v>0.21709187281074158</v>
      </c>
      <c r="E43" s="303"/>
      <c r="F43" s="302">
        <v>2.1361761901270575E-2</v>
      </c>
      <c r="G43" s="302">
        <v>0.12857944705994823</v>
      </c>
      <c r="H43" s="302">
        <f>SUM(F43:G43)</f>
        <v>0.14994120896121879</v>
      </c>
      <c r="I43" s="303"/>
      <c r="J43" s="302">
        <v>1.3275518398437896E-2</v>
      </c>
      <c r="K43" s="302">
        <v>0.10091572884092329</v>
      </c>
      <c r="L43" s="302">
        <f>SUM(J43:K43)</f>
        <v>0.11419124723936118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5.9539061328756596E-2</v>
      </c>
      <c r="C44" s="302">
        <v>0.25003599228516749</v>
      </c>
      <c r="D44" s="302">
        <f t="shared" ref="D44:D51" si="11">SUM(B44:C44)</f>
        <v>0.30957505361392407</v>
      </c>
      <c r="E44" s="303"/>
      <c r="F44" s="302">
        <v>4.0846117705609232E-2</v>
      </c>
      <c r="G44" s="302">
        <v>0.19230007870302063</v>
      </c>
      <c r="H44" s="302">
        <f t="shared" ref="H44:H51" si="12">SUM(F44:G44)</f>
        <v>0.23314619640862985</v>
      </c>
      <c r="I44" s="303"/>
      <c r="J44" s="302">
        <v>2.7820591928021877E-2</v>
      </c>
      <c r="K44" s="302">
        <v>0.20544689244082379</v>
      </c>
      <c r="L44" s="302">
        <f t="shared" ref="L44:L51" si="13">SUM(J44:K44)</f>
        <v>0.23326748436884567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3.4198245707768353E-2</v>
      </c>
      <c r="C45" s="302">
        <v>0.19638290750887125</v>
      </c>
      <c r="D45" s="302">
        <f t="shared" si="11"/>
        <v>0.23058115321663961</v>
      </c>
      <c r="E45" s="303"/>
      <c r="F45" s="302">
        <v>1.9968942807204144E-2</v>
      </c>
      <c r="G45" s="302">
        <v>0.14049572169154612</v>
      </c>
      <c r="H45" s="302">
        <f t="shared" si="12"/>
        <v>0.16046466449875027</v>
      </c>
      <c r="I45" s="303"/>
      <c r="J45" s="302">
        <v>1.5415637906477481E-2</v>
      </c>
      <c r="K45" s="302">
        <v>0.10603628454123031</v>
      </c>
      <c r="L45" s="302">
        <f t="shared" si="13"/>
        <v>0.12145192244770779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0.13724351590498859</v>
      </c>
      <c r="C46" s="302">
        <v>5.1511793183231611E-2</v>
      </c>
      <c r="D46" s="302">
        <f t="shared" si="11"/>
        <v>0.18875530908822019</v>
      </c>
      <c r="E46" s="303"/>
      <c r="F46" s="302">
        <v>7.3323184253233142E-2</v>
      </c>
      <c r="G46" s="302">
        <v>3.7851800179362433E-2</v>
      </c>
      <c r="H46" s="302">
        <f t="shared" si="12"/>
        <v>0.11117498443259557</v>
      </c>
      <c r="I46" s="303"/>
      <c r="J46" s="302">
        <v>4.7738260772817724E-2</v>
      </c>
      <c r="K46" s="302">
        <v>2.8575153963010223E-2</v>
      </c>
      <c r="L46" s="302">
        <f t="shared" si="13"/>
        <v>7.631341473582795E-2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1.487463701430513E-2</v>
      </c>
      <c r="C47" s="302">
        <v>0.96253676343299976</v>
      </c>
      <c r="D47" s="302">
        <f t="shared" si="11"/>
        <v>0.9774114004473049</v>
      </c>
      <c r="E47" s="303"/>
      <c r="F47" s="302">
        <v>5.3650618454782716E-3</v>
      </c>
      <c r="G47" s="302">
        <v>0.47867591258218822</v>
      </c>
      <c r="H47" s="302">
        <f>SUM(F47:G47)</f>
        <v>0.48404097442766647</v>
      </c>
      <c r="I47" s="303"/>
      <c r="J47" s="302">
        <v>3.9660926197038586E-3</v>
      </c>
      <c r="K47" s="302">
        <v>0.32060000596438287</v>
      </c>
      <c r="L47" s="302">
        <f t="shared" si="13"/>
        <v>0.32456609858408675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4.7597249128113875E-2</v>
      </c>
      <c r="C48" s="302">
        <v>1.8089819332841733E-2</v>
      </c>
      <c r="D48" s="302">
        <f t="shared" si="11"/>
        <v>6.5687068460955608E-2</v>
      </c>
      <c r="E48" s="303"/>
      <c r="F48" s="302">
        <v>1.6032894739684885E-2</v>
      </c>
      <c r="G48" s="302">
        <v>1.5680691488363204E-2</v>
      </c>
      <c r="H48" s="302">
        <f t="shared" si="12"/>
        <v>3.1713586228048089E-2</v>
      </c>
      <c r="I48" s="303"/>
      <c r="J48" s="302">
        <v>1.1960981974428797E-2</v>
      </c>
      <c r="K48" s="302">
        <v>1.2711090385382018E-2</v>
      </c>
      <c r="L48" s="302">
        <f t="shared" si="13"/>
        <v>2.4672072359810816E-2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3.4747213230176682E-2</v>
      </c>
      <c r="C49" s="302">
        <v>4.3269240174856165E-2</v>
      </c>
      <c r="D49" s="302">
        <f t="shared" si="11"/>
        <v>7.8016453405032854E-2</v>
      </c>
      <c r="E49" s="303"/>
      <c r="F49" s="302">
        <v>1.694728188020803E-2</v>
      </c>
      <c r="G49" s="302">
        <v>3.0497213081146644E-2</v>
      </c>
      <c r="H49" s="302">
        <f t="shared" si="12"/>
        <v>4.7444494961354673E-2</v>
      </c>
      <c r="I49" s="303"/>
      <c r="J49" s="302">
        <v>1.2140598986205212E-2</v>
      </c>
      <c r="K49" s="302">
        <v>2.3818605495751016E-2</v>
      </c>
      <c r="L49" s="302">
        <f t="shared" si="13"/>
        <v>3.5959204481956226E-2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2.9312875606869362E-2</v>
      </c>
      <c r="C50" s="302">
        <v>0.59642766873900455</v>
      </c>
      <c r="D50" s="302">
        <f t="shared" si="11"/>
        <v>0.62574054434587389</v>
      </c>
      <c r="E50" s="303"/>
      <c r="F50" s="302">
        <v>1.1347826302178388E-2</v>
      </c>
      <c r="G50" s="302">
        <v>0.29840525991819161</v>
      </c>
      <c r="H50" s="302">
        <f t="shared" si="12"/>
        <v>0.30975308622037001</v>
      </c>
      <c r="I50" s="303"/>
      <c r="J50" s="302">
        <v>1.2370074609753881E-2</v>
      </c>
      <c r="K50" s="302">
        <v>0.18405507366154952</v>
      </c>
      <c r="L50" s="302">
        <f t="shared" si="13"/>
        <v>0.19642514827130342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2.9786389632932554E-2</v>
      </c>
      <c r="C51" s="302">
        <v>0.13835475497837652</v>
      </c>
      <c r="D51" s="302">
        <f t="shared" si="11"/>
        <v>0.16814114461130908</v>
      </c>
      <c r="E51" s="303"/>
      <c r="F51" s="302">
        <v>9.2792260278613467E-3</v>
      </c>
      <c r="G51" s="302">
        <v>6.7041577833504798E-2</v>
      </c>
      <c r="H51" s="302">
        <f t="shared" si="12"/>
        <v>7.6320803861366138E-2</v>
      </c>
      <c r="I51" s="303"/>
      <c r="J51" s="302">
        <v>1.0859985510361206E-2</v>
      </c>
      <c r="K51" s="302">
        <v>4.9293422000737011E-2</v>
      </c>
      <c r="L51" s="302">
        <f t="shared" si="13"/>
        <v>6.0153407511098218E-2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0.41705838108900395</v>
      </c>
      <c r="C53" s="311">
        <f t="shared" ref="C53:L53" si="14">SUM(C43:C51)</f>
        <v>2.4439416189109977</v>
      </c>
      <c r="D53" s="311">
        <f t="shared" si="14"/>
        <v>2.8610000000000015</v>
      </c>
      <c r="E53" s="311"/>
      <c r="F53" s="311">
        <f t="shared" si="14"/>
        <v>0.21447229746272803</v>
      </c>
      <c r="G53" s="311">
        <f t="shared" si="14"/>
        <v>1.3895277025372719</v>
      </c>
      <c r="H53" s="311">
        <f t="shared" si="14"/>
        <v>1.6039999999999994</v>
      </c>
      <c r="I53" s="311"/>
      <c r="J53" s="311">
        <f t="shared" si="14"/>
        <v>0.15554774270620797</v>
      </c>
      <c r="K53" s="311">
        <f t="shared" si="14"/>
        <v>1.0314522572937899</v>
      </c>
      <c r="L53" s="311">
        <f t="shared" si="14"/>
        <v>1.1869999999999981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0.36811462002793771</v>
      </c>
      <c r="C60" s="302">
        <v>0.74819406385825737</v>
      </c>
      <c r="D60" s="302">
        <f>SUM(B60:C60)</f>
        <v>1.1163086838861951</v>
      </c>
      <c r="E60" s="303"/>
      <c r="F60" s="302">
        <v>0.42104085273396769</v>
      </c>
      <c r="G60" s="302">
        <v>0.87409158174190527</v>
      </c>
      <c r="H60" s="302">
        <f>SUM(F60:G60)</f>
        <v>1.295132434475873</v>
      </c>
      <c r="I60" s="303"/>
      <c r="J60" s="302">
        <v>0.5076636854427703</v>
      </c>
      <c r="K60" s="302">
        <v>0.95683624611757057</v>
      </c>
      <c r="L60" s="302">
        <f>SUM(J60:K60)</f>
        <v>1.4644999315603409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0.46050844866187024</v>
      </c>
      <c r="C61" s="302">
        <v>0.74219272468216202</v>
      </c>
      <c r="D61" s="302">
        <f t="shared" ref="D61:D68" si="15">SUM(B61:C61)</f>
        <v>1.2027011733440323</v>
      </c>
      <c r="E61" s="303"/>
      <c r="F61" s="302">
        <v>0.5846576689751477</v>
      </c>
      <c r="G61" s="302">
        <v>0.91665177958264621</v>
      </c>
      <c r="H61" s="302">
        <f t="shared" ref="H61:H68" si="16">SUM(F61:G61)</f>
        <v>1.501309448557794</v>
      </c>
      <c r="I61" s="303"/>
      <c r="J61" s="302">
        <v>0.91937907499230664</v>
      </c>
      <c r="K61" s="302">
        <v>1.6196146925536299</v>
      </c>
      <c r="L61" s="302">
        <f t="shared" ref="L61:L68" si="17">SUM(J61:K61)</f>
        <v>2.5389937675459366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0.55904635989413431</v>
      </c>
      <c r="C62" s="302">
        <v>1.018983447917359</v>
      </c>
      <c r="D62" s="302">
        <f t="shared" si="15"/>
        <v>1.5780298078114932</v>
      </c>
      <c r="E62" s="303"/>
      <c r="F62" s="302">
        <v>0.6311826034530843</v>
      </c>
      <c r="G62" s="302">
        <v>1.2761147692363639</v>
      </c>
      <c r="H62" s="302">
        <f t="shared" si="16"/>
        <v>1.9072973726894482</v>
      </c>
      <c r="I62" s="303"/>
      <c r="J62" s="302">
        <v>0.89594727756005232</v>
      </c>
      <c r="K62" s="302">
        <v>1.5457538361448078</v>
      </c>
      <c r="L62" s="302">
        <f t="shared" si="17"/>
        <v>2.4417011137048599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0.64191206214246621</v>
      </c>
      <c r="C63" s="302">
        <v>0.23024303400432614</v>
      </c>
      <c r="D63" s="302">
        <f t="shared" si="15"/>
        <v>0.87215509614679232</v>
      </c>
      <c r="E63" s="303"/>
      <c r="F63" s="302">
        <v>0.61559889263564882</v>
      </c>
      <c r="G63" s="302">
        <v>0.26593766871425928</v>
      </c>
      <c r="H63" s="302">
        <f t="shared" si="16"/>
        <v>0.8815365613499081</v>
      </c>
      <c r="I63" s="303"/>
      <c r="J63" s="302">
        <v>0.65333644099558397</v>
      </c>
      <c r="K63" s="302">
        <v>0.31777942521788782</v>
      </c>
      <c r="L63" s="302">
        <f t="shared" si="17"/>
        <v>0.97111586621347179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0.45385051282761324</v>
      </c>
      <c r="C64" s="302">
        <v>1.3852485020846228</v>
      </c>
      <c r="D64" s="302">
        <f t="shared" si="15"/>
        <v>1.8390990149122359</v>
      </c>
      <c r="E64" s="303"/>
      <c r="F64" s="302">
        <v>0.32560959090460551</v>
      </c>
      <c r="G64" s="302">
        <v>1.1112220904985195</v>
      </c>
      <c r="H64" s="302">
        <f t="shared" si="16"/>
        <v>1.436831681403125</v>
      </c>
      <c r="I64" s="303"/>
      <c r="J64" s="302">
        <v>0.2351324381334961</v>
      </c>
      <c r="K64" s="302">
        <v>1.1865377535114885</v>
      </c>
      <c r="L64" s="302">
        <f t="shared" si="17"/>
        <v>1.4216701916449845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5.9458779248815236E-2</v>
      </c>
      <c r="C65" s="302">
        <v>5.8510203121204162E-2</v>
      </c>
      <c r="D65" s="302">
        <f t="shared" si="15"/>
        <v>0.1179689823700194</v>
      </c>
      <c r="E65" s="303"/>
      <c r="F65" s="302">
        <v>4.6060002391335765E-2</v>
      </c>
      <c r="G65" s="302">
        <v>6.7915663984668473E-2</v>
      </c>
      <c r="H65" s="302">
        <f t="shared" si="16"/>
        <v>0.11397566637600423</v>
      </c>
      <c r="I65" s="303"/>
      <c r="J65" s="302">
        <v>3.8292570902170399E-2</v>
      </c>
      <c r="K65" s="302">
        <v>7.8149896552916862E-2</v>
      </c>
      <c r="L65" s="302">
        <f t="shared" si="17"/>
        <v>0.11644246745508727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0.1335222302104761</v>
      </c>
      <c r="C66" s="302">
        <v>8.3746705661148821E-2</v>
      </c>
      <c r="D66" s="302">
        <f t="shared" si="15"/>
        <v>0.21726893587162494</v>
      </c>
      <c r="E66" s="303"/>
      <c r="F66" s="302">
        <v>0.12268162479402596</v>
      </c>
      <c r="G66" s="302">
        <v>9.3674906871168431E-2</v>
      </c>
      <c r="H66" s="302">
        <f t="shared" si="16"/>
        <v>0.21635653166519439</v>
      </c>
      <c r="I66" s="303"/>
      <c r="J66" s="302">
        <v>0.13566983328236204</v>
      </c>
      <c r="K66" s="302">
        <v>0.12023275470561028</v>
      </c>
      <c r="L66" s="302">
        <f t="shared" si="17"/>
        <v>0.25590258798797233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0.96816157436564954</v>
      </c>
      <c r="C67" s="302">
        <v>2.7444588918002064</v>
      </c>
      <c r="D67" s="302">
        <f t="shared" si="15"/>
        <v>3.7126204661658559</v>
      </c>
      <c r="E67" s="303"/>
      <c r="F67" s="302">
        <v>0.75594495149075625</v>
      </c>
      <c r="G67" s="302">
        <v>2.4160039613613753</v>
      </c>
      <c r="H67" s="302">
        <f t="shared" si="16"/>
        <v>3.1719489128521317</v>
      </c>
      <c r="I67" s="303"/>
      <c r="J67" s="302">
        <v>1.0142793607421672</v>
      </c>
      <c r="K67" s="302">
        <v>2.3401533334645395</v>
      </c>
      <c r="L67" s="302">
        <f t="shared" si="17"/>
        <v>3.3544326942067064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1.1267122299366403</v>
      </c>
      <c r="C68" s="302">
        <v>1.6101356095551109</v>
      </c>
      <c r="D68" s="302">
        <f t="shared" si="15"/>
        <v>2.7368478394917513</v>
      </c>
      <c r="E68" s="303"/>
      <c r="F68" s="302">
        <v>0.88772244793020649</v>
      </c>
      <c r="G68" s="302">
        <v>1.5598889427003255</v>
      </c>
      <c r="H68" s="302">
        <f t="shared" si="16"/>
        <v>2.4476113906305321</v>
      </c>
      <c r="I68" s="303"/>
      <c r="J68" s="302">
        <v>1.3888689171631994</v>
      </c>
      <c r="K68" s="302">
        <v>1.994372462517439</v>
      </c>
      <c r="L68" s="302">
        <f t="shared" si="17"/>
        <v>3.3832413796806384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4.7712868173156036</v>
      </c>
      <c r="C70" s="311">
        <f t="shared" ref="C70:L70" si="18">SUM(C60:C68)</f>
        <v>8.6217131826843989</v>
      </c>
      <c r="D70" s="311">
        <f t="shared" si="18"/>
        <v>13.393000000000001</v>
      </c>
      <c r="E70" s="311"/>
      <c r="F70" s="311">
        <f t="shared" si="18"/>
        <v>4.3904986353087789</v>
      </c>
      <c r="G70" s="311">
        <f t="shared" si="18"/>
        <v>8.5815013646912313</v>
      </c>
      <c r="H70" s="311">
        <f t="shared" si="18"/>
        <v>12.972000000000012</v>
      </c>
      <c r="I70" s="311"/>
      <c r="J70" s="311">
        <f t="shared" si="18"/>
        <v>5.7885695992141075</v>
      </c>
      <c r="K70" s="311">
        <f t="shared" si="18"/>
        <v>10.15943040078589</v>
      </c>
      <c r="L70" s="311">
        <f t="shared" si="18"/>
        <v>15.947999999999999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0.16578986170976426</v>
      </c>
      <c r="C77" s="302">
        <v>1.2521063666509</v>
      </c>
      <c r="D77" s="302">
        <f>SUM(B77:C77)</f>
        <v>1.4178962283606642</v>
      </c>
      <c r="E77" s="303"/>
      <c r="F77" s="302">
        <v>0.15782747000491501</v>
      </c>
      <c r="G77" s="302">
        <v>1.0280307148609673</v>
      </c>
      <c r="H77" s="302">
        <f>SUM(F77:G77)</f>
        <v>1.1858581848658822</v>
      </c>
      <c r="I77" s="303"/>
      <c r="J77" s="302">
        <v>0.12280546263665075</v>
      </c>
      <c r="K77" s="302">
        <v>0.77608000708472569</v>
      </c>
      <c r="L77" s="302">
        <f>SUM(J77:K77)</f>
        <v>0.8988854697213764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0.19186065777891964</v>
      </c>
      <c r="C78" s="302">
        <v>1.9575230416192855</v>
      </c>
      <c r="D78" s="302">
        <f t="shared" ref="D78:D85" si="19">SUM(B78:C78)</f>
        <v>2.1493836993982049</v>
      </c>
      <c r="E78" s="303"/>
      <c r="F78" s="302">
        <v>0.18752383093405353</v>
      </c>
      <c r="G78" s="302">
        <v>1.6781959035441651</v>
      </c>
      <c r="H78" s="302">
        <f t="shared" ref="H78:H85" si="20">SUM(F78:G78)</f>
        <v>1.8657197344782186</v>
      </c>
      <c r="I78" s="303"/>
      <c r="J78" s="302">
        <v>0.14792225978431039</v>
      </c>
      <c r="K78" s="302">
        <v>1.6858457570904475</v>
      </c>
      <c r="L78" s="302">
        <f t="shared" ref="L78:L85" si="21">SUM(J78:K78)</f>
        <v>1.8337680168747579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0.23237091354595749</v>
      </c>
      <c r="C79" s="302">
        <v>1.0350376543134268</v>
      </c>
      <c r="D79" s="302">
        <f t="shared" si="19"/>
        <v>1.2674085678593843</v>
      </c>
      <c r="E79" s="303"/>
      <c r="F79" s="302">
        <v>0.19038924120878381</v>
      </c>
      <c r="G79" s="302">
        <v>0.86840737439095916</v>
      </c>
      <c r="H79" s="302">
        <f t="shared" si="20"/>
        <v>1.058796615599743</v>
      </c>
      <c r="I79" s="303"/>
      <c r="J79" s="302">
        <v>0.13845317792601908</v>
      </c>
      <c r="K79" s="302">
        <v>0.65640937950247891</v>
      </c>
      <c r="L79" s="302">
        <f t="shared" si="21"/>
        <v>0.79486255742849798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0.61565393719647565</v>
      </c>
      <c r="C80" s="302">
        <v>0.29021055238052895</v>
      </c>
      <c r="D80" s="302">
        <f t="shared" si="19"/>
        <v>0.90586448957700461</v>
      </c>
      <c r="E80" s="303"/>
      <c r="F80" s="302">
        <v>0.45506808162831897</v>
      </c>
      <c r="G80" s="302">
        <v>0.24587128811365469</v>
      </c>
      <c r="H80" s="302">
        <f t="shared" si="20"/>
        <v>0.70093936974197368</v>
      </c>
      <c r="I80" s="303"/>
      <c r="J80" s="302">
        <v>0.27760324781734663</v>
      </c>
      <c r="K80" s="302">
        <v>0.25545726016123871</v>
      </c>
      <c r="L80" s="302">
        <f t="shared" si="21"/>
        <v>0.53306050797858529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9.9214559066313671E-2</v>
      </c>
      <c r="C81" s="302">
        <v>2.3855905412333298</v>
      </c>
      <c r="D81" s="302">
        <f t="shared" si="19"/>
        <v>2.4848051002996434</v>
      </c>
      <c r="E81" s="303"/>
      <c r="F81" s="302">
        <v>7.334828837905584E-2</v>
      </c>
      <c r="G81" s="302">
        <v>1.4607341273881367</v>
      </c>
      <c r="H81" s="302">
        <f t="shared" si="20"/>
        <v>1.5340824157671926</v>
      </c>
      <c r="I81" s="303"/>
      <c r="J81" s="302">
        <v>7.7848014230921608E-2</v>
      </c>
      <c r="K81" s="302">
        <v>0.9533398496169645</v>
      </c>
      <c r="L81" s="302">
        <f t="shared" si="21"/>
        <v>1.0311878638478862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5.1665795511094133E-2</v>
      </c>
      <c r="C82" s="302">
        <v>2.4460755833378298E-2</v>
      </c>
      <c r="D82" s="302">
        <f t="shared" si="19"/>
        <v>7.6126551344472437E-2</v>
      </c>
      <c r="E82" s="303"/>
      <c r="F82" s="302">
        <v>3.4342687104544807E-2</v>
      </c>
      <c r="G82" s="302">
        <v>1.922509385354371E-2</v>
      </c>
      <c r="H82" s="302">
        <f t="shared" si="20"/>
        <v>5.3567780958088521E-2</v>
      </c>
      <c r="I82" s="303"/>
      <c r="J82" s="302">
        <v>1.7466172286518668E-2</v>
      </c>
      <c r="K82" s="302">
        <v>1.6876439502027399E-2</v>
      </c>
      <c r="L82" s="302">
        <f t="shared" si="21"/>
        <v>3.4342611788546071E-2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0.13463623922719162</v>
      </c>
      <c r="C83" s="302">
        <v>0.21468542771179636</v>
      </c>
      <c r="D83" s="302">
        <f t="shared" si="19"/>
        <v>0.34932166693898797</v>
      </c>
      <c r="E83" s="303"/>
      <c r="F83" s="302">
        <v>9.9475880653647611E-2</v>
      </c>
      <c r="G83" s="302">
        <v>0.1783418000024837</v>
      </c>
      <c r="H83" s="302">
        <f t="shared" si="20"/>
        <v>0.27781768065613133</v>
      </c>
      <c r="I83" s="303"/>
      <c r="J83" s="302">
        <v>6.7290395753216839E-2</v>
      </c>
      <c r="K83" s="302">
        <v>0.1797910867003038</v>
      </c>
      <c r="L83" s="302">
        <f t="shared" si="21"/>
        <v>0.24708148245352063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0.53581898531923366</v>
      </c>
      <c r="C84" s="302">
        <v>1.1139812808462832</v>
      </c>
      <c r="D84" s="302">
        <f t="shared" si="19"/>
        <v>1.6498002661655169</v>
      </c>
      <c r="E84" s="303"/>
      <c r="F84" s="302">
        <v>0.27105341055468546</v>
      </c>
      <c r="G84" s="302">
        <v>0.67619580960294712</v>
      </c>
      <c r="H84" s="302">
        <f t="shared" si="20"/>
        <v>0.94724922015763258</v>
      </c>
      <c r="I84" s="303"/>
      <c r="J84" s="302">
        <v>0.2478124887396034</v>
      </c>
      <c r="K84" s="302">
        <v>0.47755316362039657</v>
      </c>
      <c r="L84" s="302">
        <f t="shared" si="21"/>
        <v>0.72536565235999995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0.12540745700589773</v>
      </c>
      <c r="C85" s="302">
        <v>0.41898597305021973</v>
      </c>
      <c r="D85" s="302">
        <f t="shared" si="19"/>
        <v>0.54439343005611751</v>
      </c>
      <c r="E85" s="303"/>
      <c r="F85" s="302">
        <v>6.9822216941800033E-2</v>
      </c>
      <c r="G85" s="302">
        <v>0.24314678083332281</v>
      </c>
      <c r="H85" s="302">
        <f t="shared" si="20"/>
        <v>0.31296899777512283</v>
      </c>
      <c r="I85" s="303"/>
      <c r="J85" s="302">
        <v>9.7555003548731756E-2</v>
      </c>
      <c r="K85" s="302">
        <v>0.19589083399808635</v>
      </c>
      <c r="L85" s="302">
        <f t="shared" si="21"/>
        <v>0.29344583754681808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2.1524184063608476</v>
      </c>
      <c r="C87" s="311">
        <f t="shared" ref="C87:D87" si="22">SUM(C77:C85)</f>
        <v>8.6925815936391473</v>
      </c>
      <c r="D87" s="311">
        <f t="shared" si="22"/>
        <v>10.844999999999997</v>
      </c>
      <c r="E87" s="311"/>
      <c r="F87" s="311">
        <f t="shared" ref="F87:H87" si="23">SUM(F77:F85)</f>
        <v>1.5388511074098055</v>
      </c>
      <c r="G87" s="311">
        <f t="shared" si="23"/>
        <v>6.3981488925901804</v>
      </c>
      <c r="H87" s="311">
        <f t="shared" si="23"/>
        <v>7.9369999999999861</v>
      </c>
      <c r="I87" s="311"/>
      <c r="J87" s="311">
        <f t="shared" ref="J87:L87" si="24">SUM(J77:J85)</f>
        <v>1.1947562227233193</v>
      </c>
      <c r="K87" s="311">
        <f t="shared" si="24"/>
        <v>5.1972437772766691</v>
      </c>
      <c r="L87" s="311">
        <f t="shared" si="24"/>
        <v>6.3919999999999879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0.77044293963445964</v>
      </c>
      <c r="C94" s="302">
        <v>3.3945065754064587</v>
      </c>
      <c r="D94" s="302">
        <f>SUM(B94:C94)</f>
        <v>4.1649495150409184</v>
      </c>
      <c r="E94" s="303"/>
      <c r="F94" s="302">
        <v>1.069689474200642</v>
      </c>
      <c r="G94" s="302">
        <v>4.4129578747667164</v>
      </c>
      <c r="H94" s="302">
        <f>SUM(F94:G94)</f>
        <v>5.4826473489673582</v>
      </c>
      <c r="I94" s="303"/>
      <c r="J94" s="302">
        <v>0.83949909350912</v>
      </c>
      <c r="K94" s="302">
        <v>3.4495203779929291</v>
      </c>
      <c r="L94" s="302">
        <f>SUM(J94:K94)</f>
        <v>4.2890194715020495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0.76040614097431358</v>
      </c>
      <c r="C95" s="302">
        <v>3.9850390808648863</v>
      </c>
      <c r="D95" s="302">
        <f t="shared" ref="D95:D102" si="25">SUM(B95:C95)</f>
        <v>4.7454452218391996</v>
      </c>
      <c r="E95" s="303"/>
      <c r="F95" s="302">
        <v>1.3413986876307333</v>
      </c>
      <c r="G95" s="302">
        <v>5.7875553538079618</v>
      </c>
      <c r="H95" s="302">
        <f t="shared" ref="H95:H102" si="26">SUM(F95:G95)</f>
        <v>7.1289540414386954</v>
      </c>
      <c r="I95" s="303"/>
      <c r="J95" s="302">
        <v>1.2762251818457047</v>
      </c>
      <c r="K95" s="302">
        <v>6.5245038307461689</v>
      </c>
      <c r="L95" s="302">
        <f t="shared" ref="L95:L102" si="27">SUM(J95:K95)</f>
        <v>7.8007290125918738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1.0766397383085902</v>
      </c>
      <c r="C96" s="302">
        <v>2.7073159171125125</v>
      </c>
      <c r="D96" s="302">
        <f t="shared" si="25"/>
        <v>3.7839556554211029</v>
      </c>
      <c r="E96" s="303"/>
      <c r="F96" s="302">
        <v>1.342023651500313</v>
      </c>
      <c r="G96" s="302">
        <v>3.677094646620926</v>
      </c>
      <c r="H96" s="302">
        <f t="shared" si="26"/>
        <v>5.0191182981212386</v>
      </c>
      <c r="I96" s="303"/>
      <c r="J96" s="302">
        <v>1.1161022022836968</v>
      </c>
      <c r="K96" s="302">
        <v>2.9894084031748633</v>
      </c>
      <c r="L96" s="302">
        <f t="shared" si="27"/>
        <v>4.1055106054585604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2.4559545437208761</v>
      </c>
      <c r="C97" s="302">
        <v>1.4301906302998835</v>
      </c>
      <c r="D97" s="302">
        <f t="shared" si="25"/>
        <v>3.8861451740207595</v>
      </c>
      <c r="E97" s="303"/>
      <c r="F97" s="302">
        <v>2.5112432280331451</v>
      </c>
      <c r="G97" s="302">
        <v>1.8203962272849681</v>
      </c>
      <c r="H97" s="302">
        <f t="shared" si="26"/>
        <v>4.331639455318113</v>
      </c>
      <c r="I97" s="303"/>
      <c r="J97" s="302">
        <v>1.7520201366578809</v>
      </c>
      <c r="K97" s="302">
        <v>1.8790072628166437</v>
      </c>
      <c r="L97" s="302">
        <f t="shared" si="27"/>
        <v>3.6310273994745246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0.59387523823254673</v>
      </c>
      <c r="C98" s="302">
        <v>8.678383653347316</v>
      </c>
      <c r="D98" s="302">
        <f t="shared" si="25"/>
        <v>9.2722588915798632</v>
      </c>
      <c r="E98" s="303"/>
      <c r="F98" s="302">
        <v>0.54599401657385138</v>
      </c>
      <c r="G98" s="302">
        <v>8.40142136087929</v>
      </c>
      <c r="H98" s="302">
        <f t="shared" si="26"/>
        <v>8.947415377453142</v>
      </c>
      <c r="I98" s="303"/>
      <c r="J98" s="302">
        <v>0.38762749776949978</v>
      </c>
      <c r="K98" s="302">
        <v>5.6803187501598931</v>
      </c>
      <c r="L98" s="302">
        <f t="shared" si="27"/>
        <v>6.0679462479293926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0.19418576956692632</v>
      </c>
      <c r="C99" s="302">
        <v>0.1421766114449376</v>
      </c>
      <c r="D99" s="302">
        <f t="shared" si="25"/>
        <v>0.33636238101186389</v>
      </c>
      <c r="E99" s="303"/>
      <c r="F99" s="302">
        <v>0.34204137737910717</v>
      </c>
      <c r="G99" s="302">
        <v>0.24678653252894917</v>
      </c>
      <c r="H99" s="302">
        <f t="shared" si="26"/>
        <v>0.58882790990805634</v>
      </c>
      <c r="I99" s="303"/>
      <c r="J99" s="302">
        <v>0.30147463745069425</v>
      </c>
      <c r="K99" s="302">
        <v>0.26413493192185966</v>
      </c>
      <c r="L99" s="302">
        <f t="shared" si="27"/>
        <v>0.56560956937255391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0.57961936550782733</v>
      </c>
      <c r="C100" s="302">
        <v>0.84490410289477424</v>
      </c>
      <c r="D100" s="302">
        <f t="shared" si="25"/>
        <v>1.4245234684026016</v>
      </c>
      <c r="E100" s="303"/>
      <c r="F100" s="302">
        <v>0.61370639203841804</v>
      </c>
      <c r="G100" s="302">
        <v>0.94523464612803487</v>
      </c>
      <c r="H100" s="302">
        <f t="shared" si="26"/>
        <v>1.558941038166453</v>
      </c>
      <c r="I100" s="303"/>
      <c r="J100" s="302">
        <v>0.46641554706966415</v>
      </c>
      <c r="K100" s="302">
        <v>0.88998090141293618</v>
      </c>
      <c r="L100" s="302">
        <f t="shared" si="27"/>
        <v>1.3563964484826003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1.593836472502915</v>
      </c>
      <c r="C101" s="302">
        <v>6.9492883789055417</v>
      </c>
      <c r="D101" s="302">
        <f t="shared" si="25"/>
        <v>8.5431248514084572</v>
      </c>
      <c r="E101" s="303"/>
      <c r="F101" s="302">
        <v>1.4090325936110466</v>
      </c>
      <c r="G101" s="302">
        <v>7.2515335154766651</v>
      </c>
      <c r="H101" s="302">
        <f t="shared" si="26"/>
        <v>8.6605661090877124</v>
      </c>
      <c r="I101" s="303"/>
      <c r="J101" s="302">
        <v>1.2092312724360326</v>
      </c>
      <c r="K101" s="302">
        <v>5.2735692732571495</v>
      </c>
      <c r="L101" s="302">
        <f t="shared" si="27"/>
        <v>6.4828005456931823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0.94737614052590591</v>
      </c>
      <c r="C102" s="302">
        <v>2.7618587007494497</v>
      </c>
      <c r="D102" s="302">
        <f t="shared" si="25"/>
        <v>3.7092348412753555</v>
      </c>
      <c r="E102" s="303"/>
      <c r="F102" s="302">
        <v>0.81485229675803206</v>
      </c>
      <c r="G102" s="302">
        <v>2.9490381247812469</v>
      </c>
      <c r="H102" s="302">
        <f t="shared" si="26"/>
        <v>3.763890421539279</v>
      </c>
      <c r="I102" s="303"/>
      <c r="J102" s="302">
        <v>0.99637092492199153</v>
      </c>
      <c r="K102" s="302">
        <v>2.4865897745732237</v>
      </c>
      <c r="L102" s="302">
        <f t="shared" si="27"/>
        <v>3.4829606994952154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8.9723363489743608</v>
      </c>
      <c r="C104" s="311">
        <f t="shared" ref="C104:D104" si="28">SUM(C94:C102)</f>
        <v>30.893663651025761</v>
      </c>
      <c r="D104" s="311">
        <f t="shared" si="28"/>
        <v>39.86600000000012</v>
      </c>
      <c r="E104" s="311"/>
      <c r="F104" s="311">
        <f t="shared" ref="F104:H104" si="29">SUM(F94:F102)</f>
        <v>9.9899817177252892</v>
      </c>
      <c r="G104" s="311">
        <f t="shared" si="29"/>
        <v>35.492018282274763</v>
      </c>
      <c r="H104" s="311">
        <f t="shared" si="29"/>
        <v>45.482000000000042</v>
      </c>
      <c r="I104" s="311"/>
      <c r="J104" s="311">
        <f t="shared" ref="J104:L104" si="30">SUM(J94:J102)</f>
        <v>8.344966493944284</v>
      </c>
      <c r="K104" s="311">
        <f t="shared" si="30"/>
        <v>29.43703350605567</v>
      </c>
      <c r="L104" s="311">
        <f t="shared" si="30"/>
        <v>37.781999999999954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0.22514996215964764</v>
      </c>
      <c r="C111" s="302">
        <v>0.5639313267148961</v>
      </c>
      <c r="D111" s="302">
        <f>SUM(B111:C111)</f>
        <v>0.78908128887454376</v>
      </c>
      <c r="E111" s="303"/>
      <c r="F111" s="302">
        <v>0.20864636166142289</v>
      </c>
      <c r="G111" s="302">
        <v>0.40406436651715832</v>
      </c>
      <c r="H111" s="302">
        <f>SUM(F111:G111)</f>
        <v>0.61271072817858119</v>
      </c>
      <c r="I111" s="303"/>
      <c r="J111" s="302">
        <v>0.21658546439461984</v>
      </c>
      <c r="K111" s="302">
        <v>0.37156123792609264</v>
      </c>
      <c r="L111" s="302">
        <f>SUM(J111:K111)</f>
        <v>0.58814670232071253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0.26453499336834491</v>
      </c>
      <c r="C112" s="302">
        <v>1.5013239769796332</v>
      </c>
      <c r="D112" s="302">
        <f t="shared" ref="D112:D119" si="31">SUM(B112:C112)</f>
        <v>1.7658589703479781</v>
      </c>
      <c r="E112" s="303"/>
      <c r="F112" s="302">
        <v>0.27909947541629532</v>
      </c>
      <c r="G112" s="302">
        <v>1.2500657104626289</v>
      </c>
      <c r="H112" s="302">
        <f t="shared" ref="H112:H119" si="32">SUM(F112:G112)</f>
        <v>1.5291651858789241</v>
      </c>
      <c r="I112" s="303"/>
      <c r="J112" s="302">
        <v>0.36036916455742768</v>
      </c>
      <c r="K112" s="302">
        <v>1.5701036333273981</v>
      </c>
      <c r="L112" s="302">
        <f t="shared" ref="L112:L119" si="33">SUM(J112:K112)</f>
        <v>1.9304727978848257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0.23837725813457972</v>
      </c>
      <c r="C113" s="302">
        <v>0.68212983270730998</v>
      </c>
      <c r="D113" s="302">
        <f t="shared" si="31"/>
        <v>0.92050709084188975</v>
      </c>
      <c r="E113" s="303"/>
      <c r="F113" s="302">
        <v>0.21038161940335223</v>
      </c>
      <c r="G113" s="302">
        <v>0.57448094127390503</v>
      </c>
      <c r="H113" s="302">
        <f t="shared" si="32"/>
        <v>0.78486256067725724</v>
      </c>
      <c r="I113" s="303"/>
      <c r="J113" s="302">
        <v>0.23305613343633011</v>
      </c>
      <c r="K113" s="302">
        <v>0.51199159780727765</v>
      </c>
      <c r="L113" s="302">
        <f t="shared" si="33"/>
        <v>0.74504773124360779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0.73270325261091485</v>
      </c>
      <c r="C114" s="302">
        <v>0.13532979544848991</v>
      </c>
      <c r="D114" s="302">
        <f t="shared" si="31"/>
        <v>0.86803304805940473</v>
      </c>
      <c r="E114" s="303"/>
      <c r="F114" s="302">
        <v>0.49895009562692827</v>
      </c>
      <c r="G114" s="302">
        <v>9.8743279189192512E-2</v>
      </c>
      <c r="H114" s="302">
        <f t="shared" si="32"/>
        <v>0.59769337481612084</v>
      </c>
      <c r="I114" s="303"/>
      <c r="J114" s="302">
        <v>0.40964611248718924</v>
      </c>
      <c r="K114" s="302">
        <v>7.3808412201847431E-2</v>
      </c>
      <c r="L114" s="302">
        <f t="shared" si="33"/>
        <v>0.48345452468903666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1.8267566205317873E-2</v>
      </c>
      <c r="C115" s="302">
        <v>1.674330129998141</v>
      </c>
      <c r="D115" s="302">
        <f t="shared" si="31"/>
        <v>1.6925976962034588</v>
      </c>
      <c r="E115" s="303"/>
      <c r="F115" s="302">
        <v>1.2696538310885394E-2</v>
      </c>
      <c r="G115" s="302">
        <v>0.88976493529902179</v>
      </c>
      <c r="H115" s="302">
        <f t="shared" si="32"/>
        <v>0.90246147360990714</v>
      </c>
      <c r="I115" s="303"/>
      <c r="J115" s="302">
        <v>1.7202332870274322E-2</v>
      </c>
      <c r="K115" s="302">
        <v>0.6700659563277982</v>
      </c>
      <c r="L115" s="302">
        <f t="shared" si="33"/>
        <v>0.68726828919807248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0.13308631042883159</v>
      </c>
      <c r="C116" s="302">
        <v>3.2476145819839021E-2</v>
      </c>
      <c r="D116" s="302">
        <f t="shared" si="31"/>
        <v>0.16556245624867061</v>
      </c>
      <c r="E116" s="303"/>
      <c r="F116" s="302">
        <v>8.661360509423352E-2</v>
      </c>
      <c r="G116" s="302">
        <v>1.9844283857883057E-2</v>
      </c>
      <c r="H116" s="302">
        <f t="shared" si="32"/>
        <v>0.10645788895211658</v>
      </c>
      <c r="I116" s="303"/>
      <c r="J116" s="302">
        <v>8.354701735992788E-2</v>
      </c>
      <c r="K116" s="302">
        <v>1.83502322605354E-2</v>
      </c>
      <c r="L116" s="302">
        <f t="shared" si="33"/>
        <v>0.10189724962046329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0.5052864394838199</v>
      </c>
      <c r="C117" s="302">
        <v>0.45191684780058156</v>
      </c>
      <c r="D117" s="302">
        <f t="shared" si="31"/>
        <v>0.95720328728440141</v>
      </c>
      <c r="E117" s="303"/>
      <c r="F117" s="302">
        <v>0.36199903428669372</v>
      </c>
      <c r="G117" s="302">
        <v>0.22562159643029989</v>
      </c>
      <c r="H117" s="302">
        <f t="shared" si="32"/>
        <v>0.58762063071699355</v>
      </c>
      <c r="I117" s="303"/>
      <c r="J117" s="302">
        <v>0.40513841437304249</v>
      </c>
      <c r="K117" s="302">
        <v>0.23908001380233868</v>
      </c>
      <c r="L117" s="302">
        <f t="shared" si="33"/>
        <v>0.64421842817538111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8.0497340677313598E-3</v>
      </c>
      <c r="C118" s="302">
        <v>0.31761642727636319</v>
      </c>
      <c r="D118" s="302">
        <f t="shared" si="31"/>
        <v>0.32566616134409454</v>
      </c>
      <c r="E118" s="303"/>
      <c r="F118" s="302">
        <v>4.3976688184172242E-3</v>
      </c>
      <c r="G118" s="302">
        <v>0.16359092000819186</v>
      </c>
      <c r="H118" s="302">
        <f t="shared" si="32"/>
        <v>0.16798858882660908</v>
      </c>
      <c r="I118" s="303"/>
      <c r="J118" s="302">
        <v>4.1218297498108424E-3</v>
      </c>
      <c r="K118" s="302">
        <v>0.15615091365072642</v>
      </c>
      <c r="L118" s="302">
        <f t="shared" si="33"/>
        <v>0.16027274340053727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6.9031224295626692E-2</v>
      </c>
      <c r="C119" s="302">
        <v>5.8458776499940426E-2</v>
      </c>
      <c r="D119" s="302">
        <f t="shared" si="31"/>
        <v>0.1274900007955671</v>
      </c>
      <c r="E119" s="303"/>
      <c r="F119" s="302">
        <v>3.4962879948697935E-2</v>
      </c>
      <c r="G119" s="302">
        <v>1.9076688394796822E-2</v>
      </c>
      <c r="H119" s="302">
        <f t="shared" si="32"/>
        <v>5.4039568343494757E-2</v>
      </c>
      <c r="I119" s="303"/>
      <c r="J119" s="302">
        <v>2.8797428557287785E-2</v>
      </c>
      <c r="K119" s="302">
        <v>1.2424104910068554E-2</v>
      </c>
      <c r="L119" s="302">
        <f t="shared" si="33"/>
        <v>4.1221533467356339E-2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2.1944867407548143</v>
      </c>
      <c r="C121" s="311">
        <f t="shared" ref="C121:D121" si="34">SUM(C111:C119)</f>
        <v>5.4175132592451938</v>
      </c>
      <c r="D121" s="311">
        <f t="shared" si="34"/>
        <v>7.6120000000000081</v>
      </c>
      <c r="E121" s="311"/>
      <c r="F121" s="311">
        <f t="shared" ref="F121:H121" si="35">SUM(F111:F119)</f>
        <v>1.6977472785669263</v>
      </c>
      <c r="G121" s="311">
        <f t="shared" si="35"/>
        <v>3.6452527214330779</v>
      </c>
      <c r="H121" s="311">
        <f t="shared" si="35"/>
        <v>5.3430000000000044</v>
      </c>
      <c r="I121" s="311"/>
      <c r="J121" s="311">
        <f t="shared" ref="J121:L121" si="36">SUM(J111:J119)</f>
        <v>1.7584638977859106</v>
      </c>
      <c r="K121" s="311">
        <f t="shared" si="36"/>
        <v>3.6235361022140835</v>
      </c>
      <c r="L121" s="311">
        <f t="shared" si="36"/>
        <v>5.3819999999999935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4.1239886149171442E-2</v>
      </c>
      <c r="C128" s="302">
        <v>0.22228743859459132</v>
      </c>
      <c r="D128" s="302">
        <f>SUM(B128:C128)</f>
        <v>0.26352732474376278</v>
      </c>
      <c r="E128" s="303"/>
      <c r="F128" s="302">
        <v>4.9290845193120179E-2</v>
      </c>
      <c r="G128" s="302">
        <v>0.22617372870602304</v>
      </c>
      <c r="H128" s="302">
        <f>SUM(F128:G128)</f>
        <v>0.27546457389914319</v>
      </c>
      <c r="I128" s="303"/>
      <c r="J128" s="302">
        <v>5.291348083363577E-2</v>
      </c>
      <c r="K128" s="302">
        <v>0.22808058530240724</v>
      </c>
      <c r="L128" s="302">
        <f>SUM(J128:K128)</f>
        <v>0.280994066136043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5.9011700775731354E-2</v>
      </c>
      <c r="C129" s="302">
        <v>0.17947187717110774</v>
      </c>
      <c r="D129" s="302">
        <f t="shared" ref="D129:D136" si="37">SUM(B129:C129)</f>
        <v>0.23848357794683911</v>
      </c>
      <c r="E129" s="303"/>
      <c r="F129" s="302">
        <v>7.7472801878611081E-2</v>
      </c>
      <c r="G129" s="302">
        <v>0.22213687953708605</v>
      </c>
      <c r="H129" s="302">
        <f t="shared" ref="H129:H136" si="38">SUM(F129:G129)</f>
        <v>0.2996096814156971</v>
      </c>
      <c r="I129" s="303"/>
      <c r="J129" s="302">
        <v>0.10993709392592711</v>
      </c>
      <c r="K129" s="302">
        <v>0.27353003239399687</v>
      </c>
      <c r="L129" s="302">
        <f t="shared" ref="L129:L136" si="39">SUM(J129:K129)</f>
        <v>0.38346712631992397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0.10035741873161734</v>
      </c>
      <c r="C130" s="302">
        <v>0.13673571959855782</v>
      </c>
      <c r="D130" s="302">
        <f t="shared" si="37"/>
        <v>0.23709313833017515</v>
      </c>
      <c r="E130" s="303"/>
      <c r="F130" s="302">
        <v>0.12991343476827333</v>
      </c>
      <c r="G130" s="302">
        <v>0.15159826422751446</v>
      </c>
      <c r="H130" s="302">
        <f t="shared" si="38"/>
        <v>0.28151169899578776</v>
      </c>
      <c r="I130" s="303"/>
      <c r="J130" s="302">
        <v>0.18195833045387441</v>
      </c>
      <c r="K130" s="302">
        <v>0.14244702924238395</v>
      </c>
      <c r="L130" s="302">
        <f t="shared" si="39"/>
        <v>0.32440535969625839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0.14705202541047152</v>
      </c>
      <c r="C131" s="302">
        <v>5.4868744188763835E-2</v>
      </c>
      <c r="D131" s="302">
        <f t="shared" si="37"/>
        <v>0.20192076959923536</v>
      </c>
      <c r="E131" s="303"/>
      <c r="F131" s="302">
        <v>0.13125149566154021</v>
      </c>
      <c r="G131" s="302">
        <v>5.9861833249442192E-2</v>
      </c>
      <c r="H131" s="302">
        <f t="shared" si="38"/>
        <v>0.1911133289109824</v>
      </c>
      <c r="I131" s="303"/>
      <c r="J131" s="302">
        <v>0.11394020705693093</v>
      </c>
      <c r="K131" s="302">
        <v>9.7081130526812623E-2</v>
      </c>
      <c r="L131" s="302">
        <f t="shared" si="39"/>
        <v>0.21102133758374356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8.3376045809077492E-3</v>
      </c>
      <c r="C132" s="302">
        <v>0.24561001877969535</v>
      </c>
      <c r="D132" s="302">
        <f t="shared" si="37"/>
        <v>0.25394762336060311</v>
      </c>
      <c r="E132" s="303"/>
      <c r="F132" s="302">
        <v>1.1949447134213823E-2</v>
      </c>
      <c r="G132" s="302">
        <v>0.17432962696838203</v>
      </c>
      <c r="H132" s="302">
        <f t="shared" si="38"/>
        <v>0.18627907410259587</v>
      </c>
      <c r="I132" s="303"/>
      <c r="J132" s="302">
        <v>1.4172787720941443E-2</v>
      </c>
      <c r="K132" s="302">
        <v>0.14281182703547177</v>
      </c>
      <c r="L132" s="302">
        <f t="shared" si="39"/>
        <v>0.1569846147564132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4.4225727687752986E-2</v>
      </c>
      <c r="C133" s="302">
        <v>2.0347336023611436E-2</v>
      </c>
      <c r="D133" s="302">
        <f t="shared" si="37"/>
        <v>6.4573063711364426E-2</v>
      </c>
      <c r="E133" s="303"/>
      <c r="F133" s="302">
        <v>4.2761572195240495E-2</v>
      </c>
      <c r="G133" s="302">
        <v>2.1008938161541913E-2</v>
      </c>
      <c r="H133" s="302">
        <f t="shared" si="38"/>
        <v>6.3770510356782412E-2</v>
      </c>
      <c r="I133" s="303"/>
      <c r="J133" s="302">
        <v>5.9099712063523421E-2</v>
      </c>
      <c r="K133" s="302">
        <v>2.0094025783357797E-2</v>
      </c>
      <c r="L133" s="302">
        <f t="shared" si="39"/>
        <v>7.9193737846881218E-2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3.7381808758489711E-2</v>
      </c>
      <c r="C134" s="302">
        <v>4.9092037637950836E-2</v>
      </c>
      <c r="D134" s="302">
        <f>SUM(B134:C134)</f>
        <v>8.647384639644054E-2</v>
      </c>
      <c r="E134" s="303"/>
      <c r="F134" s="302">
        <v>3.5294071943159526E-2</v>
      </c>
      <c r="G134" s="302">
        <v>4.4499298328012048E-2</v>
      </c>
      <c r="H134" s="302">
        <f t="shared" si="38"/>
        <v>7.9793370271171574E-2</v>
      </c>
      <c r="I134" s="303"/>
      <c r="J134" s="302">
        <v>3.7369174695453554E-2</v>
      </c>
      <c r="K134" s="302">
        <v>6.0704740895830285E-2</v>
      </c>
      <c r="L134" s="302">
        <f t="shared" si="39"/>
        <v>9.8073915591283839E-2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2.9956353528991505E-2</v>
      </c>
      <c r="C135" s="302">
        <v>0.66493434410581154</v>
      </c>
      <c r="D135" s="302">
        <f t="shared" si="37"/>
        <v>0.69489069763480305</v>
      </c>
      <c r="E135" s="303"/>
      <c r="F135" s="302">
        <v>1.9744189005010307E-2</v>
      </c>
      <c r="G135" s="302">
        <v>0.56712235306139269</v>
      </c>
      <c r="H135" s="302">
        <f t="shared" si="38"/>
        <v>0.58686654206640299</v>
      </c>
      <c r="I135" s="303"/>
      <c r="J135" s="302">
        <v>1.7820279404767055E-2</v>
      </c>
      <c r="K135" s="302">
        <v>0.60542756544702214</v>
      </c>
      <c r="L135" s="302">
        <f t="shared" si="39"/>
        <v>0.62324784485178919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6.3076249888216265E-2</v>
      </c>
      <c r="C136" s="302">
        <v>0.37401370838856179</v>
      </c>
      <c r="D136" s="302">
        <f t="shared" si="37"/>
        <v>0.43708995827677805</v>
      </c>
      <c r="E136" s="303"/>
      <c r="F136" s="302">
        <v>4.736455703354784E-2</v>
      </c>
      <c r="G136" s="302">
        <v>0.32322666294789143</v>
      </c>
      <c r="H136" s="302">
        <f t="shared" si="38"/>
        <v>0.37059121998143929</v>
      </c>
      <c r="I136" s="303"/>
      <c r="J136" s="302">
        <v>5.8649739236489577E-2</v>
      </c>
      <c r="K136" s="302">
        <v>0.32496225798117312</v>
      </c>
      <c r="L136" s="302">
        <f t="shared" si="39"/>
        <v>0.3836119972176627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0.53063877551134986</v>
      </c>
      <c r="C138" s="311">
        <f t="shared" ref="C138" si="40">SUM(C128:C136)</f>
        <v>1.9473612244886516</v>
      </c>
      <c r="D138" s="311">
        <f>SUM(D128:D136)</f>
        <v>2.4780000000000015</v>
      </c>
      <c r="E138" s="311"/>
      <c r="F138" s="311">
        <f t="shared" ref="F138:H138" si="41">SUM(F128:F136)</f>
        <v>0.54504241481271676</v>
      </c>
      <c r="G138" s="311">
        <f t="shared" si="41"/>
        <v>1.7899575851872858</v>
      </c>
      <c r="H138" s="311">
        <f t="shared" si="41"/>
        <v>2.3350000000000026</v>
      </c>
      <c r="I138" s="311"/>
      <c r="J138" s="311">
        <f t="shared" ref="J138:L138" si="42">SUM(J128:J136)</f>
        <v>0.64586080539154322</v>
      </c>
      <c r="K138" s="311">
        <f t="shared" si="42"/>
        <v>1.8951391946084559</v>
      </c>
      <c r="L138" s="311">
        <f t="shared" si="42"/>
        <v>2.540999999999999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0.56090098032195823</v>
      </c>
      <c r="C145" s="302">
        <v>2.3774465939767935</v>
      </c>
      <c r="D145" s="302">
        <f>SUM(B145:C145)</f>
        <v>2.9383475742987519</v>
      </c>
      <c r="E145" s="303"/>
      <c r="F145" s="302">
        <v>0.76079342255354576</v>
      </c>
      <c r="G145" s="302">
        <v>3.0558304431601986</v>
      </c>
      <c r="H145" s="302">
        <f>SUM(F145:G145)</f>
        <v>3.8166238657137441</v>
      </c>
      <c r="I145" s="303"/>
      <c r="J145" s="302">
        <v>0.89002998458206983</v>
      </c>
      <c r="K145" s="302">
        <v>2.9581165870114039</v>
      </c>
      <c r="L145" s="302">
        <f>SUM(J145:K145)</f>
        <v>3.8481465715934737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0.59680684088888869</v>
      </c>
      <c r="C146" s="302">
        <v>3.8586688373731715</v>
      </c>
      <c r="D146" s="302">
        <f t="shared" ref="D146:D153" si="43">SUM(B146:C146)</f>
        <v>4.4554756782620597</v>
      </c>
      <c r="E146" s="303"/>
      <c r="F146" s="302">
        <v>0.76598125188324961</v>
      </c>
      <c r="G146" s="302">
        <v>5.0485743774582419</v>
      </c>
      <c r="H146" s="302">
        <f t="shared" ref="H146:H153" si="44">SUM(F146:G146)</f>
        <v>5.8145556293414913</v>
      </c>
      <c r="I146" s="303"/>
      <c r="J146" s="302">
        <v>1.013384469803539</v>
      </c>
      <c r="K146" s="302">
        <v>6.6585384361130036</v>
      </c>
      <c r="L146" s="302">
        <f t="shared" ref="L146:L153" si="45">SUM(J146:K146)</f>
        <v>7.6719229059165421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0.57940706682313692</v>
      </c>
      <c r="C147" s="302">
        <v>1.6183904874090718</v>
      </c>
      <c r="D147" s="302">
        <f t="shared" si="43"/>
        <v>2.1977975542322086</v>
      </c>
      <c r="E147" s="303"/>
      <c r="F147" s="302">
        <v>0.65369711551233478</v>
      </c>
      <c r="G147" s="302">
        <v>2.046069391452511</v>
      </c>
      <c r="H147" s="302">
        <f t="shared" si="44"/>
        <v>2.6997665069648455</v>
      </c>
      <c r="I147" s="303"/>
      <c r="J147" s="302">
        <v>0.84048098986096309</v>
      </c>
      <c r="K147" s="302">
        <v>2.1151429882492265</v>
      </c>
      <c r="L147" s="302">
        <f t="shared" si="45"/>
        <v>2.9556239781101894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2.2140055037775261</v>
      </c>
      <c r="C148" s="302">
        <v>0.84459925037539951</v>
      </c>
      <c r="D148" s="302">
        <f t="shared" si="43"/>
        <v>3.0586047541529258</v>
      </c>
      <c r="E148" s="303"/>
      <c r="F148" s="302">
        <v>1.9983913385129402</v>
      </c>
      <c r="G148" s="302">
        <v>0.98213740308329889</v>
      </c>
      <c r="H148" s="302">
        <f t="shared" si="44"/>
        <v>2.9805287415962392</v>
      </c>
      <c r="I148" s="303"/>
      <c r="J148" s="302">
        <v>1.7742141655868888</v>
      </c>
      <c r="K148" s="302">
        <v>1.244721689378721</v>
      </c>
      <c r="L148" s="302">
        <f t="shared" si="45"/>
        <v>3.0189358549656098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3.4597594997228684E-2</v>
      </c>
      <c r="C149" s="302">
        <v>12.075172119753264</v>
      </c>
      <c r="D149" s="302">
        <f t="shared" si="43"/>
        <v>12.109769714750492</v>
      </c>
      <c r="E149" s="303"/>
      <c r="F149" s="302">
        <v>4.5997414035616656E-2</v>
      </c>
      <c r="G149" s="302">
        <v>10.507720259634864</v>
      </c>
      <c r="H149" s="302">
        <f t="shared" si="44"/>
        <v>10.55371767367048</v>
      </c>
      <c r="I149" s="303"/>
      <c r="J149" s="302">
        <v>6.1814918287955135E-2</v>
      </c>
      <c r="K149" s="302">
        <v>9.9073208587396113</v>
      </c>
      <c r="L149" s="302">
        <f t="shared" si="45"/>
        <v>9.9691357770275673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2.886194250824212E-2</v>
      </c>
      <c r="C150" s="302">
        <v>6.5627286437777849E-2</v>
      </c>
      <c r="D150" s="302">
        <f t="shared" si="43"/>
        <v>9.4489228946019965E-2</v>
      </c>
      <c r="E150" s="303"/>
      <c r="F150" s="302">
        <v>3.0212524887045605E-2</v>
      </c>
      <c r="G150" s="302">
        <v>7.8050912496904365E-2</v>
      </c>
      <c r="H150" s="302">
        <f t="shared" si="44"/>
        <v>0.10826343738394997</v>
      </c>
      <c r="I150" s="303"/>
      <c r="J150" s="302">
        <v>3.0426166787143494E-2</v>
      </c>
      <c r="K150" s="302">
        <v>7.201346151456979E-2</v>
      </c>
      <c r="L150" s="302">
        <f t="shared" si="45"/>
        <v>0.10243962830171328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0.32535589024000749</v>
      </c>
      <c r="C151" s="302">
        <v>0.43464919591565032</v>
      </c>
      <c r="D151" s="302">
        <f t="shared" si="43"/>
        <v>0.76000508615565776</v>
      </c>
      <c r="E151" s="303"/>
      <c r="F151" s="302">
        <v>0.3090758669396953</v>
      </c>
      <c r="G151" s="302">
        <v>0.46383332050884696</v>
      </c>
      <c r="H151" s="302">
        <f t="shared" si="44"/>
        <v>0.77290918744854231</v>
      </c>
      <c r="I151" s="303"/>
      <c r="J151" s="302">
        <v>0.30144757852038156</v>
      </c>
      <c r="K151" s="302">
        <v>0.53852333819112752</v>
      </c>
      <c r="L151" s="302">
        <f t="shared" si="45"/>
        <v>0.83997091671150903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4.4559044942971734E-2</v>
      </c>
      <c r="C152" s="302">
        <v>3.4259327084332751</v>
      </c>
      <c r="D152" s="302">
        <f t="shared" si="43"/>
        <v>3.4704917533762467</v>
      </c>
      <c r="E152" s="303"/>
      <c r="F152" s="302">
        <v>3.8197612394799296E-2</v>
      </c>
      <c r="G152" s="302">
        <v>3.0652871857738382</v>
      </c>
      <c r="H152" s="302">
        <f t="shared" si="44"/>
        <v>3.1034847981686373</v>
      </c>
      <c r="I152" s="303"/>
      <c r="J152" s="302">
        <v>4.9794726111128146E-2</v>
      </c>
      <c r="K152" s="302">
        <v>3.0852906930884463</v>
      </c>
      <c r="L152" s="302">
        <f t="shared" si="45"/>
        <v>3.1350854191995743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0.26637727859216104</v>
      </c>
      <c r="C153" s="302">
        <v>1.9166413772335338</v>
      </c>
      <c r="D153" s="302">
        <f t="shared" si="43"/>
        <v>2.1830186558256948</v>
      </c>
      <c r="E153" s="303"/>
      <c r="F153" s="302">
        <v>0.21085369398204448</v>
      </c>
      <c r="G153" s="302">
        <v>1.6952964657300145</v>
      </c>
      <c r="H153" s="302">
        <f t="shared" si="44"/>
        <v>1.9061501597120589</v>
      </c>
      <c r="I153" s="303"/>
      <c r="J153" s="302">
        <v>0.3470408809383132</v>
      </c>
      <c r="K153" s="302">
        <v>1.9706980672355445</v>
      </c>
      <c r="L153" s="302">
        <f t="shared" si="45"/>
        <v>2.3177389481738579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4.65087214309212</v>
      </c>
      <c r="C155" s="311">
        <f t="shared" ref="C155:D155" si="46">SUM(C145:C153)</f>
        <v>26.617127856907942</v>
      </c>
      <c r="D155" s="311">
        <f t="shared" si="46"/>
        <v>31.268000000000061</v>
      </c>
      <c r="E155" s="311"/>
      <c r="F155" s="311">
        <f t="shared" ref="F155:H155" si="47">SUM(F145:F153)</f>
        <v>4.8132002407012706</v>
      </c>
      <c r="G155" s="311">
        <f t="shared" si="47"/>
        <v>26.942799759298715</v>
      </c>
      <c r="H155" s="311">
        <f t="shared" si="47"/>
        <v>31.75599999999999</v>
      </c>
      <c r="I155" s="311"/>
      <c r="J155" s="311">
        <f t="shared" ref="J155:L155" si="48">SUM(J145:J153)</f>
        <v>5.3086338804783821</v>
      </c>
      <c r="K155" s="311">
        <f t="shared" si="48"/>
        <v>28.550366119521652</v>
      </c>
      <c r="L155" s="311">
        <f t="shared" si="48"/>
        <v>33.859000000000037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2.3969577238464805</v>
      </c>
      <c r="C162" s="302">
        <v>6.5367499102191395</v>
      </c>
      <c r="D162" s="302">
        <f>SUM(B162:C162)</f>
        <v>8.9337076340656196</v>
      </c>
      <c r="E162" s="303"/>
      <c r="F162" s="302">
        <v>2.948889442666152</v>
      </c>
      <c r="G162" s="302">
        <v>8.5534447463867274</v>
      </c>
      <c r="H162" s="302">
        <f>SUM(F162:G162)</f>
        <v>11.502334189052879</v>
      </c>
      <c r="I162" s="303"/>
      <c r="J162" s="302">
        <v>3.4386690254545345</v>
      </c>
      <c r="K162" s="302">
        <v>8.8392385983317077</v>
      </c>
      <c r="L162" s="302">
        <f>SUM(J162:K162)</f>
        <v>12.277907623786241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1.76610714160177</v>
      </c>
      <c r="C163" s="302">
        <v>3.5408715433370461</v>
      </c>
      <c r="D163" s="302">
        <f t="shared" ref="D163:D170" si="49">SUM(B163:C163)</f>
        <v>5.3069786849388159</v>
      </c>
      <c r="E163" s="303"/>
      <c r="F163" s="302">
        <v>2.4144542279563832</v>
      </c>
      <c r="G163" s="302">
        <v>4.9268943352812933</v>
      </c>
      <c r="H163" s="302">
        <f t="shared" ref="H163:H170" si="50">SUM(F163:G163)</f>
        <v>7.3413485632376769</v>
      </c>
      <c r="I163" s="303"/>
      <c r="J163" s="302">
        <v>2.9787690727660028</v>
      </c>
      <c r="K163" s="302">
        <v>6.5555061700395214</v>
      </c>
      <c r="L163" s="302">
        <f t="shared" ref="L163:L170" si="51">SUM(J163:K163)</f>
        <v>9.5342752428055242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2.4547520881562317</v>
      </c>
      <c r="C164" s="302">
        <v>3.3790697792068962</v>
      </c>
      <c r="D164" s="302">
        <f t="shared" si="49"/>
        <v>5.8338218673631275</v>
      </c>
      <c r="E164" s="303"/>
      <c r="F164" s="302">
        <v>2.9883845798233843</v>
      </c>
      <c r="G164" s="302">
        <v>4.3040169969051352</v>
      </c>
      <c r="H164" s="302">
        <f t="shared" si="50"/>
        <v>7.2924015767285191</v>
      </c>
      <c r="I164" s="303"/>
      <c r="J164" s="302">
        <v>3.3267065601449777</v>
      </c>
      <c r="K164" s="302">
        <v>4.6039159957696931</v>
      </c>
      <c r="L164" s="302">
        <f t="shared" si="51"/>
        <v>7.9306225559146704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4.9866173455793454</v>
      </c>
      <c r="C165" s="302">
        <v>2.27985712871115</v>
      </c>
      <c r="D165" s="302">
        <f t="shared" si="49"/>
        <v>7.2664744742904954</v>
      </c>
      <c r="E165" s="303"/>
      <c r="F165" s="302">
        <v>5.3855634141185655</v>
      </c>
      <c r="G165" s="302">
        <v>2.7027434436495317</v>
      </c>
      <c r="H165" s="302">
        <f t="shared" si="50"/>
        <v>8.0883068577680977</v>
      </c>
      <c r="I165" s="303"/>
      <c r="J165" s="302">
        <v>5.5349856813480365</v>
      </c>
      <c r="K165" s="302">
        <v>3.6300249473267994</v>
      </c>
      <c r="L165" s="302">
        <f t="shared" si="51"/>
        <v>9.1650106286748354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0.80346269092431954</v>
      </c>
      <c r="C166" s="302">
        <v>6.7783182441879193</v>
      </c>
      <c r="D166" s="302">
        <f t="shared" si="49"/>
        <v>7.5817809351122385</v>
      </c>
      <c r="E166" s="303"/>
      <c r="F166" s="302">
        <v>0.70252524901987412</v>
      </c>
      <c r="G166" s="302">
        <v>6.1595464694690607</v>
      </c>
      <c r="H166" s="302">
        <f t="shared" si="50"/>
        <v>6.8620717184889344</v>
      </c>
      <c r="I166" s="303"/>
      <c r="J166" s="302">
        <v>0.79047619381620815</v>
      </c>
      <c r="K166" s="302">
        <v>6.3160234638494073</v>
      </c>
      <c r="L166" s="302">
        <f t="shared" si="51"/>
        <v>7.1064996576656156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0.36390053723922255</v>
      </c>
      <c r="C167" s="302">
        <v>0.14201596718561887</v>
      </c>
      <c r="D167" s="302">
        <f t="shared" si="49"/>
        <v>0.50591650442484148</v>
      </c>
      <c r="E167" s="303"/>
      <c r="F167" s="302">
        <v>0.33376957139679903</v>
      </c>
      <c r="G167" s="302">
        <v>0.16300740648414241</v>
      </c>
      <c r="H167" s="302">
        <f t="shared" si="50"/>
        <v>0.49677697788094144</v>
      </c>
      <c r="I167" s="303"/>
      <c r="J167" s="302">
        <v>0.40451306895028832</v>
      </c>
      <c r="K167" s="302">
        <v>0.19937699519741847</v>
      </c>
      <c r="L167" s="302">
        <f t="shared" si="51"/>
        <v>0.60389006414770674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20.4926156035025</v>
      </c>
      <c r="C168" s="302">
        <v>8.6474688095466288</v>
      </c>
      <c r="D168" s="302">
        <f t="shared" si="49"/>
        <v>29.140084413049131</v>
      </c>
      <c r="E168" s="303"/>
      <c r="F168" s="302">
        <v>18.373085402394768</v>
      </c>
      <c r="G168" s="302">
        <v>8.4157659007326515</v>
      </c>
      <c r="H168" s="302">
        <f t="shared" si="50"/>
        <v>26.788851303127419</v>
      </c>
      <c r="I168" s="303"/>
      <c r="J168" s="302">
        <v>15.920311602449649</v>
      </c>
      <c r="K168" s="302">
        <v>8.0945872915206198</v>
      </c>
      <c r="L168" s="302">
        <f t="shared" si="51"/>
        <v>24.014898893970269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1.6490245789228906</v>
      </c>
      <c r="C169" s="302">
        <v>4.8708274838908183</v>
      </c>
      <c r="D169" s="302">
        <f t="shared" si="49"/>
        <v>6.5198520628137091</v>
      </c>
      <c r="E169" s="303"/>
      <c r="F169" s="302">
        <v>1.6243168100685825</v>
      </c>
      <c r="G169" s="302">
        <v>4.6756200757484692</v>
      </c>
      <c r="H169" s="302">
        <f t="shared" si="50"/>
        <v>6.2999368858170515</v>
      </c>
      <c r="I169" s="303"/>
      <c r="J169" s="302">
        <v>2.328571817422564</v>
      </c>
      <c r="K169" s="302">
        <v>4.3339344542799525</v>
      </c>
      <c r="L169" s="302">
        <f t="shared" si="51"/>
        <v>6.662506271702517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3.6239305946334066</v>
      </c>
      <c r="C170" s="302">
        <v>4.3954528293085442</v>
      </c>
      <c r="D170" s="302">
        <f t="shared" si="49"/>
        <v>8.0193834239419512</v>
      </c>
      <c r="E170" s="303"/>
      <c r="F170" s="302">
        <v>3.2236094956200927</v>
      </c>
      <c r="G170" s="302">
        <v>3.6063624322783214</v>
      </c>
      <c r="H170" s="302">
        <f t="shared" si="50"/>
        <v>6.8299719278984146</v>
      </c>
      <c r="I170" s="303"/>
      <c r="J170" s="302">
        <v>4.4355153295839411</v>
      </c>
      <c r="K170" s="302">
        <v>3.2088737317487839</v>
      </c>
      <c r="L170" s="302">
        <f t="shared" si="51"/>
        <v>7.644389061332725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38.537368304406172</v>
      </c>
      <c r="C172" s="311">
        <f t="shared" ref="C172:D172" si="52">SUM(C162:C170)</f>
        <v>40.570631695593761</v>
      </c>
      <c r="D172" s="311">
        <f t="shared" si="52"/>
        <v>79.107999999999919</v>
      </c>
      <c r="E172" s="311"/>
      <c r="F172" s="311">
        <f t="shared" ref="F172:H172" si="53">SUM(F162:F170)</f>
        <v>37.994598193064604</v>
      </c>
      <c r="G172" s="311">
        <f t="shared" si="53"/>
        <v>43.507401806935327</v>
      </c>
      <c r="H172" s="311">
        <f t="shared" si="53"/>
        <v>81.501999999999924</v>
      </c>
      <c r="I172" s="311"/>
      <c r="J172" s="311">
        <f t="shared" ref="J172:L172" si="54">SUM(J162:J170)</f>
        <v>39.158518351936202</v>
      </c>
      <c r="K172" s="311">
        <f t="shared" si="54"/>
        <v>45.781481648063902</v>
      </c>
      <c r="L172" s="311">
        <f t="shared" si="54"/>
        <v>84.940000000000111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0.40237017789130886</v>
      </c>
      <c r="C179" s="302">
        <v>1.8398599574766672</v>
      </c>
      <c r="D179" s="302">
        <f>SUM(B179:C179)</f>
        <v>2.2422301353679761</v>
      </c>
      <c r="E179" s="303"/>
      <c r="F179" s="302">
        <v>0.78849312575288699</v>
      </c>
      <c r="G179" s="302">
        <v>2.6116088947630112</v>
      </c>
      <c r="H179" s="302">
        <f>SUM(F179:G179)</f>
        <v>3.4001020205158983</v>
      </c>
      <c r="I179" s="303"/>
      <c r="J179" s="302">
        <v>0.91857541363598849</v>
      </c>
      <c r="K179" s="302">
        <v>2.7035079431551217</v>
      </c>
      <c r="L179" s="302">
        <f>SUM(J179:K179)</f>
        <v>3.6220833567911104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0.31814400278606964</v>
      </c>
      <c r="C180" s="302">
        <v>1.2048341234257254</v>
      </c>
      <c r="D180" s="302">
        <f t="shared" ref="D180:D187" si="55">SUM(B180:C180)</f>
        <v>1.522978126211795</v>
      </c>
      <c r="E180" s="303"/>
      <c r="F180" s="302">
        <v>0.62974639244943287</v>
      </c>
      <c r="G180" s="302">
        <v>1.8770261454281814</v>
      </c>
      <c r="H180" s="302">
        <f t="shared" ref="H180:H187" si="56">SUM(F180:G180)</f>
        <v>2.5067725378776142</v>
      </c>
      <c r="I180" s="303"/>
      <c r="J180" s="302">
        <v>0.8219796417177595</v>
      </c>
      <c r="K180" s="302">
        <v>2.6035966806965423</v>
      </c>
      <c r="L180" s="302">
        <f t="shared" ref="L180:L187" si="57">SUM(J180:K180)</f>
        <v>3.4255763224143019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0.3898286841264787</v>
      </c>
      <c r="C181" s="302">
        <v>1.1793801661768284</v>
      </c>
      <c r="D181" s="302">
        <f t="shared" si="55"/>
        <v>1.569208850303307</v>
      </c>
      <c r="E181" s="303"/>
      <c r="F181" s="302">
        <v>0.63393125517084492</v>
      </c>
      <c r="G181" s="302">
        <v>1.69049708237928</v>
      </c>
      <c r="H181" s="302">
        <f t="shared" si="56"/>
        <v>2.3244283375501249</v>
      </c>
      <c r="I181" s="303"/>
      <c r="J181" s="302">
        <v>0.74088270569645698</v>
      </c>
      <c r="K181" s="302">
        <v>1.811453509915552</v>
      </c>
      <c r="L181" s="302">
        <f t="shared" si="57"/>
        <v>2.5523362156120091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2.0768685920713192</v>
      </c>
      <c r="C182" s="302">
        <v>1.2616536138007504</v>
      </c>
      <c r="D182" s="302">
        <f t="shared" si="55"/>
        <v>3.3385222058720698</v>
      </c>
      <c r="E182" s="303"/>
      <c r="F182" s="302">
        <v>2.7769120394333071</v>
      </c>
      <c r="G182" s="302">
        <v>1.7963597305641492</v>
      </c>
      <c r="H182" s="302">
        <f t="shared" si="56"/>
        <v>4.5732717699974561</v>
      </c>
      <c r="I182" s="303"/>
      <c r="J182" s="302">
        <v>2.9479039008084791</v>
      </c>
      <c r="K182" s="302">
        <v>2.3767695124645418</v>
      </c>
      <c r="L182" s="302">
        <f t="shared" si="57"/>
        <v>5.3246734132730209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5.3153766197351258E-2</v>
      </c>
      <c r="C183" s="302">
        <v>1.7004574737824931</v>
      </c>
      <c r="D183" s="302">
        <f t="shared" si="55"/>
        <v>1.7536112399798445</v>
      </c>
      <c r="E183" s="303"/>
      <c r="F183" s="302">
        <v>7.8403177450540679E-2</v>
      </c>
      <c r="G183" s="302">
        <v>1.7205128159674701</v>
      </c>
      <c r="H183" s="302">
        <f t="shared" si="56"/>
        <v>1.7989159934180108</v>
      </c>
      <c r="I183" s="303"/>
      <c r="J183" s="302">
        <v>0.11899419662331727</v>
      </c>
      <c r="K183" s="302">
        <v>1.6777666064496422</v>
      </c>
      <c r="L183" s="302">
        <f t="shared" si="57"/>
        <v>1.7967608030729594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0.69068767541086695</v>
      </c>
      <c r="C184" s="302">
        <v>0.50189094432397519</v>
      </c>
      <c r="D184" s="302">
        <f t="shared" si="55"/>
        <v>1.1925786197348422</v>
      </c>
      <c r="E184" s="303"/>
      <c r="F184" s="302">
        <v>0.77620567033615206</v>
      </c>
      <c r="G184" s="302">
        <v>0.69936289541769703</v>
      </c>
      <c r="H184" s="302">
        <f t="shared" si="56"/>
        <v>1.4755685657538491</v>
      </c>
      <c r="I184" s="303"/>
      <c r="J184" s="302">
        <v>0.63310931947623916</v>
      </c>
      <c r="K184" s="302">
        <v>0.69814152318877176</v>
      </c>
      <c r="L184" s="302">
        <f t="shared" si="57"/>
        <v>1.3312508426650109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0.51546757104368379</v>
      </c>
      <c r="C185" s="302">
        <v>1.049589139002318</v>
      </c>
      <c r="D185" s="302">
        <f t="shared" si="55"/>
        <v>1.5650567100460018</v>
      </c>
      <c r="E185" s="303"/>
      <c r="F185" s="302">
        <v>0.69713968492921041</v>
      </c>
      <c r="G185" s="302">
        <v>1.4747782607592343</v>
      </c>
      <c r="H185" s="302">
        <f t="shared" si="56"/>
        <v>2.1719179456884445</v>
      </c>
      <c r="I185" s="303"/>
      <c r="J185" s="302">
        <v>0.7837908189162015</v>
      </c>
      <c r="K185" s="302">
        <v>1.7314586706492108</v>
      </c>
      <c r="L185" s="302">
        <f t="shared" si="57"/>
        <v>2.5152494895654121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0.48033403397072427</v>
      </c>
      <c r="C186" s="302">
        <v>10.655543818554825</v>
      </c>
      <c r="D186" s="302">
        <f t="shared" si="55"/>
        <v>11.13587785252555</v>
      </c>
      <c r="E186" s="303"/>
      <c r="F186" s="302">
        <v>0.72909620514550577</v>
      </c>
      <c r="G186" s="302">
        <v>12.325837163986131</v>
      </c>
      <c r="H186" s="302">
        <f t="shared" si="56"/>
        <v>13.054933369131637</v>
      </c>
      <c r="I186" s="303"/>
      <c r="J186" s="302">
        <v>1.0903533327929711</v>
      </c>
      <c r="K186" s="302">
        <v>11.822017065792604</v>
      </c>
      <c r="L186" s="302">
        <f t="shared" si="57"/>
        <v>12.912370398585574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1.0625672042313772</v>
      </c>
      <c r="C187" s="302">
        <v>3.7693690557272292</v>
      </c>
      <c r="D187" s="302">
        <f t="shared" si="55"/>
        <v>4.8319362599586064</v>
      </c>
      <c r="E187" s="303"/>
      <c r="F187" s="302">
        <v>1.2129068768417792</v>
      </c>
      <c r="G187" s="302">
        <v>3.8951825832251989</v>
      </c>
      <c r="H187" s="302">
        <f t="shared" si="56"/>
        <v>5.1080894600669779</v>
      </c>
      <c r="I187" s="303"/>
      <c r="J187" s="302">
        <v>1.5768432039483204</v>
      </c>
      <c r="K187" s="302">
        <v>3.8668559540723435</v>
      </c>
      <c r="L187" s="302">
        <f t="shared" si="57"/>
        <v>5.4436991580206637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5.9894217077291794</v>
      </c>
      <c r="C189" s="311">
        <f t="shared" ref="C189:D189" si="58">SUM(C179:C187)</f>
        <v>23.162578292270812</v>
      </c>
      <c r="D189" s="311">
        <f t="shared" si="58"/>
        <v>29.151999999999994</v>
      </c>
      <c r="E189" s="311"/>
      <c r="F189" s="311">
        <f t="shared" ref="F189:H189" si="59">SUM(F179:F187)</f>
        <v>8.32283442750966</v>
      </c>
      <c r="G189" s="311">
        <f t="shared" si="59"/>
        <v>28.091165572490354</v>
      </c>
      <c r="H189" s="311">
        <f t="shared" si="59"/>
        <v>36.414000000000016</v>
      </c>
      <c r="I189" s="311"/>
      <c r="J189" s="311">
        <f t="shared" ref="J189:L189" si="60">SUM(J179:J187)</f>
        <v>9.6324325336157326</v>
      </c>
      <c r="K189" s="311">
        <f t="shared" si="60"/>
        <v>29.291567466384329</v>
      </c>
      <c r="L189" s="311">
        <f t="shared" si="60"/>
        <v>38.924000000000063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1.519842848847246</v>
      </c>
      <c r="C196" s="302">
        <v>1.9303680964876253</v>
      </c>
      <c r="D196" s="302">
        <f>SUM(B196:C196)</f>
        <v>3.450210945334871</v>
      </c>
      <c r="E196" s="303"/>
      <c r="F196" s="302">
        <v>1.8563092688649108</v>
      </c>
      <c r="G196" s="302">
        <v>2.0961705880041794</v>
      </c>
      <c r="H196" s="302">
        <f>SUM(F196:G196)</f>
        <v>3.9524798568690902</v>
      </c>
      <c r="I196" s="303"/>
      <c r="J196" s="302">
        <v>1.8439265780464142</v>
      </c>
      <c r="K196" s="302">
        <v>2.3263755138972719</v>
      </c>
      <c r="L196" s="302">
        <f>SUM(J196:K196)</f>
        <v>4.170302091943686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0.36907277214941553</v>
      </c>
      <c r="C197" s="302">
        <v>0.38240066817572926</v>
      </c>
      <c r="D197" s="302">
        <f t="shared" ref="D197:D204" si="61">SUM(B197:C197)</f>
        <v>0.75147344032514485</v>
      </c>
      <c r="E197" s="303"/>
      <c r="F197" s="302">
        <v>0.64646682434566249</v>
      </c>
      <c r="G197" s="302">
        <v>0.53758176196757035</v>
      </c>
      <c r="H197" s="302">
        <f t="shared" ref="H197:H204" si="62">SUM(F197:G197)</f>
        <v>1.1840485863132328</v>
      </c>
      <c r="I197" s="303"/>
      <c r="J197" s="302">
        <v>0.76832032618881385</v>
      </c>
      <c r="K197" s="302">
        <v>0.65052515229030838</v>
      </c>
      <c r="L197" s="302">
        <f t="shared" ref="L197:L204" si="63">SUM(J197:K197)</f>
        <v>1.4188454784791222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0.41988295452484836</v>
      </c>
      <c r="C198" s="302">
        <v>0.41610727989535173</v>
      </c>
      <c r="D198" s="302">
        <f t="shared" si="61"/>
        <v>0.83599023442020015</v>
      </c>
      <c r="E198" s="303"/>
      <c r="F198" s="302">
        <v>0.6354759705713342</v>
      </c>
      <c r="G198" s="302">
        <v>0.50425101487524771</v>
      </c>
      <c r="H198" s="302">
        <f t="shared" si="62"/>
        <v>1.1397269854465819</v>
      </c>
      <c r="I198" s="303"/>
      <c r="J198" s="302">
        <v>0.88911705151386944</v>
      </c>
      <c r="K198" s="302">
        <v>0.45360564396458719</v>
      </c>
      <c r="L198" s="302">
        <f t="shared" si="63"/>
        <v>1.3427226954784566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1.0120827049030212</v>
      </c>
      <c r="C199" s="302">
        <v>0.40588150062616213</v>
      </c>
      <c r="D199" s="302">
        <f t="shared" si="61"/>
        <v>1.4179642055291835</v>
      </c>
      <c r="E199" s="303"/>
      <c r="F199" s="302">
        <v>1.3534719549043563</v>
      </c>
      <c r="G199" s="302">
        <v>0.42409844807264641</v>
      </c>
      <c r="H199" s="302">
        <f t="shared" si="62"/>
        <v>1.7775704029770028</v>
      </c>
      <c r="I199" s="303"/>
      <c r="J199" s="302">
        <v>1.8306822871880895</v>
      </c>
      <c r="K199" s="302">
        <v>0.46669653756040069</v>
      </c>
      <c r="L199" s="302">
        <f t="shared" si="63"/>
        <v>2.2973788247484901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1.1099479564953421</v>
      </c>
      <c r="C200" s="302">
        <v>1.9712791379909962</v>
      </c>
      <c r="D200" s="302">
        <f t="shared" si="61"/>
        <v>3.081227094486338</v>
      </c>
      <c r="E200" s="303"/>
      <c r="F200" s="302">
        <v>1.2336702907843453</v>
      </c>
      <c r="G200" s="302">
        <v>1.3428997998922774</v>
      </c>
      <c r="H200" s="302">
        <f t="shared" si="62"/>
        <v>2.5765700906766229</v>
      </c>
      <c r="I200" s="303"/>
      <c r="J200" s="302">
        <v>1.2210519936710176</v>
      </c>
      <c r="K200" s="302">
        <v>1.1565483886252266</v>
      </c>
      <c r="L200" s="302">
        <f t="shared" si="63"/>
        <v>2.3776003822962442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0.98486868581985454</v>
      </c>
      <c r="C201" s="302">
        <v>0.23151962479497315</v>
      </c>
      <c r="D201" s="302">
        <f t="shared" si="61"/>
        <v>1.2163883106148277</v>
      </c>
      <c r="E201" s="303"/>
      <c r="F201" s="302">
        <v>1.1078166541112733</v>
      </c>
      <c r="G201" s="302">
        <v>0.23883375883203442</v>
      </c>
      <c r="H201" s="302">
        <f t="shared" si="62"/>
        <v>1.3466504129433077</v>
      </c>
      <c r="I201" s="303"/>
      <c r="J201" s="302">
        <v>1.1389832060500658</v>
      </c>
      <c r="K201" s="302">
        <v>0.25437685017122114</v>
      </c>
      <c r="L201" s="302">
        <f t="shared" si="63"/>
        <v>1.3933600562212869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1.5976625245755764</v>
      </c>
      <c r="C202" s="302">
        <v>1.2367398911366863</v>
      </c>
      <c r="D202" s="302">
        <f t="shared" si="61"/>
        <v>2.8344024157122627</v>
      </c>
      <c r="E202" s="303"/>
      <c r="F202" s="302">
        <v>1.8281660332907221</v>
      </c>
      <c r="G202" s="302">
        <v>1.0612398733452575</v>
      </c>
      <c r="H202" s="302">
        <f t="shared" si="62"/>
        <v>2.8894059066359796</v>
      </c>
      <c r="I202" s="303"/>
      <c r="J202" s="302">
        <v>3.0402338456690985</v>
      </c>
      <c r="K202" s="302">
        <v>1.3883299316540374</v>
      </c>
      <c r="L202" s="302">
        <f t="shared" si="63"/>
        <v>4.4285637773231361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0.19550154824954591</v>
      </c>
      <c r="C203" s="302">
        <v>1.1646352019690454</v>
      </c>
      <c r="D203" s="302">
        <f t="shared" si="61"/>
        <v>1.3601367502185913</v>
      </c>
      <c r="E203" s="303"/>
      <c r="F203" s="302">
        <v>0.21631745665079363</v>
      </c>
      <c r="G203" s="302">
        <v>1.0584524099515586</v>
      </c>
      <c r="H203" s="302">
        <f t="shared" si="62"/>
        <v>1.2747698666023524</v>
      </c>
      <c r="I203" s="303"/>
      <c r="J203" s="302">
        <v>0.51102881900513619</v>
      </c>
      <c r="K203" s="302">
        <v>1.2573532082608299</v>
      </c>
      <c r="L203" s="302">
        <f t="shared" si="63"/>
        <v>1.768382027265966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7.3663349144907491</v>
      </c>
      <c r="C204" s="302">
        <v>5.847871688867806</v>
      </c>
      <c r="D204" s="302">
        <f t="shared" si="61"/>
        <v>13.214206603358555</v>
      </c>
      <c r="E204" s="303"/>
      <c r="F204" s="302">
        <v>8.1059593060296677</v>
      </c>
      <c r="G204" s="302">
        <v>4.7238185855061872</v>
      </c>
      <c r="H204" s="302">
        <f t="shared" si="62"/>
        <v>12.829777891535855</v>
      </c>
      <c r="I204" s="303"/>
      <c r="J204" s="302">
        <v>6.7081037124888567</v>
      </c>
      <c r="K204" s="302">
        <v>4.5227409537547096</v>
      </c>
      <c r="L204" s="302">
        <f t="shared" si="63"/>
        <v>11.230844666243566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14.575196910055599</v>
      </c>
      <c r="C206" s="311">
        <f t="shared" ref="C206:D206" si="64">SUM(C196:C204)</f>
        <v>13.586803089944375</v>
      </c>
      <c r="D206" s="311">
        <f t="shared" si="64"/>
        <v>28.161999999999978</v>
      </c>
      <c r="E206" s="311"/>
      <c r="F206" s="311">
        <f t="shared" ref="F206:H206" si="65">SUM(F196:F204)</f>
        <v>16.983653759553064</v>
      </c>
      <c r="G206" s="311">
        <f t="shared" si="65"/>
        <v>11.987346240446957</v>
      </c>
      <c r="H206" s="311">
        <f t="shared" si="65"/>
        <v>28.971000000000025</v>
      </c>
      <c r="I206" s="311"/>
      <c r="J206" s="311">
        <f t="shared" ref="J206:L206" si="66">SUM(J196:J204)</f>
        <v>17.951447819821361</v>
      </c>
      <c r="K206" s="311">
        <f t="shared" si="66"/>
        <v>12.476552180178594</v>
      </c>
      <c r="L206" s="311">
        <f t="shared" si="66"/>
        <v>30.427999999999951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5.4043833512698168E-2</v>
      </c>
      <c r="C213" s="302">
        <v>0.17661040287498375</v>
      </c>
      <c r="D213" s="302">
        <f>SUM(B213:C213)</f>
        <v>0.23065423638768193</v>
      </c>
      <c r="E213" s="303"/>
      <c r="F213" s="302">
        <v>7.8889392807761402E-2</v>
      </c>
      <c r="G213" s="302">
        <v>0.16105318085554571</v>
      </c>
      <c r="H213" s="302">
        <f>SUM(F213:G213)</f>
        <v>0.23994257366330712</v>
      </c>
      <c r="I213" s="303"/>
      <c r="J213" s="302">
        <v>7.3009976108438818E-2</v>
      </c>
      <c r="K213" s="302">
        <v>0.16613830967293655</v>
      </c>
      <c r="L213" s="302">
        <f>SUM(J213:K213)</f>
        <v>0.23914828578137537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8.1139716821545929E-2</v>
      </c>
      <c r="C214" s="302">
        <v>0.23441431324869216</v>
      </c>
      <c r="D214" s="302">
        <f t="shared" ref="D214:D221" si="67">SUM(B214:C214)</f>
        <v>0.31555403007023808</v>
      </c>
      <c r="E214" s="303"/>
      <c r="F214" s="302">
        <v>0.11903425639188743</v>
      </c>
      <c r="G214" s="302">
        <v>0.23576516932699246</v>
      </c>
      <c r="H214" s="302">
        <f t="shared" ref="H214:H221" si="68">SUM(F214:G214)</f>
        <v>0.3547994257188799</v>
      </c>
      <c r="I214" s="303"/>
      <c r="J214" s="302">
        <v>0.13853978687746496</v>
      </c>
      <c r="K214" s="302">
        <v>0.27977841897790423</v>
      </c>
      <c r="L214" s="302">
        <f t="shared" ref="L214:L221" si="69">SUM(J214:K214)</f>
        <v>0.41831820585536916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0.14518896269568654</v>
      </c>
      <c r="C215" s="302">
        <v>0.19479875935149452</v>
      </c>
      <c r="D215" s="302">
        <f t="shared" si="67"/>
        <v>0.33998772204718108</v>
      </c>
      <c r="E215" s="303"/>
      <c r="F215" s="302">
        <v>0.19322269243499876</v>
      </c>
      <c r="G215" s="302">
        <v>0.15985681040850758</v>
      </c>
      <c r="H215" s="302">
        <f t="shared" si="68"/>
        <v>0.35307950284350631</v>
      </c>
      <c r="I215" s="303"/>
      <c r="J215" s="302">
        <v>0.18783909223278028</v>
      </c>
      <c r="K215" s="302">
        <v>0.14294892570020434</v>
      </c>
      <c r="L215" s="302">
        <f t="shared" si="69"/>
        <v>0.33078801793298462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0.13718974656796845</v>
      </c>
      <c r="C216" s="302">
        <v>3.8106434780407192E-2</v>
      </c>
      <c r="D216" s="302">
        <f t="shared" si="67"/>
        <v>0.17529618134837566</v>
      </c>
      <c r="E216" s="303"/>
      <c r="F216" s="302">
        <v>0.2119842301584601</v>
      </c>
      <c r="G216" s="302">
        <v>4.0772037741721577E-2</v>
      </c>
      <c r="H216" s="302">
        <f t="shared" si="68"/>
        <v>0.25275626790018169</v>
      </c>
      <c r="I216" s="303"/>
      <c r="J216" s="302">
        <v>0.21023804788756445</v>
      </c>
      <c r="K216" s="302">
        <v>3.6749253018480858E-2</v>
      </c>
      <c r="L216" s="302">
        <f t="shared" si="69"/>
        <v>0.24698730090604532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1.8652672740137155E-2</v>
      </c>
      <c r="C217" s="302">
        <v>0.12045794726566506</v>
      </c>
      <c r="D217" s="302">
        <f t="shared" si="67"/>
        <v>0.13911062000580221</v>
      </c>
      <c r="E217" s="303"/>
      <c r="F217" s="302">
        <v>2.4469620543154654E-2</v>
      </c>
      <c r="G217" s="302">
        <v>7.8780045283196307E-2</v>
      </c>
      <c r="H217" s="302">
        <f t="shared" si="68"/>
        <v>0.10324966582635096</v>
      </c>
      <c r="I217" s="303"/>
      <c r="J217" s="302">
        <v>2.5965682225427077E-2</v>
      </c>
      <c r="K217" s="302">
        <v>7.36911641173284E-2</v>
      </c>
      <c r="L217" s="302">
        <f t="shared" si="69"/>
        <v>9.9656846342755484E-2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4.9959661529271442E-2</v>
      </c>
      <c r="C218" s="302">
        <v>2.0058988993334446E-2</v>
      </c>
      <c r="D218" s="302">
        <f t="shared" si="67"/>
        <v>7.0018650522605891E-2</v>
      </c>
      <c r="E218" s="303"/>
      <c r="F218" s="302">
        <v>7.4120006289648752E-2</v>
      </c>
      <c r="G218" s="302">
        <v>2.5782364886591629E-2</v>
      </c>
      <c r="H218" s="302">
        <f t="shared" si="68"/>
        <v>9.9902371176240373E-2</v>
      </c>
      <c r="I218" s="303"/>
      <c r="J218" s="302">
        <v>6.4753573544000256E-2</v>
      </c>
      <c r="K218" s="302">
        <v>2.9822520506764469E-2</v>
      </c>
      <c r="L218" s="302">
        <f t="shared" si="69"/>
        <v>9.4576094050764725E-2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4.2022204361298818E-2</v>
      </c>
      <c r="C219" s="302">
        <v>4.1670464401152484E-2</v>
      </c>
      <c r="D219" s="302">
        <f t="shared" si="67"/>
        <v>8.3692668762451294E-2</v>
      </c>
      <c r="E219" s="303"/>
      <c r="F219" s="302">
        <v>5.3439577097566242E-2</v>
      </c>
      <c r="G219" s="302">
        <v>3.9794165700575604E-2</v>
      </c>
      <c r="H219" s="302">
        <f t="shared" si="68"/>
        <v>9.3233742798141839E-2</v>
      </c>
      <c r="I219" s="303"/>
      <c r="J219" s="302">
        <v>4.8232324255686507E-2</v>
      </c>
      <c r="K219" s="302">
        <v>4.434316509465789E-2</v>
      </c>
      <c r="L219" s="302">
        <f t="shared" si="69"/>
        <v>9.2575489350344403E-2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9.0771399038294988E-3</v>
      </c>
      <c r="C220" s="302">
        <v>3.8767840757134249E-2</v>
      </c>
      <c r="D220" s="302">
        <f t="shared" si="67"/>
        <v>4.7844980660963751E-2</v>
      </c>
      <c r="E220" s="303"/>
      <c r="F220" s="302">
        <v>1.121134142066002E-2</v>
      </c>
      <c r="G220" s="302">
        <v>3.7511209807699473E-2</v>
      </c>
      <c r="H220" s="302">
        <f t="shared" si="68"/>
        <v>4.8722551228359494E-2</v>
      </c>
      <c r="I220" s="303"/>
      <c r="J220" s="302">
        <v>1.102616797063135E-2</v>
      </c>
      <c r="K220" s="302">
        <v>3.2451559266075236E-2</v>
      </c>
      <c r="L220" s="302">
        <f t="shared" si="69"/>
        <v>4.3477727236706586E-2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7.6858909460423258E-2</v>
      </c>
      <c r="C221" s="302">
        <v>9.6982000734277832E-2</v>
      </c>
      <c r="D221" s="302">
        <f t="shared" si="67"/>
        <v>0.1738409101947011</v>
      </c>
      <c r="E221" s="303"/>
      <c r="F221" s="302">
        <v>0.11460075785471467</v>
      </c>
      <c r="G221" s="302">
        <v>9.0713140990319699E-2</v>
      </c>
      <c r="H221" s="302">
        <f t="shared" si="68"/>
        <v>0.20531389884503437</v>
      </c>
      <c r="I221" s="303"/>
      <c r="J221" s="302">
        <v>0.1077112237582426</v>
      </c>
      <c r="K221" s="302">
        <v>7.476080878541258E-2</v>
      </c>
      <c r="L221" s="302">
        <f t="shared" si="69"/>
        <v>0.18247203254365518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0.61413284759285924</v>
      </c>
      <c r="C223" s="311">
        <f t="shared" ref="C223:D223" si="70">SUM(C213:C221)</f>
        <v>0.96186715240714182</v>
      </c>
      <c r="D223" s="311">
        <f t="shared" si="70"/>
        <v>1.576000000000001</v>
      </c>
      <c r="E223" s="311"/>
      <c r="F223" s="311">
        <f t="shared" ref="F223:H223" si="71">SUM(F213:F221)</f>
        <v>0.88097187499885199</v>
      </c>
      <c r="G223" s="311">
        <f t="shared" si="71"/>
        <v>0.87002812500115001</v>
      </c>
      <c r="H223" s="311">
        <f t="shared" si="71"/>
        <v>1.7510000000000021</v>
      </c>
      <c r="I223" s="311"/>
      <c r="J223" s="311">
        <f t="shared" ref="J223:L223" si="72">SUM(J213:J221)</f>
        <v>0.8673158748602362</v>
      </c>
      <c r="K223" s="311">
        <f t="shared" si="72"/>
        <v>0.88068412513976457</v>
      </c>
      <c r="L223" s="311">
        <f t="shared" si="72"/>
        <v>1.7480000000000007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0.39911212115388073</v>
      </c>
      <c r="C230" s="302">
        <v>1.1185058866158486</v>
      </c>
      <c r="D230" s="302">
        <f>SUM(B230:C230)</f>
        <v>1.5176180077697294</v>
      </c>
      <c r="E230" s="303"/>
      <c r="F230" s="302">
        <v>0.43193390481116362</v>
      </c>
      <c r="G230" s="302">
        <v>1.3569153579247031</v>
      </c>
      <c r="H230" s="302">
        <f>SUM(F230:G230)</f>
        <v>1.7888492627358668</v>
      </c>
      <c r="I230" s="303"/>
      <c r="J230" s="302">
        <v>0.50917709528250876</v>
      </c>
      <c r="K230" s="302">
        <v>1.2631496562022539</v>
      </c>
      <c r="L230" s="302">
        <f>SUM(J230:K230)</f>
        <v>1.7723267514847627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0.75369599603978343</v>
      </c>
      <c r="C231" s="302">
        <v>3.3392526427056475</v>
      </c>
      <c r="D231" s="302">
        <f t="shared" ref="D231:D238" si="73">SUM(B231:C231)</f>
        <v>4.0929486387454306</v>
      </c>
      <c r="E231" s="303"/>
      <c r="F231" s="302">
        <v>0.88132581478427696</v>
      </c>
      <c r="G231" s="302">
        <v>4.3570924349094238</v>
      </c>
      <c r="H231" s="302">
        <f t="shared" ref="H231:H238" si="74">SUM(F231:G231)</f>
        <v>5.2384182496937006</v>
      </c>
      <c r="I231" s="303"/>
      <c r="J231" s="302">
        <v>1.2136709914632</v>
      </c>
      <c r="K231" s="302">
        <v>5.7137176498389435</v>
      </c>
      <c r="L231" s="302">
        <f t="shared" ref="L231:L238" si="75">SUM(J231:K231)</f>
        <v>6.9273886413021435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0.53153340082495903</v>
      </c>
      <c r="C232" s="302">
        <v>0.96733808073938532</v>
      </c>
      <c r="D232" s="302">
        <f t="shared" si="73"/>
        <v>1.4988714815643442</v>
      </c>
      <c r="E232" s="303"/>
      <c r="F232" s="302">
        <v>0.53853307289714281</v>
      </c>
      <c r="G232" s="302">
        <v>1.1706129178306046</v>
      </c>
      <c r="H232" s="302">
        <f t="shared" si="74"/>
        <v>1.7091459907277473</v>
      </c>
      <c r="I232" s="303"/>
      <c r="J232" s="302">
        <v>0.63565506718399234</v>
      </c>
      <c r="K232" s="302">
        <v>1.0864911680890861</v>
      </c>
      <c r="L232" s="302">
        <f t="shared" si="75"/>
        <v>1.7221462352730783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0.60315313136348081</v>
      </c>
      <c r="C233" s="302">
        <v>0.13255072146294056</v>
      </c>
      <c r="D233" s="302">
        <f t="shared" si="73"/>
        <v>0.73570385282642137</v>
      </c>
      <c r="E233" s="303"/>
      <c r="F233" s="302">
        <v>0.55245574087205951</v>
      </c>
      <c r="G233" s="302">
        <v>0.17143541915854379</v>
      </c>
      <c r="H233" s="302">
        <f t="shared" si="74"/>
        <v>0.72389116003060328</v>
      </c>
      <c r="I233" s="303"/>
      <c r="J233" s="302">
        <v>0.50263117875478336</v>
      </c>
      <c r="K233" s="302">
        <v>0.17566007188400437</v>
      </c>
      <c r="L233" s="302">
        <f t="shared" si="75"/>
        <v>0.6782912506387877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4.2193862591037308E-2</v>
      </c>
      <c r="C234" s="302">
        <v>0.63367210780006233</v>
      </c>
      <c r="D234" s="302">
        <f t="shared" si="73"/>
        <v>0.67586597039109964</v>
      </c>
      <c r="E234" s="303"/>
      <c r="F234" s="302">
        <v>4.0504073368751489E-2</v>
      </c>
      <c r="G234" s="302">
        <v>0.52159305587357663</v>
      </c>
      <c r="H234" s="302">
        <f t="shared" si="74"/>
        <v>0.56209712924232813</v>
      </c>
      <c r="I234" s="303"/>
      <c r="J234" s="302">
        <v>5.3687414645402311E-2</v>
      </c>
      <c r="K234" s="302">
        <v>0.42472571210415883</v>
      </c>
      <c r="L234" s="302">
        <f t="shared" si="75"/>
        <v>0.47841312674956116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0.13599786090664179</v>
      </c>
      <c r="C235" s="302">
        <v>0.11694741888971369</v>
      </c>
      <c r="D235" s="302">
        <f t="shared" si="73"/>
        <v>0.2529452797963555</v>
      </c>
      <c r="E235" s="303"/>
      <c r="F235" s="302">
        <v>0.11730913287948143</v>
      </c>
      <c r="G235" s="302">
        <v>0.13550652927112855</v>
      </c>
      <c r="H235" s="302">
        <f t="shared" si="74"/>
        <v>0.25281566215060997</v>
      </c>
      <c r="I235" s="303"/>
      <c r="J235" s="302">
        <v>0.14440475680636622</v>
      </c>
      <c r="K235" s="302">
        <v>0.18510718534872608</v>
      </c>
      <c r="L235" s="302">
        <f t="shared" si="75"/>
        <v>0.32951194215509227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0.32235596113061604</v>
      </c>
      <c r="C236" s="302">
        <v>0.1479141582205451</v>
      </c>
      <c r="D236" s="302">
        <f t="shared" si="73"/>
        <v>0.47027011935116114</v>
      </c>
      <c r="E236" s="303"/>
      <c r="F236" s="302">
        <v>0.23046967030585824</v>
      </c>
      <c r="G236" s="302">
        <v>0.16024246850985882</v>
      </c>
      <c r="H236" s="302">
        <f t="shared" si="74"/>
        <v>0.39071213881571709</v>
      </c>
      <c r="I236" s="303"/>
      <c r="J236" s="302">
        <v>0.25173794969631952</v>
      </c>
      <c r="K236" s="302">
        <v>0.20582172181524241</v>
      </c>
      <c r="L236" s="302">
        <f t="shared" si="75"/>
        <v>0.45755967151156196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1.9795255973011131E-2</v>
      </c>
      <c r="C237" s="302">
        <v>0.10204570683336511</v>
      </c>
      <c r="D237" s="302">
        <f t="shared" si="73"/>
        <v>0.12184096280637624</v>
      </c>
      <c r="E237" s="303"/>
      <c r="F237" s="302">
        <v>1.2343410262109099E-2</v>
      </c>
      <c r="G237" s="302">
        <v>8.8027236050759003E-2</v>
      </c>
      <c r="H237" s="302">
        <f t="shared" si="74"/>
        <v>0.1003706463128681</v>
      </c>
      <c r="I237" s="303"/>
      <c r="J237" s="302">
        <v>1.8398034449276041E-2</v>
      </c>
      <c r="K237" s="302">
        <v>9.4043337203670002E-2</v>
      </c>
      <c r="L237" s="302">
        <f t="shared" si="75"/>
        <v>0.11244137165294604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8.9626628998469723E-2</v>
      </c>
      <c r="C238" s="302">
        <v>0.14830905775063707</v>
      </c>
      <c r="D238" s="302">
        <f t="shared" si="73"/>
        <v>0.23793568674910681</v>
      </c>
      <c r="E238" s="303"/>
      <c r="F238" s="302">
        <v>6.9210735724542241E-2</v>
      </c>
      <c r="G238" s="302">
        <v>0.13348902456601255</v>
      </c>
      <c r="H238" s="302">
        <f t="shared" si="74"/>
        <v>0.20269976029055481</v>
      </c>
      <c r="I238" s="303"/>
      <c r="J238" s="302">
        <v>0.11284521212551961</v>
      </c>
      <c r="K238" s="302">
        <v>0.11807579710653469</v>
      </c>
      <c r="L238" s="302">
        <f t="shared" si="75"/>
        <v>0.2309210092320543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2.89746421898188</v>
      </c>
      <c r="C240" s="311">
        <f t="shared" ref="C240:D240" si="76">SUM(C230:C238)</f>
        <v>6.706535781018145</v>
      </c>
      <c r="D240" s="311">
        <f t="shared" si="76"/>
        <v>9.6040000000000241</v>
      </c>
      <c r="E240" s="311"/>
      <c r="F240" s="311">
        <f t="shared" ref="F240:H240" si="77">SUM(F230:F238)</f>
        <v>2.8740855559053848</v>
      </c>
      <c r="G240" s="311">
        <f t="shared" si="77"/>
        <v>8.094914444094611</v>
      </c>
      <c r="H240" s="311">
        <f t="shared" si="77"/>
        <v>10.968999999999998</v>
      </c>
      <c r="I240" s="311"/>
      <c r="J240" s="311">
        <f t="shared" ref="J240:L240" si="78">SUM(J230:J238)</f>
        <v>3.4422077004073688</v>
      </c>
      <c r="K240" s="311">
        <f t="shared" si="78"/>
        <v>9.2667922995926215</v>
      </c>
      <c r="L240" s="311">
        <f t="shared" si="78"/>
        <v>12.708999999999987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0.60707683450693894</v>
      </c>
      <c r="C247" s="302">
        <v>1.3685595811086204</v>
      </c>
      <c r="D247" s="302">
        <f>SUM(B247:C247)</f>
        <v>1.9756364156155595</v>
      </c>
      <c r="E247" s="303"/>
      <c r="F247" s="302">
        <v>0.72948870805677324</v>
      </c>
      <c r="G247" s="302">
        <v>1.520165928498646</v>
      </c>
      <c r="H247" s="302">
        <f>SUM(F247:G247)</f>
        <v>2.2496546365554191</v>
      </c>
      <c r="I247" s="303"/>
      <c r="J247" s="302">
        <v>0.69738237113133805</v>
      </c>
      <c r="K247" s="302">
        <v>1.2466980364303148</v>
      </c>
      <c r="L247" s="302">
        <f>SUM(J247:K247)</f>
        <v>1.9440804075616529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0.73938622553038769</v>
      </c>
      <c r="C248" s="302">
        <v>1.4190874506874491</v>
      </c>
      <c r="D248" s="302">
        <f t="shared" ref="D248:D255" si="79">SUM(B248:C248)</f>
        <v>2.1584736762178367</v>
      </c>
      <c r="E248" s="303"/>
      <c r="F248" s="302">
        <v>1.0507360405690878</v>
      </c>
      <c r="G248" s="302">
        <v>1.7796039853358767</v>
      </c>
      <c r="H248" s="302">
        <f t="shared" ref="H248:H255" si="80">SUM(F248:G248)</f>
        <v>2.8303400259049645</v>
      </c>
      <c r="I248" s="303"/>
      <c r="J248" s="302">
        <v>1.1676736233698572</v>
      </c>
      <c r="K248" s="302">
        <v>2.0595022168387382</v>
      </c>
      <c r="L248" s="302">
        <f t="shared" ref="L248:L255" si="81">SUM(J248:K248)</f>
        <v>3.2271758402085955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1.0362040135719595</v>
      </c>
      <c r="C249" s="302">
        <v>1.4156582340956698</v>
      </c>
      <c r="D249" s="302">
        <f t="shared" si="79"/>
        <v>2.4518622476676293</v>
      </c>
      <c r="E249" s="303"/>
      <c r="F249" s="302">
        <v>1.1664406042773579</v>
      </c>
      <c r="G249" s="302">
        <v>1.6114438932718618</v>
      </c>
      <c r="H249" s="302">
        <f t="shared" si="80"/>
        <v>2.7778844975492198</v>
      </c>
      <c r="I249" s="303"/>
      <c r="J249" s="302">
        <v>1.1493103581179902</v>
      </c>
      <c r="K249" s="302">
        <v>1.3791398558781696</v>
      </c>
      <c r="L249" s="302">
        <f t="shared" si="81"/>
        <v>2.5284502139961598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2.7165807831419411</v>
      </c>
      <c r="C250" s="302">
        <v>0.41273254029833195</v>
      </c>
      <c r="D250" s="302">
        <f t="shared" si="79"/>
        <v>3.129313323440273</v>
      </c>
      <c r="E250" s="303"/>
      <c r="F250" s="302">
        <v>2.4053621420026117</v>
      </c>
      <c r="G250" s="302">
        <v>0.49701281973139411</v>
      </c>
      <c r="H250" s="302">
        <f t="shared" si="80"/>
        <v>2.9023749617340058</v>
      </c>
      <c r="I250" s="303"/>
      <c r="J250" s="302">
        <v>1.9229854382092386</v>
      </c>
      <c r="K250" s="302">
        <v>0.40047949778610148</v>
      </c>
      <c r="L250" s="302">
        <f t="shared" si="81"/>
        <v>2.3234649359953403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3.9599023507299679E-2</v>
      </c>
      <c r="C251" s="302">
        <v>0.20419296047671515</v>
      </c>
      <c r="D251" s="302">
        <f t="shared" si="79"/>
        <v>0.24379198398401483</v>
      </c>
      <c r="E251" s="303"/>
      <c r="F251" s="302">
        <v>3.316633711431019E-2</v>
      </c>
      <c r="G251" s="302">
        <v>0.14322883031506026</v>
      </c>
      <c r="H251" s="302">
        <f t="shared" si="80"/>
        <v>0.17639516742937045</v>
      </c>
      <c r="I251" s="303"/>
      <c r="J251" s="302">
        <v>3.7301878724041032E-2</v>
      </c>
      <c r="K251" s="302">
        <v>0.12169865788638839</v>
      </c>
      <c r="L251" s="302">
        <f t="shared" si="81"/>
        <v>0.15900053661042943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7.9932745852119028E-2</v>
      </c>
      <c r="C252" s="302">
        <v>3.9173803281840031E-2</v>
      </c>
      <c r="D252" s="302">
        <f t="shared" si="79"/>
        <v>0.11910654913395906</v>
      </c>
      <c r="E252" s="303"/>
      <c r="F252" s="302">
        <v>6.602491562280384E-2</v>
      </c>
      <c r="G252" s="302">
        <v>4.2142801162783163E-2</v>
      </c>
      <c r="H252" s="302">
        <f t="shared" si="80"/>
        <v>0.10816771678558701</v>
      </c>
      <c r="I252" s="303"/>
      <c r="J252" s="302">
        <v>7.3545301207293509E-2</v>
      </c>
      <c r="K252" s="302">
        <v>4.72526158247185E-2</v>
      </c>
      <c r="L252" s="302">
        <f t="shared" si="81"/>
        <v>0.12079791703201201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0.64312407880546762</v>
      </c>
      <c r="C253" s="302">
        <v>0.19902058513095597</v>
      </c>
      <c r="D253" s="302">
        <f t="shared" si="79"/>
        <v>0.84214466393642362</v>
      </c>
      <c r="E253" s="303"/>
      <c r="F253" s="302">
        <v>0.57450870151976408</v>
      </c>
      <c r="G253" s="302">
        <v>0.19809674189872761</v>
      </c>
      <c r="H253" s="302">
        <f t="shared" si="80"/>
        <v>0.77260544341849169</v>
      </c>
      <c r="I253" s="303"/>
      <c r="J253" s="302">
        <v>0.48041615841144564</v>
      </c>
      <c r="K253" s="302">
        <v>0.19313691885427897</v>
      </c>
      <c r="L253" s="302">
        <f t="shared" si="81"/>
        <v>0.67355307726572455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1.2663724656634503E-2</v>
      </c>
      <c r="C254" s="302">
        <v>7.8906904812037229E-2</v>
      </c>
      <c r="D254" s="302">
        <f t="shared" si="79"/>
        <v>9.1570629468671727E-2</v>
      </c>
      <c r="E254" s="303"/>
      <c r="F254" s="302">
        <v>1.1134101374039453E-2</v>
      </c>
      <c r="G254" s="302">
        <v>8.0847054546164712E-2</v>
      </c>
      <c r="H254" s="302">
        <f t="shared" si="80"/>
        <v>9.1981155920204172E-2</v>
      </c>
      <c r="I254" s="303"/>
      <c r="J254" s="302">
        <v>1.284127682569953E-2</v>
      </c>
      <c r="K254" s="302">
        <v>8.5892074326223283E-2</v>
      </c>
      <c r="L254" s="302">
        <f t="shared" si="81"/>
        <v>9.8733351151922819E-2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0.10296919777926036</v>
      </c>
      <c r="C255" s="302">
        <v>7.5131312756369875E-2</v>
      </c>
      <c r="D255" s="302">
        <f t="shared" si="79"/>
        <v>0.17810051053563025</v>
      </c>
      <c r="E255" s="303"/>
      <c r="F255" s="302">
        <v>5.8505318670836561E-2</v>
      </c>
      <c r="G255" s="302">
        <v>7.0091076031887675E-2</v>
      </c>
      <c r="H255" s="302">
        <f t="shared" si="80"/>
        <v>0.12859639470272424</v>
      </c>
      <c r="I255" s="303"/>
      <c r="J255" s="302">
        <v>5.7606032362937896E-2</v>
      </c>
      <c r="K255" s="302">
        <v>6.0137687815206994E-2</v>
      </c>
      <c r="L255" s="302">
        <f t="shared" si="81"/>
        <v>0.11774372017814488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5.9775366273520083</v>
      </c>
      <c r="C257" s="311">
        <f t="shared" ref="C257:D257" si="82">SUM(C247:C255)</f>
        <v>5.2124633726479903</v>
      </c>
      <c r="D257" s="311">
        <f t="shared" si="82"/>
        <v>11.189999999999996</v>
      </c>
      <c r="E257" s="311"/>
      <c r="F257" s="311">
        <f t="shared" ref="F257:H257" si="83">SUM(F247:F255)</f>
        <v>6.0953668692075844</v>
      </c>
      <c r="G257" s="311">
        <f t="shared" si="83"/>
        <v>5.9426331307924025</v>
      </c>
      <c r="H257" s="311">
        <f t="shared" si="83"/>
        <v>12.037999999999986</v>
      </c>
      <c r="I257" s="311"/>
      <c r="J257" s="311">
        <f t="shared" ref="J257:L257" si="84">SUM(J247:J255)</f>
        <v>5.5990624383598409</v>
      </c>
      <c r="K257" s="311">
        <f t="shared" si="84"/>
        <v>5.5939375616401401</v>
      </c>
      <c r="L257" s="311">
        <f t="shared" si="84"/>
        <v>11.192999999999984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0.43495909044354691</v>
      </c>
      <c r="C264" s="302">
        <v>0.74514813281377767</v>
      </c>
      <c r="D264" s="302">
        <f>SUM(B264:C264)</f>
        <v>1.1801072232573246</v>
      </c>
      <c r="E264" s="303"/>
      <c r="F264" s="302">
        <v>0.58435570373716905</v>
      </c>
      <c r="G264" s="302">
        <v>1.5747455323729931</v>
      </c>
      <c r="H264" s="302">
        <f>SUM(F264:G264)</f>
        <v>2.1591012361101622</v>
      </c>
      <c r="I264" s="303"/>
      <c r="J264" s="302">
        <v>0.60913688979598657</v>
      </c>
      <c r="K264" s="302">
        <v>1.7447845519453757</v>
      </c>
      <c r="L264" s="302">
        <f>SUM(J264:K264)</f>
        <v>2.3539214417413623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0.37843703776904469</v>
      </c>
      <c r="C265" s="302">
        <v>0.49065896138825327</v>
      </c>
      <c r="D265" s="302">
        <f t="shared" ref="D265:D272" si="85">SUM(B265:C265)</f>
        <v>0.86909599915729796</v>
      </c>
      <c r="E265" s="303"/>
      <c r="F265" s="302">
        <v>0.6364117692756559</v>
      </c>
      <c r="G265" s="302">
        <v>0.97959735082042809</v>
      </c>
      <c r="H265" s="302">
        <f t="shared" ref="H265:H272" si="86">SUM(F265:G265)</f>
        <v>1.616009120096084</v>
      </c>
      <c r="I265" s="303"/>
      <c r="J265" s="302">
        <v>0.72463729955512601</v>
      </c>
      <c r="K265" s="302">
        <v>1.0841991350860505</v>
      </c>
      <c r="L265" s="302">
        <f t="shared" ref="L265:L272" si="87">SUM(J265:K265)</f>
        <v>1.8088364346411765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0.39310435403492139</v>
      </c>
      <c r="C266" s="302">
        <v>0.39225478520404672</v>
      </c>
      <c r="D266" s="302">
        <f t="shared" si="85"/>
        <v>0.78535913923896805</v>
      </c>
      <c r="E266" s="303"/>
      <c r="F266" s="302">
        <v>0.60190839970342325</v>
      </c>
      <c r="G266" s="302">
        <v>0.71247976385304046</v>
      </c>
      <c r="H266" s="302">
        <f t="shared" si="86"/>
        <v>1.3143881635564636</v>
      </c>
      <c r="I266" s="303"/>
      <c r="J266" s="302">
        <v>0.80724718727504952</v>
      </c>
      <c r="K266" s="302">
        <v>0.71103258528257696</v>
      </c>
      <c r="L266" s="302">
        <f t="shared" si="87"/>
        <v>1.5182797725576265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1.2409630635943441</v>
      </c>
      <c r="C267" s="302">
        <v>8.3816429040942483E-2</v>
      </c>
      <c r="D267" s="302">
        <f t="shared" si="85"/>
        <v>1.3247794926352865</v>
      </c>
      <c r="E267" s="303"/>
      <c r="F267" s="302">
        <v>1.332043430950026</v>
      </c>
      <c r="G267" s="302">
        <v>0.14470580355486565</v>
      </c>
      <c r="H267" s="302">
        <f t="shared" si="86"/>
        <v>1.4767492345048916</v>
      </c>
      <c r="I267" s="303"/>
      <c r="J267" s="302">
        <v>1.1258160115506681</v>
      </c>
      <c r="K267" s="302">
        <v>0.14249371402963548</v>
      </c>
      <c r="L267" s="302">
        <f t="shared" si="87"/>
        <v>1.2683097255803035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8.993161726044395E-2</v>
      </c>
      <c r="C268" s="302">
        <v>0.36098947221733518</v>
      </c>
      <c r="D268" s="302">
        <f t="shared" si="85"/>
        <v>0.45092108947777915</v>
      </c>
      <c r="E268" s="303"/>
      <c r="F268" s="302">
        <v>0.10084897501026739</v>
      </c>
      <c r="G268" s="302">
        <v>0.50929130530424194</v>
      </c>
      <c r="H268" s="302">
        <f t="shared" si="86"/>
        <v>0.61014028031450929</v>
      </c>
      <c r="I268" s="303"/>
      <c r="J268" s="302">
        <v>0.15521905841368644</v>
      </c>
      <c r="K268" s="302">
        <v>0.51138676480273182</v>
      </c>
      <c r="L268" s="302">
        <f t="shared" si="87"/>
        <v>0.66660582321641826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0.14340184318311802</v>
      </c>
      <c r="C269" s="302">
        <v>6.611031685699334E-2</v>
      </c>
      <c r="D269" s="302">
        <f t="shared" si="85"/>
        <v>0.20951216004011136</v>
      </c>
      <c r="E269" s="303"/>
      <c r="F269" s="302">
        <v>0.16052791551078563</v>
      </c>
      <c r="G269" s="302">
        <v>0.12323336610583903</v>
      </c>
      <c r="H269" s="302">
        <f t="shared" si="86"/>
        <v>0.28376128161662467</v>
      </c>
      <c r="I269" s="303"/>
      <c r="J269" s="302">
        <v>0.18505840379734401</v>
      </c>
      <c r="K269" s="302">
        <v>0.127427481822175</v>
      </c>
      <c r="L269" s="302">
        <f t="shared" si="87"/>
        <v>0.31248588561951901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0.40513659418022546</v>
      </c>
      <c r="C270" s="302">
        <v>0.15415626566529855</v>
      </c>
      <c r="D270" s="302">
        <f t="shared" si="85"/>
        <v>0.55929285984552402</v>
      </c>
      <c r="E270" s="303"/>
      <c r="F270" s="302">
        <v>0.45873832939818182</v>
      </c>
      <c r="G270" s="302">
        <v>0.30268301196692859</v>
      </c>
      <c r="H270" s="302">
        <f t="shared" si="86"/>
        <v>0.76142134136511042</v>
      </c>
      <c r="I270" s="303"/>
      <c r="J270" s="302">
        <v>0.4617598172475782</v>
      </c>
      <c r="K270" s="302">
        <v>0.27976080870129433</v>
      </c>
      <c r="L270" s="302">
        <f t="shared" si="87"/>
        <v>0.74152062594887247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4.9195031342373274E-3</v>
      </c>
      <c r="C271" s="302">
        <v>9.4036456866565712E-2</v>
      </c>
      <c r="D271" s="302">
        <f t="shared" si="85"/>
        <v>9.8955960000803034E-2</v>
      </c>
      <c r="E271" s="303"/>
      <c r="F271" s="302">
        <v>4.5879984493698766E-3</v>
      </c>
      <c r="G271" s="302">
        <v>0.11586234175964819</v>
      </c>
      <c r="H271" s="302">
        <f t="shared" si="86"/>
        <v>0.12045034020901806</v>
      </c>
      <c r="I271" s="303"/>
      <c r="J271" s="302">
        <v>6.7895797850911956E-3</v>
      </c>
      <c r="K271" s="302">
        <v>8.2696860780926168E-2</v>
      </c>
      <c r="L271" s="302">
        <f t="shared" si="87"/>
        <v>8.9486440566017358E-2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0.13720012469206178</v>
      </c>
      <c r="C272" s="302">
        <v>7.8775951654847715E-2</v>
      </c>
      <c r="D272" s="302">
        <f t="shared" si="85"/>
        <v>0.21597607634690949</v>
      </c>
      <c r="E272" s="303"/>
      <c r="F272" s="302">
        <v>0.11335588896846334</v>
      </c>
      <c r="G272" s="302">
        <v>9.862311325866735E-2</v>
      </c>
      <c r="H272" s="302">
        <f t="shared" si="86"/>
        <v>0.21197900222713068</v>
      </c>
      <c r="I272" s="303"/>
      <c r="J272" s="302">
        <v>7.5353070996114421E-2</v>
      </c>
      <c r="K272" s="302">
        <v>8.4200779132592829E-2</v>
      </c>
      <c r="L272" s="302">
        <f t="shared" si="87"/>
        <v>0.15955385012870726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3.2280532282919436</v>
      </c>
      <c r="C274" s="311">
        <f t="shared" ref="C274:D274" si="88">SUM(C264:C272)</f>
        <v>2.4659467717080608</v>
      </c>
      <c r="D274" s="311">
        <f t="shared" si="88"/>
        <v>5.6940000000000044</v>
      </c>
      <c r="E274" s="311"/>
      <c r="F274" s="311">
        <f t="shared" ref="F274:H274" si="89">SUM(F264:F272)</f>
        <v>3.9927784110033415</v>
      </c>
      <c r="G274" s="311">
        <f t="shared" si="89"/>
        <v>4.561221588996653</v>
      </c>
      <c r="H274" s="311">
        <f t="shared" si="89"/>
        <v>8.5539999999999932</v>
      </c>
      <c r="I274" s="311"/>
      <c r="J274" s="311">
        <f t="shared" ref="J274:L274" si="90">SUM(J264:J272)</f>
        <v>4.1510173184166446</v>
      </c>
      <c r="K274" s="311">
        <f t="shared" si="90"/>
        <v>4.7679826815833586</v>
      </c>
      <c r="L274" s="311">
        <f t="shared" si="90"/>
        <v>8.9190000000000023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1.7698217761762711</v>
      </c>
      <c r="C281" s="302">
        <v>4.1984122216448974</v>
      </c>
      <c r="D281" s="302">
        <f>SUM(B281:C281)</f>
        <v>5.9682339978211685</v>
      </c>
      <c r="E281" s="303"/>
      <c r="F281" s="302">
        <v>3.2254343729599921</v>
      </c>
      <c r="G281" s="302">
        <v>4.4429493897303312</v>
      </c>
      <c r="H281" s="302">
        <f>SUM(F281:G281)</f>
        <v>7.6683837626903237</v>
      </c>
      <c r="I281" s="303"/>
      <c r="J281" s="302">
        <v>3.6821312730826112</v>
      </c>
      <c r="K281" s="302">
        <v>4.3365456816379711</v>
      </c>
      <c r="L281" s="302">
        <f>SUM(J281:K281)</f>
        <v>8.0186769547205827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4.7004631353093878</v>
      </c>
      <c r="C282" s="302">
        <v>10.737467569422776</v>
      </c>
      <c r="D282" s="302">
        <f t="shared" ref="D282:D289" si="91">SUM(B282:C282)</f>
        <v>15.437930704732164</v>
      </c>
      <c r="E282" s="303"/>
      <c r="F282" s="302">
        <v>8.9243590210277315</v>
      </c>
      <c r="G282" s="302">
        <v>12.314446055622417</v>
      </c>
      <c r="H282" s="302">
        <f t="shared" ref="H282:H289" si="92">SUM(F282:G282)</f>
        <v>21.238805076650149</v>
      </c>
      <c r="I282" s="303"/>
      <c r="J282" s="302">
        <v>11.573110386565274</v>
      </c>
      <c r="K282" s="302">
        <v>14.075483579514287</v>
      </c>
      <c r="L282" s="302">
        <f t="shared" ref="L282:L289" si="93">SUM(J282:K282)</f>
        <v>25.648593966079559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2.8522542896363272</v>
      </c>
      <c r="C283" s="302">
        <v>4.3821508793947004</v>
      </c>
      <c r="D283" s="302">
        <f t="shared" si="91"/>
        <v>7.234405169031028</v>
      </c>
      <c r="E283" s="303"/>
      <c r="F283" s="302">
        <v>4.5250122700241961</v>
      </c>
      <c r="G283" s="302">
        <v>4.8182976749711415</v>
      </c>
      <c r="H283" s="302">
        <f t="shared" si="92"/>
        <v>9.3433099449953367</v>
      </c>
      <c r="I283" s="303"/>
      <c r="J283" s="302">
        <v>5.6460222188501232</v>
      </c>
      <c r="K283" s="302">
        <v>4.6632921093601016</v>
      </c>
      <c r="L283" s="302">
        <f t="shared" si="93"/>
        <v>10.309314328210224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7.1685549729611608</v>
      </c>
      <c r="C284" s="302">
        <v>0.77575710212676197</v>
      </c>
      <c r="D284" s="302">
        <f t="shared" si="91"/>
        <v>7.9443120750879226</v>
      </c>
      <c r="E284" s="303"/>
      <c r="F284" s="302">
        <v>9.3062458682728089</v>
      </c>
      <c r="G284" s="302">
        <v>0.78784667178438994</v>
      </c>
      <c r="H284" s="302">
        <f t="shared" si="92"/>
        <v>10.094092540057199</v>
      </c>
      <c r="I284" s="303"/>
      <c r="J284" s="302">
        <v>8.3334804237227118</v>
      </c>
      <c r="K284" s="302">
        <v>0.58281942078656734</v>
      </c>
      <c r="L284" s="302">
        <f t="shared" si="93"/>
        <v>8.9162998445092789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0.20588965842645074</v>
      </c>
      <c r="C285" s="302">
        <v>1.4755329831347284</v>
      </c>
      <c r="D285" s="302">
        <f t="shared" si="91"/>
        <v>1.681422641561179</v>
      </c>
      <c r="E285" s="303"/>
      <c r="F285" s="302">
        <v>0.33216858511069119</v>
      </c>
      <c r="G285" s="302">
        <v>1.0541235286697368</v>
      </c>
      <c r="H285" s="302">
        <f t="shared" si="92"/>
        <v>1.386292113780428</v>
      </c>
      <c r="I285" s="303"/>
      <c r="J285" s="302">
        <v>0.51102852879448923</v>
      </c>
      <c r="K285" s="302">
        <v>0.9297962456476101</v>
      </c>
      <c r="L285" s="302">
        <f t="shared" si="93"/>
        <v>1.4408247744420994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0.61501726918114463</v>
      </c>
      <c r="C286" s="302">
        <v>0.3734731139575902</v>
      </c>
      <c r="D286" s="302">
        <f t="shared" si="91"/>
        <v>0.98849038313873483</v>
      </c>
      <c r="E286" s="303"/>
      <c r="F286" s="302">
        <v>1.2198491551302915</v>
      </c>
      <c r="G286" s="302">
        <v>0.4013559114974547</v>
      </c>
      <c r="H286" s="302">
        <f t="shared" si="92"/>
        <v>1.6212050666277462</v>
      </c>
      <c r="I286" s="303"/>
      <c r="J286" s="302">
        <v>1.363076125882041</v>
      </c>
      <c r="K286" s="302">
        <v>0.58133483438714029</v>
      </c>
      <c r="L286" s="302">
        <f t="shared" si="93"/>
        <v>1.9444109602691813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0.99968438059614961</v>
      </c>
      <c r="C287" s="302">
        <v>0.61765759516447205</v>
      </c>
      <c r="D287" s="302">
        <f t="shared" si="91"/>
        <v>1.6173419757606218</v>
      </c>
      <c r="E287" s="303"/>
      <c r="F287" s="302">
        <v>1.2572266870983895</v>
      </c>
      <c r="G287" s="302">
        <v>0.5357194856171672</v>
      </c>
      <c r="H287" s="302">
        <f t="shared" si="92"/>
        <v>1.7929461727155567</v>
      </c>
      <c r="I287" s="303"/>
      <c r="J287" s="302">
        <v>1.2087767745315126</v>
      </c>
      <c r="K287" s="302">
        <v>0.61130980276636937</v>
      </c>
      <c r="L287" s="302">
        <f t="shared" si="93"/>
        <v>1.8200865772978818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6.2661693557132248E-2</v>
      </c>
      <c r="C288" s="302">
        <v>0.66194322849916876</v>
      </c>
      <c r="D288" s="302">
        <f t="shared" si="91"/>
        <v>0.724604922056301</v>
      </c>
      <c r="E288" s="303"/>
      <c r="F288" s="302">
        <v>7.8953900491291362E-2</v>
      </c>
      <c r="G288" s="302">
        <v>0.52579140633729737</v>
      </c>
      <c r="H288" s="302">
        <f t="shared" si="92"/>
        <v>0.60474530682858874</v>
      </c>
      <c r="I288" s="303"/>
      <c r="J288" s="302">
        <v>8.4219439356739451E-2</v>
      </c>
      <c r="K288" s="302">
        <v>0.46858555134514462</v>
      </c>
      <c r="L288" s="302">
        <f t="shared" si="93"/>
        <v>0.55280499070188405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0.87670765386406724</v>
      </c>
      <c r="C289" s="302">
        <v>0.76055047694684541</v>
      </c>
      <c r="D289" s="302">
        <f t="shared" si="91"/>
        <v>1.6372581308109126</v>
      </c>
      <c r="E289" s="303"/>
      <c r="F289" s="302">
        <v>1.010807958907352</v>
      </c>
      <c r="G289" s="302">
        <v>0.56841205674739192</v>
      </c>
      <c r="H289" s="302">
        <f t="shared" si="92"/>
        <v>1.579220015654744</v>
      </c>
      <c r="I289" s="303"/>
      <c r="J289" s="302">
        <v>0.92069338310244719</v>
      </c>
      <c r="K289" s="302">
        <v>0.48729422066685468</v>
      </c>
      <c r="L289" s="302">
        <f t="shared" si="93"/>
        <v>1.407987603769302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19.251054829708089</v>
      </c>
      <c r="C291" s="311">
        <f t="shared" ref="C291:D291" si="94">SUM(C281:C289)</f>
        <v>23.982945170291941</v>
      </c>
      <c r="D291" s="311">
        <f t="shared" si="94"/>
        <v>43.23400000000003</v>
      </c>
      <c r="E291" s="311"/>
      <c r="F291" s="311">
        <f t="shared" ref="F291:H291" si="95">SUM(F281:F289)</f>
        <v>29.880057819022745</v>
      </c>
      <c r="G291" s="311">
        <f t="shared" si="95"/>
        <v>25.44894218097733</v>
      </c>
      <c r="H291" s="311">
        <f t="shared" si="95"/>
        <v>55.329000000000065</v>
      </c>
      <c r="I291" s="311"/>
      <c r="J291" s="311">
        <f t="shared" ref="J291:L291" si="96">SUM(J281:J289)</f>
        <v>33.322538553887945</v>
      </c>
      <c r="K291" s="311">
        <f t="shared" si="96"/>
        <v>26.736461446112045</v>
      </c>
      <c r="L291" s="311">
        <f t="shared" si="96"/>
        <v>60.058999999999997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1.3016995642812685</v>
      </c>
      <c r="C298" s="302">
        <v>3.2748271540650657</v>
      </c>
      <c r="D298" s="302">
        <f>SUM(B298:C298)</f>
        <v>4.5765267183463347</v>
      </c>
      <c r="E298" s="303"/>
      <c r="F298" s="302">
        <v>1.4809084661194931</v>
      </c>
      <c r="G298" s="302">
        <v>3.7629887439950997</v>
      </c>
      <c r="H298" s="302">
        <f>SUM(F298:G298)</f>
        <v>5.2438972101145929</v>
      </c>
      <c r="I298" s="303"/>
      <c r="J298" s="302">
        <v>1.5994601550787464</v>
      </c>
      <c r="K298" s="302">
        <v>4.0718014405785645</v>
      </c>
      <c r="L298" s="302">
        <f>SUM(J298:K298)</f>
        <v>5.6712615956573114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1.6640296607022964</v>
      </c>
      <c r="C299" s="302">
        <v>2.8004683219729749</v>
      </c>
      <c r="D299" s="302">
        <f t="shared" ref="D299:D306" si="97">SUM(B299:C299)</f>
        <v>4.4644979826752715</v>
      </c>
      <c r="E299" s="303"/>
      <c r="F299" s="302">
        <v>1.9782673031036333</v>
      </c>
      <c r="G299" s="302">
        <v>3.5431295534969296</v>
      </c>
      <c r="H299" s="302">
        <f t="shared" ref="H299:H306" si="98">SUM(F299:G299)</f>
        <v>5.5213968566005631</v>
      </c>
      <c r="I299" s="303"/>
      <c r="J299" s="302">
        <v>2.6081445139773334</v>
      </c>
      <c r="K299" s="302">
        <v>5.0006702573620627</v>
      </c>
      <c r="L299" s="302">
        <f t="shared" ref="L299:L306" si="99">SUM(J299:K299)</f>
        <v>7.6088147713393965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2.172529798994201</v>
      </c>
      <c r="C300" s="302">
        <v>3.8506480840465152</v>
      </c>
      <c r="D300" s="302">
        <f t="shared" si="97"/>
        <v>6.0231778830407166</v>
      </c>
      <c r="E300" s="303"/>
      <c r="F300" s="302">
        <v>2.3128133181702903</v>
      </c>
      <c r="G300" s="302">
        <v>4.2518194633845905</v>
      </c>
      <c r="H300" s="302">
        <f t="shared" si="98"/>
        <v>6.5646327815548808</v>
      </c>
      <c r="I300" s="303"/>
      <c r="J300" s="302">
        <v>2.9433001035355781</v>
      </c>
      <c r="K300" s="302">
        <v>4.3308997319342861</v>
      </c>
      <c r="L300" s="302">
        <f t="shared" si="99"/>
        <v>7.2741998354698643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4.3611664486323019</v>
      </c>
      <c r="C301" s="302">
        <v>0.96179780059905262</v>
      </c>
      <c r="D301" s="302">
        <f t="shared" si="97"/>
        <v>5.3229642492313545</v>
      </c>
      <c r="E301" s="303"/>
      <c r="F301" s="302">
        <v>3.7514432946132366</v>
      </c>
      <c r="G301" s="302">
        <v>1.0824743410947435</v>
      </c>
      <c r="H301" s="302">
        <f t="shared" si="98"/>
        <v>4.8339176357079801</v>
      </c>
      <c r="I301" s="303"/>
      <c r="J301" s="302">
        <v>3.9175786291744554</v>
      </c>
      <c r="K301" s="302">
        <v>1.2711828515423893</v>
      </c>
      <c r="L301" s="302">
        <f t="shared" si="99"/>
        <v>5.1887614807168445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0.27714982652134817</v>
      </c>
      <c r="C302" s="302">
        <v>1.706440335648773</v>
      </c>
      <c r="D302" s="302">
        <f t="shared" si="97"/>
        <v>1.9835901621701211</v>
      </c>
      <c r="E302" s="303"/>
      <c r="F302" s="302">
        <v>0.30467015009622561</v>
      </c>
      <c r="G302" s="302">
        <v>1.3995411961834205</v>
      </c>
      <c r="H302" s="302">
        <f t="shared" si="98"/>
        <v>1.7042113462796462</v>
      </c>
      <c r="I302" s="303"/>
      <c r="J302" s="302">
        <v>0.49459675534129655</v>
      </c>
      <c r="K302" s="302">
        <v>1.4123094436709753</v>
      </c>
      <c r="L302" s="302">
        <f t="shared" si="99"/>
        <v>1.9069061990122718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2.7913215961941891</v>
      </c>
      <c r="C303" s="302">
        <v>0.97107174849586475</v>
      </c>
      <c r="D303" s="302">
        <f t="shared" si="97"/>
        <v>3.7623933446900537</v>
      </c>
      <c r="E303" s="303"/>
      <c r="F303" s="302">
        <v>2.5428615526710647</v>
      </c>
      <c r="G303" s="302">
        <v>1.1342988388736859</v>
      </c>
      <c r="H303" s="302">
        <f t="shared" si="98"/>
        <v>3.6771603915447506</v>
      </c>
      <c r="I303" s="303"/>
      <c r="J303" s="302">
        <v>3.02671973000293</v>
      </c>
      <c r="K303" s="302">
        <v>1.5026980502469909</v>
      </c>
      <c r="L303" s="302">
        <f t="shared" si="99"/>
        <v>4.5294177802499211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1.4119114412241118</v>
      </c>
      <c r="C304" s="302">
        <v>1.3599201760705644</v>
      </c>
      <c r="D304" s="302">
        <f t="shared" si="97"/>
        <v>2.7718316172946764</v>
      </c>
      <c r="E304" s="303"/>
      <c r="F304" s="302">
        <v>1.299378525623522</v>
      </c>
      <c r="G304" s="302">
        <v>1.3358127935714215</v>
      </c>
      <c r="H304" s="302">
        <f t="shared" si="98"/>
        <v>2.6351913191949432</v>
      </c>
      <c r="I304" s="303"/>
      <c r="J304" s="302">
        <v>1.672314141586672</v>
      </c>
      <c r="K304" s="302">
        <v>1.5589258568984492</v>
      </c>
      <c r="L304" s="302">
        <f t="shared" si="99"/>
        <v>3.2312399984851212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0.16437036770938543</v>
      </c>
      <c r="C305" s="302">
        <v>2.1211601748757056</v>
      </c>
      <c r="D305" s="302">
        <f t="shared" si="97"/>
        <v>2.2855305425850911</v>
      </c>
      <c r="E305" s="303"/>
      <c r="F305" s="302">
        <v>0.11368600600788387</v>
      </c>
      <c r="G305" s="302">
        <v>1.9577052100053252</v>
      </c>
      <c r="H305" s="302">
        <f t="shared" si="98"/>
        <v>2.0713912160132089</v>
      </c>
      <c r="I305" s="303"/>
      <c r="J305" s="302">
        <v>0.17278996722545129</v>
      </c>
      <c r="K305" s="302">
        <v>1.8131835034288797</v>
      </c>
      <c r="L305" s="302">
        <f t="shared" si="99"/>
        <v>1.9859734706543311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4.9607130569760924</v>
      </c>
      <c r="C306" s="302">
        <v>8.6047744429902959</v>
      </c>
      <c r="D306" s="302">
        <f t="shared" si="97"/>
        <v>13.565487499966387</v>
      </c>
      <c r="E306" s="303"/>
      <c r="F306" s="302">
        <v>3.7469900496530881</v>
      </c>
      <c r="G306" s="302">
        <v>7.2072111933363656</v>
      </c>
      <c r="H306" s="302">
        <f t="shared" si="98"/>
        <v>10.954201242989454</v>
      </c>
      <c r="I306" s="303"/>
      <c r="J306" s="302">
        <v>3.2865484214170926</v>
      </c>
      <c r="K306" s="302">
        <v>7.9018764469978606</v>
      </c>
      <c r="L306" s="302">
        <f t="shared" si="99"/>
        <v>11.188424868414954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19.104891761235194</v>
      </c>
      <c r="C308" s="311">
        <f t="shared" ref="C308:D308" si="100">SUM(C298:C306)</f>
        <v>25.651108238764813</v>
      </c>
      <c r="D308" s="311">
        <f t="shared" si="100"/>
        <v>44.756000000000007</v>
      </c>
      <c r="E308" s="311"/>
      <c r="F308" s="311">
        <f t="shared" ref="F308:H308" si="101">SUM(F298:F306)</f>
        <v>17.531018666058436</v>
      </c>
      <c r="G308" s="311">
        <f t="shared" si="101"/>
        <v>25.674981333941584</v>
      </c>
      <c r="H308" s="311">
        <f t="shared" si="101"/>
        <v>43.206000000000024</v>
      </c>
      <c r="I308" s="311"/>
      <c r="J308" s="311">
        <f t="shared" ref="J308:L308" si="102">SUM(J298:J306)</f>
        <v>19.721452417339552</v>
      </c>
      <c r="K308" s="311">
        <f t="shared" si="102"/>
        <v>28.863547582660459</v>
      </c>
      <c r="L308" s="311">
        <f t="shared" si="102"/>
        <v>48.585000000000015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0.6918354329643579</v>
      </c>
      <c r="C315" s="302">
        <v>1.0116323203883273</v>
      </c>
      <c r="D315" s="302">
        <f>SUM(B315:C315)</f>
        <v>1.7034677533526852</v>
      </c>
      <c r="E315" s="303"/>
      <c r="F315" s="302">
        <v>0.94875066492865745</v>
      </c>
      <c r="G315" s="302">
        <v>1.1223274138451529</v>
      </c>
      <c r="H315" s="302">
        <f>SUM(F315:G315)</f>
        <v>2.0710780787738106</v>
      </c>
      <c r="I315" s="303"/>
      <c r="J315" s="302">
        <v>1.1027732034051523</v>
      </c>
      <c r="K315" s="302">
        <v>1.2433755178383266</v>
      </c>
      <c r="L315" s="302">
        <f>SUM(J315:K315)</f>
        <v>2.3461487212434786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2.6433181822408787</v>
      </c>
      <c r="C316" s="302">
        <v>1.680380082999724</v>
      </c>
      <c r="D316" s="302">
        <f t="shared" ref="D316:D323" si="103">SUM(B316:C316)</f>
        <v>4.3236982652406031</v>
      </c>
      <c r="E316" s="303"/>
      <c r="F316" s="302">
        <v>3.6473419659740651</v>
      </c>
      <c r="G316" s="302">
        <v>2.0262974921333279</v>
      </c>
      <c r="H316" s="302">
        <f t="shared" ref="H316:H323" si="104">SUM(F316:G316)</f>
        <v>5.6736394581073935</v>
      </c>
      <c r="I316" s="303"/>
      <c r="J316" s="302">
        <v>4.5369972498497564</v>
      </c>
      <c r="K316" s="302">
        <v>2.9428323143788973</v>
      </c>
      <c r="L316" s="302">
        <f t="shared" ref="L316:L323" si="105">SUM(J316:K316)</f>
        <v>7.4798295642286536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2.5947227746266179</v>
      </c>
      <c r="C317" s="302">
        <v>4.5091029547776866</v>
      </c>
      <c r="D317" s="302">
        <f t="shared" si="103"/>
        <v>7.1038257294043046</v>
      </c>
      <c r="E317" s="303"/>
      <c r="F317" s="302">
        <v>3.1738157381309087</v>
      </c>
      <c r="G317" s="302">
        <v>4.7687070960668398</v>
      </c>
      <c r="H317" s="302">
        <f t="shared" si="104"/>
        <v>7.9425228341977485</v>
      </c>
      <c r="I317" s="303"/>
      <c r="J317" s="302">
        <v>4.2037997062836414</v>
      </c>
      <c r="K317" s="302">
        <v>4.4868106245234216</v>
      </c>
      <c r="L317" s="302">
        <f t="shared" si="105"/>
        <v>8.690610330807063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4.1662074454155729</v>
      </c>
      <c r="C318" s="302">
        <v>0.67679096682605766</v>
      </c>
      <c r="D318" s="302">
        <f t="shared" si="103"/>
        <v>4.8429984122416307</v>
      </c>
      <c r="E318" s="303"/>
      <c r="F318" s="302">
        <v>3.9172188021271532</v>
      </c>
      <c r="G318" s="302">
        <v>0.69009699557094772</v>
      </c>
      <c r="H318" s="302">
        <f t="shared" si="104"/>
        <v>4.6073157976981012</v>
      </c>
      <c r="I318" s="303"/>
      <c r="J318" s="302">
        <v>3.1591136643722555</v>
      </c>
      <c r="K318" s="302">
        <v>0.64995624128625973</v>
      </c>
      <c r="L318" s="302">
        <f t="shared" si="105"/>
        <v>3.8090699056585153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5.1508311517111126E-2</v>
      </c>
      <c r="C319" s="302">
        <v>0.12893064628897233</v>
      </c>
      <c r="D319" s="302">
        <f t="shared" si="103"/>
        <v>0.18043895780608346</v>
      </c>
      <c r="E319" s="303"/>
      <c r="F319" s="302">
        <v>5.9135079996398679E-2</v>
      </c>
      <c r="G319" s="302">
        <v>8.9621356203395924E-2</v>
      </c>
      <c r="H319" s="302">
        <f t="shared" si="104"/>
        <v>0.14875643619979462</v>
      </c>
      <c r="I319" s="303"/>
      <c r="J319" s="302">
        <v>0.1178709953714835</v>
      </c>
      <c r="K319" s="302">
        <v>8.2694703607500503E-2</v>
      </c>
      <c r="L319" s="302">
        <f t="shared" si="105"/>
        <v>0.20056569897898402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1.0164686194156975</v>
      </c>
      <c r="C320" s="302">
        <v>0.28986828631794692</v>
      </c>
      <c r="D320" s="302">
        <f t="shared" si="103"/>
        <v>1.3063369057336445</v>
      </c>
      <c r="E320" s="303"/>
      <c r="F320" s="302">
        <v>1.0283658192530949</v>
      </c>
      <c r="G320" s="302">
        <v>0.28912825692386174</v>
      </c>
      <c r="H320" s="302">
        <f t="shared" si="104"/>
        <v>1.3174940761769567</v>
      </c>
      <c r="I320" s="303"/>
      <c r="J320" s="302">
        <v>1.1185946098112949</v>
      </c>
      <c r="K320" s="302">
        <v>0.34072993968397436</v>
      </c>
      <c r="L320" s="302">
        <f t="shared" si="105"/>
        <v>1.4593245494952694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0.36273638597455793</v>
      </c>
      <c r="C321" s="302">
        <v>0.10285668991060259</v>
      </c>
      <c r="D321" s="302">
        <f t="shared" si="103"/>
        <v>0.46559307588516052</v>
      </c>
      <c r="E321" s="303"/>
      <c r="F321" s="302">
        <v>0.38663370662714364</v>
      </c>
      <c r="G321" s="302">
        <v>9.4890158397862509E-2</v>
      </c>
      <c r="H321" s="302">
        <f t="shared" si="104"/>
        <v>0.48152386502500616</v>
      </c>
      <c r="I321" s="303"/>
      <c r="J321" s="302">
        <v>0.41340011952566608</v>
      </c>
      <c r="K321" s="302">
        <v>0.13121266664105186</v>
      </c>
      <c r="L321" s="302">
        <f t="shared" si="105"/>
        <v>0.54461278616671793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4.8190285350127357E-2</v>
      </c>
      <c r="C322" s="302">
        <v>5.9324824062979169E-2</v>
      </c>
      <c r="D322" s="302">
        <f t="shared" si="103"/>
        <v>0.10751510941310652</v>
      </c>
      <c r="E322" s="303"/>
      <c r="F322" s="302">
        <v>4.3871350329154367E-2</v>
      </c>
      <c r="G322" s="302">
        <v>4.7080617782420203E-2</v>
      </c>
      <c r="H322" s="302">
        <f t="shared" si="104"/>
        <v>9.0951968111574577E-2</v>
      </c>
      <c r="I322" s="303"/>
      <c r="J322" s="302">
        <v>9.204057676577955E-2</v>
      </c>
      <c r="K322" s="302">
        <v>3.5530151459771564E-2</v>
      </c>
      <c r="L322" s="302">
        <f t="shared" si="105"/>
        <v>0.1275707282255511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0.38501795448721532</v>
      </c>
      <c r="C323" s="302">
        <v>0.33910783643557757</v>
      </c>
      <c r="D323" s="302">
        <f t="shared" si="103"/>
        <v>0.72412579092279294</v>
      </c>
      <c r="E323" s="303"/>
      <c r="F323" s="302">
        <v>0.41880210397328504</v>
      </c>
      <c r="G323" s="302">
        <v>0.26791538173634721</v>
      </c>
      <c r="H323" s="302">
        <f t="shared" si="104"/>
        <v>0.68671748570963231</v>
      </c>
      <c r="I323" s="303"/>
      <c r="J323" s="302">
        <v>0.47196528533433418</v>
      </c>
      <c r="K323" s="302">
        <v>0.27130242986144393</v>
      </c>
      <c r="L323" s="302">
        <f t="shared" si="105"/>
        <v>0.74326771519577806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11.960005391992135</v>
      </c>
      <c r="C325" s="311">
        <f t="shared" ref="C325:D325" si="106">SUM(C315:C323)</f>
        <v>8.7979946080078744</v>
      </c>
      <c r="D325" s="311">
        <f t="shared" si="106"/>
        <v>20.75800000000001</v>
      </c>
      <c r="E325" s="311"/>
      <c r="F325" s="311">
        <f t="shared" ref="F325:H325" si="107">SUM(F315:F323)</f>
        <v>13.623935231339862</v>
      </c>
      <c r="G325" s="311">
        <f t="shared" si="107"/>
        <v>9.3960647686601568</v>
      </c>
      <c r="H325" s="311">
        <f t="shared" si="107"/>
        <v>23.020000000000021</v>
      </c>
      <c r="I325" s="311"/>
      <c r="J325" s="311">
        <f t="shared" ref="J325:L325" si="108">SUM(J315:J323)</f>
        <v>15.216555410719366</v>
      </c>
      <c r="K325" s="311">
        <f t="shared" si="108"/>
        <v>10.18444458928065</v>
      </c>
      <c r="L325" s="311">
        <f t="shared" si="108"/>
        <v>25.401000000000003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0.69819655650377099</v>
      </c>
      <c r="C332" s="302">
        <v>0.65099151679873246</v>
      </c>
      <c r="D332" s="302">
        <f>SUM(B332:C332)</f>
        <v>1.3491880733025035</v>
      </c>
      <c r="E332" s="303"/>
      <c r="F332" s="302">
        <v>0.98332380130045427</v>
      </c>
      <c r="G332" s="302">
        <v>0.68009394544090107</v>
      </c>
      <c r="H332" s="302">
        <f>SUM(F332:G332)</f>
        <v>1.6634177467413553</v>
      </c>
      <c r="I332" s="303"/>
      <c r="J332" s="302">
        <v>1.157329524539116</v>
      </c>
      <c r="K332" s="302">
        <v>0.62374178119316059</v>
      </c>
      <c r="L332" s="302">
        <f>SUM(J332:K332)</f>
        <v>1.7810713057322767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11.893404972830098</v>
      </c>
      <c r="C333" s="302">
        <v>8.8450311192650091</v>
      </c>
      <c r="D333" s="302">
        <f t="shared" ref="D333:D340" si="109">SUM(B333:C333)</f>
        <v>20.738436092095107</v>
      </c>
      <c r="E333" s="303"/>
      <c r="F333" s="302">
        <v>14.84059918150556</v>
      </c>
      <c r="G333" s="302">
        <v>9.5133837140712245</v>
      </c>
      <c r="H333" s="302">
        <f t="shared" ref="H333:H340" si="110">SUM(F333:G333)</f>
        <v>24.353982895576785</v>
      </c>
      <c r="I333" s="303"/>
      <c r="J333" s="302">
        <v>15.127721803912236</v>
      </c>
      <c r="K333" s="302">
        <v>9.7837162657655519</v>
      </c>
      <c r="L333" s="302">
        <f t="shared" ref="L333:L340" si="111">SUM(J333:K333)</f>
        <v>24.911438069677786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2.5814833887792328</v>
      </c>
      <c r="C334" s="302">
        <v>1.5029307454558283</v>
      </c>
      <c r="D334" s="302">
        <f t="shared" si="109"/>
        <v>4.0844141342350611</v>
      </c>
      <c r="E334" s="303"/>
      <c r="F334" s="302">
        <v>3.1148357248473468</v>
      </c>
      <c r="G334" s="302">
        <v>1.6137943087633975</v>
      </c>
      <c r="H334" s="302">
        <f t="shared" si="110"/>
        <v>4.7286300336107443</v>
      </c>
      <c r="I334" s="303"/>
      <c r="J334" s="302">
        <v>4.544835664092159</v>
      </c>
      <c r="K334" s="302">
        <v>1.3686169157749735</v>
      </c>
      <c r="L334" s="302">
        <f t="shared" si="111"/>
        <v>5.9134525798671325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2.7797084652989508</v>
      </c>
      <c r="C335" s="302">
        <v>0.3587494041021016</v>
      </c>
      <c r="D335" s="302">
        <f t="shared" si="109"/>
        <v>3.1384578694010523</v>
      </c>
      <c r="E335" s="303"/>
      <c r="F335" s="302">
        <v>2.7004343001188089</v>
      </c>
      <c r="G335" s="302">
        <v>0.33230474932121434</v>
      </c>
      <c r="H335" s="302">
        <f t="shared" si="110"/>
        <v>3.032739049440023</v>
      </c>
      <c r="I335" s="303"/>
      <c r="J335" s="302">
        <v>1.4880973859571012</v>
      </c>
      <c r="K335" s="302">
        <v>0.28186865627463475</v>
      </c>
      <c r="L335" s="302">
        <f t="shared" si="111"/>
        <v>1.769966042231736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0.43347319939844076</v>
      </c>
      <c r="C336" s="302">
        <v>0.31135328273052204</v>
      </c>
      <c r="D336" s="302">
        <f t="shared" si="109"/>
        <v>0.74482648212896274</v>
      </c>
      <c r="E336" s="303"/>
      <c r="F336" s="302">
        <v>0.38671269780872752</v>
      </c>
      <c r="G336" s="302">
        <v>0.20432004856986891</v>
      </c>
      <c r="H336" s="302">
        <f t="shared" si="110"/>
        <v>0.59103274637859649</v>
      </c>
      <c r="I336" s="303"/>
      <c r="J336" s="302">
        <v>0.25114471272422123</v>
      </c>
      <c r="K336" s="302">
        <v>0.14207775478282378</v>
      </c>
      <c r="L336" s="302">
        <f t="shared" si="111"/>
        <v>0.39322246750704504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13.769031135890929</v>
      </c>
      <c r="C337" s="302">
        <v>1.6773564965753931</v>
      </c>
      <c r="D337" s="302">
        <f t="shared" si="109"/>
        <v>15.446387632466323</v>
      </c>
      <c r="E337" s="303"/>
      <c r="F337" s="302">
        <v>13.854688572979757</v>
      </c>
      <c r="G337" s="302">
        <v>1.7089581932538274</v>
      </c>
      <c r="H337" s="302">
        <f t="shared" si="110"/>
        <v>15.563646766233585</v>
      </c>
      <c r="I337" s="303"/>
      <c r="J337" s="302">
        <v>14.591671561213865</v>
      </c>
      <c r="K337" s="302">
        <v>1.9372440053782578</v>
      </c>
      <c r="L337" s="302">
        <f t="shared" si="111"/>
        <v>16.528915566592122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0.23078467467007624</v>
      </c>
      <c r="C338" s="302">
        <v>8.6461753212358064E-2</v>
      </c>
      <c r="D338" s="302">
        <f t="shared" si="109"/>
        <v>0.31724642788243429</v>
      </c>
      <c r="E338" s="303"/>
      <c r="F338" s="302">
        <v>0.23198344761528633</v>
      </c>
      <c r="G338" s="302">
        <v>7.7726424963828936E-2</v>
      </c>
      <c r="H338" s="302">
        <f t="shared" si="110"/>
        <v>0.30970987257911525</v>
      </c>
      <c r="I338" s="303"/>
      <c r="J338" s="302">
        <v>0.23797680355993117</v>
      </c>
      <c r="K338" s="302">
        <v>9.053202727114508E-2</v>
      </c>
      <c r="L338" s="302">
        <f t="shared" si="111"/>
        <v>0.32850883083107624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0.20592892230958926</v>
      </c>
      <c r="C339" s="302">
        <v>0.57108333938658484</v>
      </c>
      <c r="D339" s="302">
        <f t="shared" si="109"/>
        <v>0.7770122616961741</v>
      </c>
      <c r="E339" s="303"/>
      <c r="F339" s="302">
        <v>0.26477913439838252</v>
      </c>
      <c r="G339" s="302">
        <v>0.65710552708249437</v>
      </c>
      <c r="H339" s="302">
        <f t="shared" si="110"/>
        <v>0.92188466148087689</v>
      </c>
      <c r="I339" s="303"/>
      <c r="J339" s="302">
        <v>0.21568677161849437</v>
      </c>
      <c r="K339" s="302">
        <v>0.65597044422318607</v>
      </c>
      <c r="L339" s="302">
        <f t="shared" si="111"/>
        <v>0.87165721584168043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2.9276512156109531</v>
      </c>
      <c r="C340" s="302">
        <v>0.66637981118144674</v>
      </c>
      <c r="D340" s="302">
        <f t="shared" si="109"/>
        <v>3.5940310267923996</v>
      </c>
      <c r="E340" s="303"/>
      <c r="F340" s="302">
        <v>2.5081059264259924</v>
      </c>
      <c r="G340" s="302">
        <v>0.50685030153298105</v>
      </c>
      <c r="H340" s="302">
        <f t="shared" si="110"/>
        <v>3.0149562279589732</v>
      </c>
      <c r="I340" s="303"/>
      <c r="J340" s="302">
        <v>1.40769312583846</v>
      </c>
      <c r="K340" s="302">
        <v>0.42207479588074659</v>
      </c>
      <c r="L340" s="302">
        <f t="shared" si="111"/>
        <v>1.8297679217192067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35.519662531292035</v>
      </c>
      <c r="C342" s="311">
        <f t="shared" ref="C342:D342" si="112">SUM(C332:C340)</f>
        <v>14.670337468707977</v>
      </c>
      <c r="D342" s="311">
        <f t="shared" si="112"/>
        <v>50.190000000000019</v>
      </c>
      <c r="E342" s="311"/>
      <c r="F342" s="311">
        <f t="shared" ref="F342:H342" si="113">SUM(F332:F340)</f>
        <v>38.885462787000307</v>
      </c>
      <c r="G342" s="311">
        <f t="shared" si="113"/>
        <v>15.294537212999741</v>
      </c>
      <c r="H342" s="311">
        <f t="shared" si="113"/>
        <v>54.180000000000057</v>
      </c>
      <c r="I342" s="311"/>
      <c r="J342" s="311">
        <f t="shared" ref="J342:L342" si="114">SUM(J332:J340)</f>
        <v>39.022157353455583</v>
      </c>
      <c r="K342" s="311">
        <f t="shared" si="114"/>
        <v>15.305842646544479</v>
      </c>
      <c r="L342" s="311">
        <f t="shared" si="114"/>
        <v>54.328000000000067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1.5368237688493029</v>
      </c>
      <c r="C349" s="302">
        <v>0.76782183245429014</v>
      </c>
      <c r="D349" s="302">
        <f>SUM(B349:C349)</f>
        <v>2.304645601303593</v>
      </c>
      <c r="E349" s="303"/>
      <c r="F349" s="302">
        <v>1.7140303388353686</v>
      </c>
      <c r="G349" s="302">
        <v>0.69852162763242909</v>
      </c>
      <c r="H349" s="302">
        <f>SUM(F349:G349)</f>
        <v>2.4125519664677979</v>
      </c>
      <c r="I349" s="303"/>
      <c r="J349" s="302">
        <v>1.9468499123540355</v>
      </c>
      <c r="K349" s="302">
        <v>0.63824633503696659</v>
      </c>
      <c r="L349" s="302">
        <f>SUM(J349:K349)</f>
        <v>2.585096247391002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12.003014475888405</v>
      </c>
      <c r="C350" s="302">
        <v>3.8368479783225311</v>
      </c>
      <c r="D350" s="302">
        <f t="shared" ref="D350:D357" si="115">SUM(B350:C350)</f>
        <v>15.839862454210936</v>
      </c>
      <c r="E350" s="303"/>
      <c r="F350" s="302">
        <v>12.484742617473017</v>
      </c>
      <c r="G350" s="302">
        <v>3.9854261847451378</v>
      </c>
      <c r="H350" s="302">
        <f t="shared" ref="H350:H357" si="116">SUM(F350:G350)</f>
        <v>16.470168802218154</v>
      </c>
      <c r="I350" s="303"/>
      <c r="J350" s="302">
        <v>13.859298249434355</v>
      </c>
      <c r="K350" s="302">
        <v>3.9188314778710236</v>
      </c>
      <c r="L350" s="302">
        <f t="shared" ref="L350:L357" si="117">SUM(J350:K350)</f>
        <v>17.778129727305377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5.4995118837701975</v>
      </c>
      <c r="C351" s="302">
        <v>1.6531770537182888</v>
      </c>
      <c r="D351" s="302">
        <f t="shared" si="115"/>
        <v>7.1526889374884863</v>
      </c>
      <c r="E351" s="303"/>
      <c r="F351" s="302">
        <v>5.6099264728216234</v>
      </c>
      <c r="G351" s="302">
        <v>1.599762084375721</v>
      </c>
      <c r="H351" s="302">
        <f t="shared" si="116"/>
        <v>7.2096885571973441</v>
      </c>
      <c r="I351" s="303"/>
      <c r="J351" s="302">
        <v>9.8804033079905018</v>
      </c>
      <c r="K351" s="302">
        <v>1.9806462840420167</v>
      </c>
      <c r="L351" s="302">
        <f t="shared" si="117"/>
        <v>11.861049592032519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4.3320148102751128</v>
      </c>
      <c r="C352" s="302">
        <v>0.62612308453676924</v>
      </c>
      <c r="D352" s="302">
        <f t="shared" si="115"/>
        <v>4.9581378948118822</v>
      </c>
      <c r="E352" s="303"/>
      <c r="F352" s="302">
        <v>3.5141033254941711</v>
      </c>
      <c r="G352" s="302">
        <v>0.53244591127472207</v>
      </c>
      <c r="H352" s="302">
        <f t="shared" si="116"/>
        <v>4.0465492367688931</v>
      </c>
      <c r="I352" s="303"/>
      <c r="J352" s="302">
        <v>2.2525201558249504</v>
      </c>
      <c r="K352" s="302">
        <v>0.44913497281262893</v>
      </c>
      <c r="L352" s="302">
        <f t="shared" si="117"/>
        <v>2.7016551286375794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0.35472225025118809</v>
      </c>
      <c r="C353" s="302">
        <v>0.30710822957872935</v>
      </c>
      <c r="D353" s="302">
        <f t="shared" si="115"/>
        <v>0.6618304798299175</v>
      </c>
      <c r="E353" s="303"/>
      <c r="F353" s="302">
        <v>0.26439009216157106</v>
      </c>
      <c r="G353" s="302">
        <v>0.19195579634221588</v>
      </c>
      <c r="H353" s="302">
        <f t="shared" si="116"/>
        <v>0.45634588850378693</v>
      </c>
      <c r="I353" s="303"/>
      <c r="J353" s="302">
        <v>0.20037732814422515</v>
      </c>
      <c r="K353" s="302">
        <v>0.13013794569039072</v>
      </c>
      <c r="L353" s="302">
        <f t="shared" si="117"/>
        <v>0.33051527383461587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20.24022150122158</v>
      </c>
      <c r="C354" s="302">
        <v>3.9398345668694366</v>
      </c>
      <c r="D354" s="302">
        <f t="shared" si="115"/>
        <v>24.180056068091016</v>
      </c>
      <c r="E354" s="303"/>
      <c r="F354" s="302">
        <v>17.877661670675678</v>
      </c>
      <c r="G354" s="302">
        <v>3.5901324724586643</v>
      </c>
      <c r="H354" s="302">
        <f t="shared" si="116"/>
        <v>21.467794143134341</v>
      </c>
      <c r="I354" s="303"/>
      <c r="J354" s="302">
        <v>18.852030848594904</v>
      </c>
      <c r="K354" s="302">
        <v>5.0168458780052649</v>
      </c>
      <c r="L354" s="302">
        <f t="shared" si="117"/>
        <v>23.86887672660017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0.57574531574010934</v>
      </c>
      <c r="C355" s="302">
        <v>0.15171817358960446</v>
      </c>
      <c r="D355" s="302">
        <f t="shared" si="115"/>
        <v>0.72746348932971383</v>
      </c>
      <c r="E355" s="303"/>
      <c r="F355" s="302">
        <v>0.47540597941110352</v>
      </c>
      <c r="G355" s="302">
        <v>0.11320994965143026</v>
      </c>
      <c r="H355" s="302">
        <f t="shared" si="116"/>
        <v>0.58861592906253379</v>
      </c>
      <c r="I355" s="303"/>
      <c r="J355" s="302">
        <v>0.50644889434309737</v>
      </c>
      <c r="K355" s="302">
        <v>0.10523167773601076</v>
      </c>
      <c r="L355" s="302">
        <f t="shared" si="117"/>
        <v>0.61168057207910809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0.17265739777497532</v>
      </c>
      <c r="C356" s="302">
        <v>0.14391020182118783</v>
      </c>
      <c r="D356" s="302">
        <f t="shared" si="115"/>
        <v>0.31656759959616315</v>
      </c>
      <c r="E356" s="303"/>
      <c r="F356" s="302">
        <v>0.12650979853151204</v>
      </c>
      <c r="G356" s="302">
        <v>0.10560643539977979</v>
      </c>
      <c r="H356" s="302">
        <f t="shared" si="116"/>
        <v>0.23211623393129183</v>
      </c>
      <c r="I356" s="303"/>
      <c r="J356" s="302">
        <v>5.6784238246920873E-2</v>
      </c>
      <c r="K356" s="302">
        <v>6.1569839807817869E-2</v>
      </c>
      <c r="L356" s="302">
        <f t="shared" si="117"/>
        <v>0.11835407805473874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1.2096706614649997</v>
      </c>
      <c r="C357" s="302">
        <v>0.58007681387321852</v>
      </c>
      <c r="D357" s="302">
        <f t="shared" si="115"/>
        <v>1.7897474753382183</v>
      </c>
      <c r="E357" s="303"/>
      <c r="F357" s="302">
        <v>0.81956138258743483</v>
      </c>
      <c r="G357" s="302">
        <v>0.38460786012851578</v>
      </c>
      <c r="H357" s="302">
        <f t="shared" si="116"/>
        <v>1.2041692427159507</v>
      </c>
      <c r="I357" s="303"/>
      <c r="J357" s="302">
        <v>0.58252968009695882</v>
      </c>
      <c r="K357" s="302">
        <v>0.2841129739679239</v>
      </c>
      <c r="L357" s="302">
        <f t="shared" si="117"/>
        <v>0.86664265406488272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45.924382065235868</v>
      </c>
      <c r="C359" s="311">
        <f t="shared" ref="C359:D359" si="118">SUM(C349:C357)</f>
        <v>12.006617934764055</v>
      </c>
      <c r="D359" s="311">
        <f t="shared" si="118"/>
        <v>57.930999999999926</v>
      </c>
      <c r="E359" s="311"/>
      <c r="F359" s="311">
        <f t="shared" ref="F359:H359" si="119">SUM(F349:F357)</f>
        <v>42.886331677991485</v>
      </c>
      <c r="G359" s="311">
        <f t="shared" si="119"/>
        <v>11.201668322008617</v>
      </c>
      <c r="H359" s="311">
        <f t="shared" si="119"/>
        <v>54.088000000000093</v>
      </c>
      <c r="I359" s="311"/>
      <c r="J359" s="311">
        <f t="shared" ref="J359:L359" si="120">SUM(J349:J357)</f>
        <v>48.13724261502994</v>
      </c>
      <c r="K359" s="311">
        <f t="shared" si="120"/>
        <v>12.584757384970043</v>
      </c>
      <c r="L359" s="311">
        <f t="shared" si="120"/>
        <v>60.721999999999987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0.30165504939042487</v>
      </c>
      <c r="C366" s="302">
        <v>0.91394791636539152</v>
      </c>
      <c r="D366" s="302">
        <f>SUM(B366:C366)</f>
        <v>1.2156029657558163</v>
      </c>
      <c r="E366" s="303"/>
      <c r="F366" s="302">
        <v>0.43528791895689345</v>
      </c>
      <c r="G366" s="302">
        <v>0.71784495010825733</v>
      </c>
      <c r="H366" s="302">
        <f>SUM(F366:G366)</f>
        <v>1.1531328690651508</v>
      </c>
      <c r="I366" s="303"/>
      <c r="J366" s="302">
        <v>0.42694886037363572</v>
      </c>
      <c r="K366" s="302">
        <v>0.72135025644504569</v>
      </c>
      <c r="L366" s="302">
        <f>SUM(J366:K366)</f>
        <v>1.1482991168186814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0.64208148840105328</v>
      </c>
      <c r="C367" s="302">
        <v>1.2528442447570438</v>
      </c>
      <c r="D367" s="302">
        <f t="shared" ref="D367:D374" si="121">SUM(B367:C367)</f>
        <v>1.8949257331580971</v>
      </c>
      <c r="E367" s="303"/>
      <c r="F367" s="302">
        <v>0.9695303204330441</v>
      </c>
      <c r="G367" s="302">
        <v>0.94306679802191684</v>
      </c>
      <c r="H367" s="302">
        <f t="shared" ref="H367:H374" si="122">SUM(F367:G367)</f>
        <v>1.9125971184549608</v>
      </c>
      <c r="I367" s="303"/>
      <c r="J367" s="302">
        <v>1.0332807662223522</v>
      </c>
      <c r="K367" s="302">
        <v>1.1118263064605054</v>
      </c>
      <c r="L367" s="302">
        <f t="shared" ref="L367:L374" si="123">SUM(J367:K367)</f>
        <v>2.1451070726828574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0.88546388674141119</v>
      </c>
      <c r="C368" s="302">
        <v>2.3158775210143583</v>
      </c>
      <c r="D368" s="302">
        <f t="shared" si="121"/>
        <v>3.2013414077557694</v>
      </c>
      <c r="E368" s="303"/>
      <c r="F368" s="302">
        <v>1.1237101961823541</v>
      </c>
      <c r="G368" s="302">
        <v>1.5931160425215873</v>
      </c>
      <c r="H368" s="302">
        <f t="shared" si="122"/>
        <v>2.7168262387039412</v>
      </c>
      <c r="I368" s="303"/>
      <c r="J368" s="302">
        <v>1.0138247243110121</v>
      </c>
      <c r="K368" s="302">
        <v>1.4069824915085187</v>
      </c>
      <c r="L368" s="302">
        <f t="shared" si="123"/>
        <v>2.4208072158195311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1.3708016784203203</v>
      </c>
      <c r="C369" s="302">
        <v>0.21347390858506671</v>
      </c>
      <c r="D369" s="302">
        <f t="shared" si="121"/>
        <v>1.5842755870053871</v>
      </c>
      <c r="E369" s="303"/>
      <c r="F369" s="302">
        <v>1.4664110090306499</v>
      </c>
      <c r="G369" s="302">
        <v>0.16521761275742439</v>
      </c>
      <c r="H369" s="302">
        <f t="shared" si="122"/>
        <v>1.6316286217880742</v>
      </c>
      <c r="I369" s="303"/>
      <c r="J369" s="302">
        <v>1.3157673415331854</v>
      </c>
      <c r="K369" s="302">
        <v>0.18691294110290477</v>
      </c>
      <c r="L369" s="302">
        <f t="shared" si="123"/>
        <v>1.5026802826360901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0.24193187083543621</v>
      </c>
      <c r="C370" s="302">
        <v>1.1958912530763908</v>
      </c>
      <c r="D370" s="302">
        <f t="shared" si="121"/>
        <v>1.4378231239118269</v>
      </c>
      <c r="E370" s="303"/>
      <c r="F370" s="302">
        <v>0.30378513935149576</v>
      </c>
      <c r="G370" s="302">
        <v>0.70311423758875802</v>
      </c>
      <c r="H370" s="302">
        <f t="shared" si="122"/>
        <v>1.0068993769402539</v>
      </c>
      <c r="I370" s="303"/>
      <c r="J370" s="302">
        <v>0.31168541698645791</v>
      </c>
      <c r="K370" s="302">
        <v>0.64644176569640655</v>
      </c>
      <c r="L370" s="302">
        <f t="shared" si="123"/>
        <v>0.95812718268286445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0.98083487578380979</v>
      </c>
      <c r="C371" s="302">
        <v>0.7014184054158582</v>
      </c>
      <c r="D371" s="302">
        <f t="shared" si="121"/>
        <v>1.682253281199668</v>
      </c>
      <c r="E371" s="303"/>
      <c r="F371" s="302">
        <v>0.96822628765233643</v>
      </c>
      <c r="G371" s="302">
        <v>0.54376243656590062</v>
      </c>
      <c r="H371" s="302">
        <f t="shared" si="122"/>
        <v>1.511988724218237</v>
      </c>
      <c r="I371" s="303"/>
      <c r="J371" s="302">
        <v>0.76126590683078421</v>
      </c>
      <c r="K371" s="302">
        <v>0.61492340543667556</v>
      </c>
      <c r="L371" s="302">
        <f t="shared" si="123"/>
        <v>1.3761893122674598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0.26240193667625372</v>
      </c>
      <c r="C372" s="302">
        <v>0.43693015054851292</v>
      </c>
      <c r="D372" s="302">
        <f t="shared" si="121"/>
        <v>0.69933208722476659</v>
      </c>
      <c r="E372" s="303"/>
      <c r="F372" s="302">
        <v>0.28332393190137334</v>
      </c>
      <c r="G372" s="302">
        <v>0.32208131214254287</v>
      </c>
      <c r="H372" s="302">
        <f t="shared" si="122"/>
        <v>0.60540524404391616</v>
      </c>
      <c r="I372" s="303"/>
      <c r="J372" s="302">
        <v>0.26790001681793707</v>
      </c>
      <c r="K372" s="302">
        <v>0.33894878952990742</v>
      </c>
      <c r="L372" s="302">
        <f t="shared" si="123"/>
        <v>0.60684880634784455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1.1783698823988708E-2</v>
      </c>
      <c r="C373" s="302">
        <v>0.19329955658276657</v>
      </c>
      <c r="D373" s="302">
        <f t="shared" si="121"/>
        <v>0.20508325540675529</v>
      </c>
      <c r="E373" s="303"/>
      <c r="F373" s="302">
        <v>1.1747084657651282E-2</v>
      </c>
      <c r="G373" s="302">
        <v>0.13368929320046158</v>
      </c>
      <c r="H373" s="302">
        <f t="shared" si="122"/>
        <v>0.14543637785811286</v>
      </c>
      <c r="I373" s="303"/>
      <c r="J373" s="302">
        <v>1.8028259577027722E-2</v>
      </c>
      <c r="K373" s="302">
        <v>0.11563781700645182</v>
      </c>
      <c r="L373" s="302">
        <f t="shared" si="123"/>
        <v>0.13366607658347954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0.68151295197998596</v>
      </c>
      <c r="C374" s="302">
        <v>0.80584960660192739</v>
      </c>
      <c r="D374" s="302">
        <f t="shared" si="121"/>
        <v>1.4873625585819132</v>
      </c>
      <c r="E374" s="303"/>
      <c r="F374" s="302">
        <v>0.61364038361367046</v>
      </c>
      <c r="G374" s="302">
        <v>0.50944504531367041</v>
      </c>
      <c r="H374" s="302">
        <f t="shared" si="122"/>
        <v>1.1230854289273409</v>
      </c>
      <c r="I374" s="303"/>
      <c r="J374" s="302">
        <v>0.41680303800291646</v>
      </c>
      <c r="K374" s="302">
        <v>0.40447189615827184</v>
      </c>
      <c r="L374" s="302">
        <f t="shared" si="123"/>
        <v>0.82127493416118824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5.3784674370526844</v>
      </c>
      <c r="C376" s="311">
        <f t="shared" ref="C376:D376" si="124">SUM(C366:C374)</f>
        <v>8.0295325629473151</v>
      </c>
      <c r="D376" s="311">
        <f t="shared" si="124"/>
        <v>13.407999999999998</v>
      </c>
      <c r="E376" s="311"/>
      <c r="F376" s="311">
        <f t="shared" ref="F376:H376" si="125">SUM(F366:F374)</f>
        <v>6.1756622717794691</v>
      </c>
      <c r="G376" s="311">
        <f t="shared" si="125"/>
        <v>5.6313377282205197</v>
      </c>
      <c r="H376" s="311">
        <f t="shared" si="125"/>
        <v>11.80699999999999</v>
      </c>
      <c r="I376" s="311"/>
      <c r="J376" s="311">
        <f t="shared" ref="J376:L376" si="126">SUM(J366:J374)</f>
        <v>5.5655043306553091</v>
      </c>
      <c r="K376" s="311">
        <f t="shared" si="126"/>
        <v>5.5474956693446877</v>
      </c>
      <c r="L376" s="311">
        <f t="shared" si="126"/>
        <v>11.112999999999996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0.38902984555154579</v>
      </c>
      <c r="C383" s="302">
        <v>0.71256050280767436</v>
      </c>
      <c r="D383" s="302">
        <f>SUM(B383:C383)</f>
        <v>1.1015903483592202</v>
      </c>
      <c r="E383" s="303"/>
      <c r="F383" s="302">
        <v>0.63260909316936598</v>
      </c>
      <c r="G383" s="302">
        <v>0.84400234354406756</v>
      </c>
      <c r="H383" s="302">
        <f>SUM(F383:G383)</f>
        <v>1.4766114367134335</v>
      </c>
      <c r="I383" s="303"/>
      <c r="J383" s="302">
        <v>0.45316962854211074</v>
      </c>
      <c r="K383" s="302">
        <v>0.8449940165099008</v>
      </c>
      <c r="L383" s="302">
        <f>SUM(J383:K383)</f>
        <v>1.2981636450520115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1.2259878920715914</v>
      </c>
      <c r="C384" s="302">
        <v>1.2500883423296374</v>
      </c>
      <c r="D384" s="302">
        <f t="shared" ref="D384:D391" si="127">SUM(B384:C384)</f>
        <v>2.476076234401229</v>
      </c>
      <c r="E384" s="303"/>
      <c r="F384" s="302">
        <v>1.5519611090601577</v>
      </c>
      <c r="G384" s="302">
        <v>1.1655701289450016</v>
      </c>
      <c r="H384" s="302">
        <f t="shared" ref="H384:H391" si="128">SUM(F384:G384)</f>
        <v>2.7175312380051593</v>
      </c>
      <c r="I384" s="303"/>
      <c r="J384" s="302">
        <v>1.5384703675195177</v>
      </c>
      <c r="K384" s="302">
        <v>1.2886086603420435</v>
      </c>
      <c r="L384" s="302">
        <f t="shared" ref="L384:L391" si="129">SUM(J384:K384)</f>
        <v>2.8270790278615614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0.72016636170001025</v>
      </c>
      <c r="C385" s="302">
        <v>0.56149813054957887</v>
      </c>
      <c r="D385" s="302">
        <f t="shared" si="127"/>
        <v>1.2816644922495892</v>
      </c>
      <c r="E385" s="303"/>
      <c r="F385" s="302">
        <v>0.87166886428416612</v>
      </c>
      <c r="G385" s="302">
        <v>0.57611075843173098</v>
      </c>
      <c r="H385" s="302">
        <f t="shared" si="128"/>
        <v>1.4477796227158972</v>
      </c>
      <c r="I385" s="303"/>
      <c r="J385" s="302">
        <v>0.76961184150549988</v>
      </c>
      <c r="K385" s="302">
        <v>0.53664700633766804</v>
      </c>
      <c r="L385" s="302">
        <f t="shared" si="129"/>
        <v>1.3062588478431678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1.4075558559856227</v>
      </c>
      <c r="C386" s="302">
        <v>0.13179482968972697</v>
      </c>
      <c r="D386" s="302">
        <f t="shared" si="127"/>
        <v>1.5393506856753496</v>
      </c>
      <c r="E386" s="303"/>
      <c r="F386" s="302">
        <v>1.0139991015964094</v>
      </c>
      <c r="G386" s="302">
        <v>0.13068198366459699</v>
      </c>
      <c r="H386" s="302">
        <f t="shared" si="128"/>
        <v>1.1446810852610063</v>
      </c>
      <c r="I386" s="303"/>
      <c r="J386" s="302">
        <v>1.0221330049030297</v>
      </c>
      <c r="K386" s="302">
        <v>0.14941249693193026</v>
      </c>
      <c r="L386" s="302">
        <f t="shared" si="129"/>
        <v>1.1715455018349599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0.15696966947023219</v>
      </c>
      <c r="C387" s="302">
        <v>0.53871496850087475</v>
      </c>
      <c r="D387" s="302">
        <f t="shared" si="127"/>
        <v>0.69568463797110691</v>
      </c>
      <c r="E387" s="303"/>
      <c r="F387" s="302">
        <v>0.2120297156213081</v>
      </c>
      <c r="G387" s="302">
        <v>0.44801466788246791</v>
      </c>
      <c r="H387" s="302">
        <f t="shared" si="128"/>
        <v>0.66004438350377603</v>
      </c>
      <c r="I387" s="303"/>
      <c r="J387" s="302">
        <v>0.23203189081627942</v>
      </c>
      <c r="K387" s="302">
        <v>0.47040525335028782</v>
      </c>
      <c r="L387" s="302">
        <f t="shared" si="129"/>
        <v>0.70243714416656722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3.199078742480479</v>
      </c>
      <c r="C388" s="302">
        <v>0.85695560679875016</v>
      </c>
      <c r="D388" s="302">
        <f t="shared" si="127"/>
        <v>4.056034349279229</v>
      </c>
      <c r="E388" s="303"/>
      <c r="F388" s="302">
        <v>4.9551486020199489</v>
      </c>
      <c r="G388" s="302">
        <v>1.0293156864324315</v>
      </c>
      <c r="H388" s="302">
        <f t="shared" si="128"/>
        <v>5.9844642884523802</v>
      </c>
      <c r="I388" s="303"/>
      <c r="J388" s="302">
        <v>4.3636300024496579</v>
      </c>
      <c r="K388" s="302">
        <v>0.95930753607179586</v>
      </c>
      <c r="L388" s="302">
        <f t="shared" si="129"/>
        <v>5.3229375385214537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0.26542366875757728</v>
      </c>
      <c r="C389" s="302">
        <v>0.31100646466206988</v>
      </c>
      <c r="D389" s="302">
        <f t="shared" si="127"/>
        <v>0.57643013341964711</v>
      </c>
      <c r="E389" s="303"/>
      <c r="F389" s="302">
        <v>0.27974204525685376</v>
      </c>
      <c r="G389" s="302">
        <v>0.33954332299114076</v>
      </c>
      <c r="H389" s="302">
        <f t="shared" si="128"/>
        <v>0.61928536824799452</v>
      </c>
      <c r="I389" s="303"/>
      <c r="J389" s="302">
        <v>0.1932516817882389</v>
      </c>
      <c r="K389" s="302">
        <v>0.28892299855066006</v>
      </c>
      <c r="L389" s="302">
        <f t="shared" si="129"/>
        <v>0.48217468033889899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7.8782431632335892E-2</v>
      </c>
      <c r="C390" s="302">
        <v>0.31688483733667372</v>
      </c>
      <c r="D390" s="302">
        <f t="shared" si="127"/>
        <v>0.39566726896900961</v>
      </c>
      <c r="E390" s="303"/>
      <c r="F390" s="302">
        <v>7.6304237151441578E-2</v>
      </c>
      <c r="G390" s="302">
        <v>0.33044782387501909</v>
      </c>
      <c r="H390" s="302">
        <f t="shared" si="128"/>
        <v>0.40675206102646067</v>
      </c>
      <c r="I390" s="303"/>
      <c r="J390" s="302">
        <v>7.2238209065426148E-2</v>
      </c>
      <c r="K390" s="302">
        <v>0.2549944581200449</v>
      </c>
      <c r="L390" s="302">
        <f t="shared" si="129"/>
        <v>0.32723266718547106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0.78211131461465266</v>
      </c>
      <c r="C391" s="302">
        <v>0.57939053506095983</v>
      </c>
      <c r="D391" s="302">
        <f t="shared" si="127"/>
        <v>1.3615018496756126</v>
      </c>
      <c r="E391" s="303"/>
      <c r="F391" s="302">
        <v>0.43602939208505825</v>
      </c>
      <c r="G391" s="302">
        <v>0.52682112398882286</v>
      </c>
      <c r="H391" s="302">
        <f t="shared" si="128"/>
        <v>0.96285051607388117</v>
      </c>
      <c r="I391" s="303"/>
      <c r="J391" s="302">
        <v>0.29698374134037742</v>
      </c>
      <c r="K391" s="302">
        <v>0.50718720585551713</v>
      </c>
      <c r="L391" s="302">
        <f t="shared" si="129"/>
        <v>0.80417094719589455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8.2251057822640465</v>
      </c>
      <c r="C393" s="311">
        <f t="shared" ref="C393:D393" si="130">SUM(C383:C391)</f>
        <v>5.2588942177359463</v>
      </c>
      <c r="D393" s="311">
        <f t="shared" si="130"/>
        <v>13.483999999999993</v>
      </c>
      <c r="E393" s="311"/>
      <c r="F393" s="311">
        <f t="shared" ref="F393:H393" si="131">SUM(F383:F391)</f>
        <v>10.029492160244711</v>
      </c>
      <c r="G393" s="311">
        <f t="shared" si="131"/>
        <v>5.390507839755279</v>
      </c>
      <c r="H393" s="311">
        <f t="shared" si="131"/>
        <v>15.419999999999991</v>
      </c>
      <c r="I393" s="311"/>
      <c r="J393" s="311">
        <f t="shared" ref="J393:L393" si="132">SUM(J383:J391)</f>
        <v>8.9415203679301367</v>
      </c>
      <c r="K393" s="311">
        <f t="shared" si="132"/>
        <v>5.3004796320698482</v>
      </c>
      <c r="L393" s="311">
        <f t="shared" si="132"/>
        <v>14.241999999999987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Leicester and Leicestershire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34.566170733250765</v>
      </c>
      <c r="C9" s="249">
        <f t="shared" ref="C9:D9" si="0">SUM(C26,C43,C60,C77,C94,C111,C128,C145,C162,C179,C196,C213,C230,C247,C264,C281,C298,C315,C332,C349,C366,C383)</f>
        <v>5.1017744242473304</v>
      </c>
      <c r="D9" s="249">
        <f t="shared" si="0"/>
        <v>9.3121824480614066</v>
      </c>
      <c r="E9" s="249">
        <f>SUM(B9:D9)</f>
        <v>48.980127605559503</v>
      </c>
      <c r="F9" s="238"/>
      <c r="G9" s="249">
        <f>SUM(G26,G43,G60,G77,G94,G111,G128,G145,G162,G179,G196,G213,G230,G247,G264,G281,G298,G315,G332,G349,G366,G383)</f>
        <v>41.085441513677154</v>
      </c>
      <c r="H9" s="249">
        <f t="shared" ref="H9:I9" si="1">SUM(H26,H43,H60,H77,H94,H111,H128,H145,H162,H179,H196,H213,H230,H247,H264,H281,H298,H315,H332,H349,H366,H383)</f>
        <v>8.0110813134903545</v>
      </c>
      <c r="I9" s="249">
        <f t="shared" si="1"/>
        <v>11.349591498614053</v>
      </c>
      <c r="J9" s="249">
        <f>SUM(G9:I9)</f>
        <v>60.446114325781558</v>
      </c>
      <c r="K9" s="238"/>
      <c r="L9" s="249">
        <f>SUM(L26,L43,L60,L77,L94,L111,L128,L145,L162,L179,L196,L213,L230,L247,L264,L281,L298,L315,L332,L349,L366,L383)</f>
        <v>39.216280188641207</v>
      </c>
      <c r="M9" s="249">
        <f t="shared" ref="M9:N9" si="2">SUM(M26,M43,M60,M77,M94,M111,M128,M145,M162,M179,M196,M213,M230,M247,M264,M281,M298,M315,M332,M349,M366,M383)</f>
        <v>9.3047884459410408</v>
      </c>
      <c r="N9" s="249">
        <f t="shared" si="2"/>
        <v>12.908116831382991</v>
      </c>
      <c r="O9" s="249">
        <f>SUM(L9:N9)</f>
        <v>61.42918546596524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66.217117547634032</v>
      </c>
      <c r="C10" s="249">
        <f t="shared" si="3"/>
        <v>16.916295868892149</v>
      </c>
      <c r="D10" s="249">
        <f t="shared" si="3"/>
        <v>12.187852411584471</v>
      </c>
      <c r="E10" s="249">
        <f t="shared" ref="E10:E17" si="4">SUM(B10:D10)</f>
        <v>95.321265828110654</v>
      </c>
      <c r="F10" s="238"/>
      <c r="G10" s="249">
        <f t="shared" ref="G10:I10" si="5">SUM(G27,G44,G61,G78,G95,G112,G129,G146,G163,G180,G197,G214,G231,G248,G265,G282,G299,G316,G333,G350,G367,G384)</f>
        <v>83.323404992435428</v>
      </c>
      <c r="H10" s="249">
        <f t="shared" si="5"/>
        <v>21.922834018780051</v>
      </c>
      <c r="I10" s="249">
        <f t="shared" si="5"/>
        <v>12.64410009450485</v>
      </c>
      <c r="J10" s="249">
        <f t="shared" ref="J10:J17" si="6">SUM(G10:I10)</f>
        <v>117.89033910572033</v>
      </c>
      <c r="K10" s="238"/>
      <c r="L10" s="249">
        <f t="shared" ref="L10:N10" si="7">SUM(L27,L44,L61,L78,L95,L112,L129,L146,L163,L180,L197,L214,L231,L248,L265,L282,L299,L316,L333,L350,L367,L384)</f>
        <v>99.764377917829151</v>
      </c>
      <c r="M10" s="249">
        <f t="shared" si="7"/>
        <v>25.703024205590967</v>
      </c>
      <c r="N10" s="249">
        <f t="shared" si="7"/>
        <v>12.79968303444239</v>
      </c>
      <c r="O10" s="249">
        <f t="shared" ref="O10:O17" si="8">SUM(L10:N10)</f>
        <v>138.26708515786251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40.029359234303179</v>
      </c>
      <c r="C11" s="249">
        <f t="shared" si="3"/>
        <v>11.336294551096323</v>
      </c>
      <c r="D11" s="249">
        <f t="shared" si="3"/>
        <v>8.4107439110387574</v>
      </c>
      <c r="E11" s="249">
        <f t="shared" si="4"/>
        <v>59.776397696438259</v>
      </c>
      <c r="F11" s="238"/>
      <c r="G11" s="249">
        <f t="shared" ref="G11:I11" si="9">SUM(G28,G45,G62,G79,G96,G113,G130,G147,G164,G181,G198,G215,G232,G249,G266,G283,G300,G317,G334,G351,G368,G385)</f>
        <v>47.509991384776058</v>
      </c>
      <c r="H11" s="249">
        <f t="shared" si="9"/>
        <v>13.563629003005611</v>
      </c>
      <c r="I11" s="249">
        <f t="shared" si="9"/>
        <v>7.9991212279860004</v>
      </c>
      <c r="J11" s="249">
        <f t="shared" si="6"/>
        <v>69.072741615767669</v>
      </c>
      <c r="K11" s="238"/>
      <c r="L11" s="249">
        <f t="shared" ref="L11:N11" si="10">SUM(L28,L45,L62,L79,L96,L113,L130,L147,L164,L181,L198,L215,L232,L249,L266,L283,L300,L317,L334,L351,L368,L385)</f>
        <v>52.536228165568886</v>
      </c>
      <c r="M11" s="249">
        <f t="shared" si="10"/>
        <v>16.633336983040515</v>
      </c>
      <c r="N11" s="249">
        <f t="shared" si="10"/>
        <v>8.3100247673040464</v>
      </c>
      <c r="O11" s="249">
        <f t="shared" si="8"/>
        <v>77.479589915913436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30.993317519525487</v>
      </c>
      <c r="C12" s="249">
        <f t="shared" si="3"/>
        <v>23.549867675975161</v>
      </c>
      <c r="D12" s="249">
        <f t="shared" si="3"/>
        <v>2.4361480561304734</v>
      </c>
      <c r="E12" s="249">
        <f t="shared" si="4"/>
        <v>56.979333251631118</v>
      </c>
      <c r="F12" s="238"/>
      <c r="G12" s="249">
        <f t="shared" ref="G12:I12" si="11">SUM(G29,G46,G63,G80,G97,G114,G131,G148,G165,G182,G199,G216,G233,G250,G267,G284,G301,G318,G335,G352,G369,G386)</f>
        <v>32.815865879634842</v>
      </c>
      <c r="H12" s="249">
        <f t="shared" si="11"/>
        <v>23.650008815510841</v>
      </c>
      <c r="I12" s="249">
        <f t="shared" si="11"/>
        <v>2.7727134333894146</v>
      </c>
      <c r="J12" s="249">
        <f t="shared" si="6"/>
        <v>59.238588128535099</v>
      </c>
      <c r="K12" s="238"/>
      <c r="L12" s="249">
        <f t="shared" ref="L12:N12" si="12">SUM(L29,L46,L63,L80,L97,L114,L131,L148,L165,L182,L199,L216,L233,L250,L267,L284,L301,L318,L335,L352,L369,L386)</f>
        <v>31.853108176949799</v>
      </c>
      <c r="M12" s="249">
        <f t="shared" si="12"/>
        <v>21.062741041474634</v>
      </c>
      <c r="N12" s="249">
        <f t="shared" si="12"/>
        <v>2.5404933466905817</v>
      </c>
      <c r="O12" s="249">
        <f t="shared" si="8"/>
        <v>55.456342565115015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32.040408283965164</v>
      </c>
      <c r="C13" s="249">
        <f t="shared" si="3"/>
        <v>5.6733450230334732</v>
      </c>
      <c r="D13" s="249">
        <f t="shared" si="3"/>
        <v>14.578022671353114</v>
      </c>
      <c r="E13" s="249">
        <f t="shared" si="4"/>
        <v>52.291775978351751</v>
      </c>
      <c r="F13" s="238"/>
      <c r="G13" s="249">
        <f t="shared" ref="G13:I13" si="13">SUM(G30,G47,G64,G81,G98,G115,G132,G149,G166,G183,G200,G217,G234,G251,G268,G285,G302,G319,G336,G353,G370,G387)</f>
        <v>27.723958861605578</v>
      </c>
      <c r="H13" s="249">
        <f t="shared" si="13"/>
        <v>4.5763884250167086</v>
      </c>
      <c r="I13" s="249">
        <f t="shared" si="13"/>
        <v>13.887095670213842</v>
      </c>
      <c r="J13" s="249">
        <f t="shared" si="6"/>
        <v>46.187442956836122</v>
      </c>
      <c r="K13" s="238"/>
      <c r="L13" s="249">
        <f t="shared" ref="L13:N13" si="14">SUM(L30,L47,L64,L81,L98,L115,L132,L149,L166,L183,L200,L217,L234,L251,L268,L285,L302,L319,L336,L353,L370,L387)</f>
        <v>21.853126707896454</v>
      </c>
      <c r="M13" s="249">
        <f t="shared" si="14"/>
        <v>5.0590684085825544</v>
      </c>
      <c r="N13" s="249">
        <f t="shared" si="14"/>
        <v>14.328558935495527</v>
      </c>
      <c r="O13" s="249">
        <f t="shared" si="8"/>
        <v>41.240754051974534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25.717755407515867</v>
      </c>
      <c r="C14" s="249">
        <f t="shared" si="3"/>
        <v>25.834705311387022</v>
      </c>
      <c r="D14" s="249">
        <f t="shared" si="3"/>
        <v>4.5406115001829379</v>
      </c>
      <c r="E14" s="249">
        <f t="shared" si="4"/>
        <v>56.093072219085833</v>
      </c>
      <c r="F14" s="238"/>
      <c r="G14" s="249">
        <f t="shared" ref="G14:I14" si="15">SUM(G31,G48,G65,G82,G99,G116,G133,G150,G167,G184,G201,G218,G235,G252,G269,G286,G303,G320,G337,G354,G371,G388)</f>
        <v>25.151630807518924</v>
      </c>
      <c r="H14" s="249">
        <f t="shared" si="15"/>
        <v>24.919193377730206</v>
      </c>
      <c r="I14" s="249">
        <f t="shared" si="15"/>
        <v>6.4163402907263798</v>
      </c>
      <c r="J14" s="249">
        <f t="shared" si="6"/>
        <v>56.487164475975511</v>
      </c>
      <c r="K14" s="238"/>
      <c r="L14" s="249">
        <f t="shared" ref="L14:N14" si="16">SUM(L31,L48,L65,L82,L99,L116,L133,L150,L167,L184,L201,L218,L235,L252,L269,L286,L303,L320,L337,L354,L371,L388)</f>
        <v>28.701103515956291</v>
      </c>
      <c r="M14" s="249">
        <f t="shared" si="16"/>
        <v>24.53991006649489</v>
      </c>
      <c r="N14" s="249">
        <f t="shared" si="16"/>
        <v>7.2069911866220933</v>
      </c>
      <c r="O14" s="249">
        <f t="shared" si="8"/>
        <v>60.448004769073272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16.731664390889563</v>
      </c>
      <c r="C15" s="249">
        <f t="shared" si="3"/>
        <v>26.620820362305672</v>
      </c>
      <c r="D15" s="249">
        <f t="shared" si="3"/>
        <v>3.3314201557458998</v>
      </c>
      <c r="E15" s="249">
        <f t="shared" si="4"/>
        <v>46.683904908941138</v>
      </c>
      <c r="F15" s="238"/>
      <c r="G15" s="249">
        <f t="shared" ref="G15:I15" si="17">SUM(G32,G49,G66,G83,G100,G117,G134,G151,G168,G185,G202,G219,G236,G253,G270,G287,G304,G321,G338,G355,G372,G389)</f>
        <v>15.454836556566443</v>
      </c>
      <c r="H15" s="249">
        <f t="shared" si="17"/>
        <v>26.531918947657836</v>
      </c>
      <c r="I15" s="249">
        <f t="shared" si="17"/>
        <v>2.6566430405234689</v>
      </c>
      <c r="J15" s="249">
        <f t="shared" si="6"/>
        <v>44.643398544747747</v>
      </c>
      <c r="K15" s="238"/>
      <c r="L15" s="249">
        <f t="shared" ref="L15:N15" si="18">SUM(L32,L49,L66,L83,L100,L117,L134,L151,L168,L185,L202,L219,L236,L253,L270,L287,L304,L321,L338,L355,L372,L389)</f>
        <v>14.706593648528685</v>
      </c>
      <c r="M15" s="249">
        <f t="shared" si="18"/>
        <v>27.42294988420851</v>
      </c>
      <c r="N15" s="249">
        <f t="shared" si="18"/>
        <v>2.095613292189348</v>
      </c>
      <c r="O15" s="249">
        <f t="shared" si="8"/>
        <v>44.225156824926543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33.313552118215412</v>
      </c>
      <c r="C16" s="249">
        <f t="shared" si="3"/>
        <v>5.5465158103887475</v>
      </c>
      <c r="D16" s="249">
        <f t="shared" si="3"/>
        <v>4.5522206632270779</v>
      </c>
      <c r="E16" s="249">
        <f t="shared" si="4"/>
        <v>43.412288591831235</v>
      </c>
      <c r="F16" s="238"/>
      <c r="G16" s="249">
        <f t="shared" ref="G16:I16" si="19">SUM(G33,G50,G67,G84,G101,G118,G135,G152,G169,G186,G203,G220,G237,G254,G271,G288,G305,G322,G339,G356,G373,G390)</f>
        <v>29.880003761379342</v>
      </c>
      <c r="H16" s="249">
        <f t="shared" si="19"/>
        <v>6.7539984856335726</v>
      </c>
      <c r="I16" s="249">
        <f t="shared" si="19"/>
        <v>6.0609690307153485</v>
      </c>
      <c r="J16" s="249">
        <f t="shared" si="6"/>
        <v>42.694971277728264</v>
      </c>
      <c r="K16" s="238"/>
      <c r="L16" s="249">
        <f t="shared" ref="L16:N16" si="20">SUM(L33,L50,L67,L84,L101,L118,L135,L152,L169,L186,L203,L220,L237,L254,L271,L288,L305,L322,L339,L356,L373,L390)</f>
        <v>26.482800341756317</v>
      </c>
      <c r="M16" s="249">
        <f t="shared" si="20"/>
        <v>7.5445672627321869</v>
      </c>
      <c r="N16" s="249">
        <f t="shared" si="20"/>
        <v>6.7253008889480341</v>
      </c>
      <c r="O16" s="249">
        <f t="shared" si="8"/>
        <v>40.752668493436538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30.251506365391908</v>
      </c>
      <c r="C17" s="249">
        <f t="shared" si="3"/>
        <v>28.188305507607602</v>
      </c>
      <c r="D17" s="249">
        <f t="shared" si="3"/>
        <v>3.1390220470511014</v>
      </c>
      <c r="E17" s="249">
        <f t="shared" si="4"/>
        <v>61.578833920050613</v>
      </c>
      <c r="F17" s="238"/>
      <c r="G17" s="249">
        <f t="shared" ref="G17:I17" si="21">SUM(G34,G51,G68,G85,G102,G119,G136,G153,G170,G187,G204,G221,G238,G255,G272,G289,G306,G323,G340,G357,G374,G391)</f>
        <v>26.205122067779843</v>
      </c>
      <c r="H17" s="249">
        <f t="shared" si="21"/>
        <v>25.391686344081588</v>
      </c>
      <c r="I17" s="249">
        <f t="shared" si="21"/>
        <v>3.1184311570464973</v>
      </c>
      <c r="J17" s="249">
        <f t="shared" si="6"/>
        <v>54.715239568907926</v>
      </c>
      <c r="K17" s="238"/>
      <c r="L17" s="249">
        <f t="shared" ref="L17:N17" si="22">SUM(L34,L51,L68,L85,L102,L119,L136,L153,L170,L187,L204,L221,L238,L255,L272,L289,L306,L323,L340,L357,L374,L391)</f>
        <v>28.983630554737282</v>
      </c>
      <c r="M17" s="249">
        <f t="shared" si="22"/>
        <v>20.624959302260514</v>
      </c>
      <c r="N17" s="249">
        <f t="shared" si="22"/>
        <v>3.9436228987352546</v>
      </c>
      <c r="O17" s="249">
        <f t="shared" si="8"/>
        <v>53.552212755733052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309.86085160069138</v>
      </c>
      <c r="C19" s="247">
        <f t="shared" ref="C19:O19" si="23">SUM(C9:C17)</f>
        <v>148.76792453493348</v>
      </c>
      <c r="D19" s="247">
        <f t="shared" si="23"/>
        <v>62.488223864375236</v>
      </c>
      <c r="E19" s="247">
        <f t="shared" si="23"/>
        <v>521.11700000000019</v>
      </c>
      <c r="F19" s="247"/>
      <c r="G19" s="247">
        <f t="shared" si="23"/>
        <v>329.15025582537356</v>
      </c>
      <c r="H19" s="247">
        <f t="shared" si="23"/>
        <v>155.32073873090675</v>
      </c>
      <c r="I19" s="247">
        <f t="shared" si="23"/>
        <v>66.905005443719858</v>
      </c>
      <c r="J19" s="247">
        <f t="shared" si="23"/>
        <v>551.3760000000002</v>
      </c>
      <c r="K19" s="247"/>
      <c r="L19" s="247">
        <f t="shared" si="23"/>
        <v>344.09724921786403</v>
      </c>
      <c r="M19" s="247">
        <f t="shared" si="23"/>
        <v>157.89534560032581</v>
      </c>
      <c r="N19" s="247">
        <f t="shared" si="23"/>
        <v>70.858405181810255</v>
      </c>
      <c r="O19" s="247">
        <f t="shared" si="23"/>
        <v>572.85100000000011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0.21903699606604057</v>
      </c>
      <c r="C26" s="302">
        <v>6.7087528879693575E-2</v>
      </c>
      <c r="D26" s="302">
        <v>3.7380536558107809E-2</v>
      </c>
      <c r="E26" s="302">
        <f>SUM(B26:D26)</f>
        <v>0.32350506150384195</v>
      </c>
      <c r="F26" s="303"/>
      <c r="G26" s="302">
        <v>0.51135972816830966</v>
      </c>
      <c r="H26" s="302">
        <v>7.3337494197122599E-2</v>
      </c>
      <c r="I26" s="302">
        <v>6.1501912285252112E-2</v>
      </c>
      <c r="J26" s="302">
        <f>SUM(G26:I26)</f>
        <v>0.64619913465068446</v>
      </c>
      <c r="K26" s="303"/>
      <c r="L26" s="302">
        <v>0.61493711325999023</v>
      </c>
      <c r="M26" s="302">
        <v>4.6120812340814638E-2</v>
      </c>
      <c r="N26" s="302">
        <v>5.5756534585538482E-2</v>
      </c>
      <c r="O26" s="302">
        <f>SUM(L26:N26)</f>
        <v>0.71681446018634343</v>
      </c>
    </row>
    <row r="27" spans="1:15" s="236" customFormat="1" x14ac:dyDescent="0.2">
      <c r="A27" s="237" t="str">
        <f>name!E$5</f>
        <v>Professional occupations</v>
      </c>
      <c r="B27" s="302">
        <v>0.17250546259298347</v>
      </c>
      <c r="C27" s="302">
        <v>7.2230464010692746E-2</v>
      </c>
      <c r="D27" s="302">
        <v>1.6676464574768731E-2</v>
      </c>
      <c r="E27" s="302">
        <f t="shared" ref="E27:E34" si="24">SUM(B27:D27)</f>
        <v>0.26141239117844495</v>
      </c>
      <c r="F27" s="303"/>
      <c r="G27" s="302">
        <v>0.44189284234626347</v>
      </c>
      <c r="H27" s="302">
        <v>8.4443373112182765E-2</v>
      </c>
      <c r="I27" s="302">
        <v>3.1685018287113675E-2</v>
      </c>
      <c r="J27" s="302">
        <f t="shared" ref="J27:J34" si="25">SUM(G27:I27)</f>
        <v>0.5580212337455599</v>
      </c>
      <c r="K27" s="303"/>
      <c r="L27" s="302">
        <v>0.60070333153719191</v>
      </c>
      <c r="M27" s="302">
        <v>7.5448935970982012E-2</v>
      </c>
      <c r="N27" s="302">
        <v>3.8903413970185097E-2</v>
      </c>
      <c r="O27" s="302">
        <f t="shared" ref="O27:O34" si="26">SUM(L27:N27)</f>
        <v>0.71505568147835907</v>
      </c>
    </row>
    <row r="28" spans="1:15" s="236" customFormat="1" x14ac:dyDescent="0.2">
      <c r="A28" s="237" t="str">
        <f>name!E$6</f>
        <v>Associate professional occupations</v>
      </c>
      <c r="B28" s="302">
        <v>9.0993512287436795E-2</v>
      </c>
      <c r="C28" s="302">
        <v>6.2614575685946208E-2</v>
      </c>
      <c r="D28" s="302">
        <v>1.0797344942256971E-2</v>
      </c>
      <c r="E28" s="302">
        <f t="shared" si="24"/>
        <v>0.16440543291563997</v>
      </c>
      <c r="F28" s="303"/>
      <c r="G28" s="302">
        <v>0.21547768522112548</v>
      </c>
      <c r="H28" s="302">
        <v>6.1997775946699807E-2</v>
      </c>
      <c r="I28" s="302">
        <v>1.9003369674724581E-2</v>
      </c>
      <c r="J28" s="302">
        <f t="shared" si="25"/>
        <v>0.29647883084254989</v>
      </c>
      <c r="K28" s="303"/>
      <c r="L28" s="302">
        <v>0.22650732410729005</v>
      </c>
      <c r="M28" s="302">
        <v>3.6748267142459871E-2</v>
      </c>
      <c r="N28" s="302">
        <v>2.6692619759527119E-2</v>
      </c>
      <c r="O28" s="302">
        <f t="shared" si="26"/>
        <v>0.28994821100927703</v>
      </c>
    </row>
    <row r="29" spans="1:15" s="236" customFormat="1" x14ac:dyDescent="0.2">
      <c r="A29" s="237" t="str">
        <f>name!E$7</f>
        <v>Administrative and secretarial occupations</v>
      </c>
      <c r="B29" s="302">
        <v>8.9829191610030529E-2</v>
      </c>
      <c r="C29" s="302">
        <v>0.18103101876826472</v>
      </c>
      <c r="D29" s="302">
        <v>8.4438912118057607E-3</v>
      </c>
      <c r="E29" s="302">
        <f t="shared" si="24"/>
        <v>0.27930410159010099</v>
      </c>
      <c r="F29" s="303"/>
      <c r="G29" s="302">
        <v>0.15317988974426286</v>
      </c>
      <c r="H29" s="302">
        <v>8.7635705169095468E-2</v>
      </c>
      <c r="I29" s="302">
        <v>1.7302095822295221E-2</v>
      </c>
      <c r="J29" s="302">
        <f t="shared" si="25"/>
        <v>0.25811769073565355</v>
      </c>
      <c r="K29" s="303"/>
      <c r="L29" s="302">
        <v>0.11561733655241872</v>
      </c>
      <c r="M29" s="302">
        <v>3.1896998389037159E-2</v>
      </c>
      <c r="N29" s="302">
        <v>1.9805058490936146E-2</v>
      </c>
      <c r="O29" s="302">
        <f t="shared" si="26"/>
        <v>0.16731939343239202</v>
      </c>
    </row>
    <row r="30" spans="1:15" s="236" customFormat="1" x14ac:dyDescent="0.2">
      <c r="A30" s="237" t="str">
        <f>name!E$8</f>
        <v>Skilled trades occupations</v>
      </c>
      <c r="B30" s="302">
        <v>1.0320757455219469</v>
      </c>
      <c r="C30" s="302">
        <v>0.1404536171696317</v>
      </c>
      <c r="D30" s="302">
        <v>1.177431755290252</v>
      </c>
      <c r="E30" s="302">
        <f t="shared" si="24"/>
        <v>2.3499611179818309</v>
      </c>
      <c r="F30" s="303"/>
      <c r="G30" s="302">
        <v>1.9885884143226853</v>
      </c>
      <c r="H30" s="302">
        <v>8.6003236430949315E-2</v>
      </c>
      <c r="I30" s="302">
        <v>1.4250002986659658</v>
      </c>
      <c r="J30" s="302">
        <f>SUM(G30:I30)</f>
        <v>3.4995919494196004</v>
      </c>
      <c r="K30" s="303"/>
      <c r="L30" s="302">
        <v>2.0718087675709533</v>
      </c>
      <c r="M30" s="302">
        <v>8.7752548550743131E-2</v>
      </c>
      <c r="N30" s="302">
        <v>0.80529773628600276</v>
      </c>
      <c r="O30" s="302">
        <f t="shared" si="26"/>
        <v>2.9648590524076992</v>
      </c>
    </row>
    <row r="31" spans="1:15" s="236" customFormat="1" x14ac:dyDescent="0.2">
      <c r="A31" s="237" t="str">
        <f>name!E$9</f>
        <v>Caring, leisure and other service occupations</v>
      </c>
      <c r="B31" s="302">
        <v>7.5720578299612998E-2</v>
      </c>
      <c r="C31" s="302">
        <v>7.5392168946348939E-2</v>
      </c>
      <c r="D31" s="302">
        <v>3.2771700880284853E-2</v>
      </c>
      <c r="E31" s="302">
        <f t="shared" si="24"/>
        <v>0.1838844481262468</v>
      </c>
      <c r="F31" s="303"/>
      <c r="G31" s="302">
        <v>0.12740268816513342</v>
      </c>
      <c r="H31" s="302">
        <v>4.2177429448710994E-2</v>
      </c>
      <c r="I31" s="302">
        <v>4.3611133503456287E-2</v>
      </c>
      <c r="J31" s="302">
        <f t="shared" si="25"/>
        <v>0.2131912511173007</v>
      </c>
      <c r="K31" s="303"/>
      <c r="L31" s="302">
        <v>9.9609870694516517E-2</v>
      </c>
      <c r="M31" s="302">
        <v>2.4154675451677678E-2</v>
      </c>
      <c r="N31" s="302">
        <v>8.3697650295063361E-2</v>
      </c>
      <c r="O31" s="302">
        <f t="shared" si="26"/>
        <v>0.20746219644125757</v>
      </c>
    </row>
    <row r="32" spans="1:15" s="236" customFormat="1" x14ac:dyDescent="0.2">
      <c r="A32" s="237" t="str">
        <f>name!E$10</f>
        <v>Sales and customer service occupations</v>
      </c>
      <c r="B32" s="302">
        <v>7.6747835232907E-2</v>
      </c>
      <c r="C32" s="302">
        <v>4.3158182166698034E-2</v>
      </c>
      <c r="D32" s="302">
        <v>2.1003489586815784E-2</v>
      </c>
      <c r="E32" s="302">
        <f t="shared" si="24"/>
        <v>0.14090950698642082</v>
      </c>
      <c r="F32" s="303"/>
      <c r="G32" s="302">
        <v>0.14389192112532395</v>
      </c>
      <c r="H32" s="302">
        <v>3.1702671455870891E-2</v>
      </c>
      <c r="I32" s="302">
        <v>2.6095425562342161E-2</v>
      </c>
      <c r="J32" s="302">
        <f t="shared" si="25"/>
        <v>0.20169001814353699</v>
      </c>
      <c r="K32" s="303"/>
      <c r="L32" s="302">
        <v>0.15077900225233004</v>
      </c>
      <c r="M32" s="302">
        <v>2.8152233065945061E-2</v>
      </c>
      <c r="N32" s="302">
        <v>1.9549329242076727E-2</v>
      </c>
      <c r="O32" s="302">
        <f t="shared" si="26"/>
        <v>0.19848056456035182</v>
      </c>
    </row>
    <row r="33" spans="1:15" s="236" customFormat="1" x14ac:dyDescent="0.2">
      <c r="A33" s="237" t="str">
        <f>name!E$11</f>
        <v>Process, plant and machine operatives</v>
      </c>
      <c r="B33" s="302">
        <v>0.11619776883517619</v>
      </c>
      <c r="C33" s="302">
        <v>5.550807324277815E-2</v>
      </c>
      <c r="D33" s="302">
        <v>3.0187851095193889E-2</v>
      </c>
      <c r="E33" s="302">
        <f t="shared" si="24"/>
        <v>0.20189369317314823</v>
      </c>
      <c r="F33" s="303"/>
      <c r="G33" s="302">
        <v>0.18388463872675073</v>
      </c>
      <c r="H33" s="302">
        <v>4.0535116093235318E-2</v>
      </c>
      <c r="I33" s="302">
        <v>5.8251625057176327E-2</v>
      </c>
      <c r="J33" s="302">
        <f t="shared" si="25"/>
        <v>0.2826713798771624</v>
      </c>
      <c r="K33" s="303"/>
      <c r="L33" s="302">
        <v>9.8246943539758019E-2</v>
      </c>
      <c r="M33" s="302">
        <v>4.8672473515587726E-2</v>
      </c>
      <c r="N33" s="302">
        <v>0.12346221298930768</v>
      </c>
      <c r="O33" s="302">
        <f t="shared" si="26"/>
        <v>0.27038163004465343</v>
      </c>
    </row>
    <row r="34" spans="1:15" s="236" customFormat="1" x14ac:dyDescent="0.2">
      <c r="A34" s="237" t="str">
        <f>name!E$12</f>
        <v>Elementary occupations</v>
      </c>
      <c r="B34" s="302">
        <v>0.21948758313926064</v>
      </c>
      <c r="C34" s="302">
        <v>0.1748080130127902</v>
      </c>
      <c r="D34" s="302">
        <v>0.24742865039227985</v>
      </c>
      <c r="E34" s="302">
        <f t="shared" si="24"/>
        <v>0.64172424654433069</v>
      </c>
      <c r="F34" s="303"/>
      <c r="G34" s="302">
        <v>0.31716812493732116</v>
      </c>
      <c r="H34" s="302">
        <v>9.1322493831344817E-2</v>
      </c>
      <c r="I34" s="302">
        <v>0.33354789269929536</v>
      </c>
      <c r="J34" s="302">
        <f t="shared" si="25"/>
        <v>0.74203851146796129</v>
      </c>
      <c r="K34" s="303"/>
      <c r="L34" s="302">
        <v>0.16428740864078537</v>
      </c>
      <c r="M34" s="302">
        <v>0.16277568013391408</v>
      </c>
      <c r="N34" s="302">
        <v>0.59161572166497856</v>
      </c>
      <c r="O34" s="302">
        <f t="shared" si="26"/>
        <v>0.91867881043967803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2.0925946735853955</v>
      </c>
      <c r="C36" s="311">
        <f t="shared" ref="C36:O36" si="27">SUM(C26:C34)</f>
        <v>0.87228364188284435</v>
      </c>
      <c r="D36" s="311">
        <f t="shared" si="27"/>
        <v>1.5821216845317656</v>
      </c>
      <c r="E36" s="311">
        <f t="shared" si="27"/>
        <v>4.5470000000000059</v>
      </c>
      <c r="F36" s="311"/>
      <c r="G36" s="311">
        <f t="shared" si="27"/>
        <v>4.0828459327571762</v>
      </c>
      <c r="H36" s="311">
        <f t="shared" si="27"/>
        <v>0.59915529568521197</v>
      </c>
      <c r="I36" s="311">
        <f t="shared" si="27"/>
        <v>2.0159987715576215</v>
      </c>
      <c r="J36" s="311">
        <f t="shared" si="27"/>
        <v>6.6980000000000093</v>
      </c>
      <c r="K36" s="311"/>
      <c r="L36" s="311">
        <f t="shared" si="27"/>
        <v>4.1424970981552338</v>
      </c>
      <c r="M36" s="311">
        <f t="shared" si="27"/>
        <v>0.54172262456116138</v>
      </c>
      <c r="N36" s="311">
        <f t="shared" si="27"/>
        <v>1.7647802772836161</v>
      </c>
      <c r="O36" s="311">
        <f t="shared" si="27"/>
        <v>6.4490000000000123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0.21146763739573646</v>
      </c>
      <c r="C43" s="302">
        <v>5.5306726630552951E-3</v>
      </c>
      <c r="D43" s="302">
        <v>9.356275194989563E-5</v>
      </c>
      <c r="E43" s="302">
        <f>SUM(B43:D43)</f>
        <v>0.21709187281074163</v>
      </c>
      <c r="F43" s="303"/>
      <c r="G43" s="302">
        <v>0.14037174743302133</v>
      </c>
      <c r="H43" s="302">
        <v>9.5694615281974559E-3</v>
      </c>
      <c r="I43" s="302">
        <v>0</v>
      </c>
      <c r="J43" s="302">
        <f>SUM(G43:I43)</f>
        <v>0.14994120896121879</v>
      </c>
      <c r="K43" s="303"/>
      <c r="L43" s="302">
        <v>0.10675101368935208</v>
      </c>
      <c r="M43" s="302">
        <v>7.4402335500090818E-3</v>
      </c>
      <c r="N43" s="302">
        <v>0</v>
      </c>
      <c r="O43" s="302">
        <f>SUM(L43:N43)</f>
        <v>0.11419124723936117</v>
      </c>
    </row>
    <row r="44" spans="1:15" s="236" customFormat="1" x14ac:dyDescent="0.2">
      <c r="A44" s="237" t="str">
        <f>name!E$5</f>
        <v>Professional occupations</v>
      </c>
      <c r="B44" s="302">
        <v>0.28737311930332066</v>
      </c>
      <c r="C44" s="302">
        <v>2.2153386687791488E-2</v>
      </c>
      <c r="D44" s="302">
        <v>4.8547622811967683E-5</v>
      </c>
      <c r="E44" s="302">
        <f t="shared" ref="E44:E51" si="28">SUM(B44:D44)</f>
        <v>0.30957505361392412</v>
      </c>
      <c r="F44" s="303"/>
      <c r="G44" s="302">
        <v>0.21150791982408332</v>
      </c>
      <c r="H44" s="302">
        <v>2.1638276584546517E-2</v>
      </c>
      <c r="I44" s="302">
        <v>0</v>
      </c>
      <c r="J44" s="302">
        <f t="shared" ref="J44:J46" si="29">SUM(G44:I44)</f>
        <v>0.23314619640862982</v>
      </c>
      <c r="K44" s="303"/>
      <c r="L44" s="302">
        <v>0.21306396148023504</v>
      </c>
      <c r="M44" s="302">
        <v>2.0203522888610645E-2</v>
      </c>
      <c r="N44" s="302">
        <v>0</v>
      </c>
      <c r="O44" s="302">
        <f t="shared" ref="O44:O51" si="30">SUM(L44:N44)</f>
        <v>0.2332674843688457</v>
      </c>
    </row>
    <row r="45" spans="1:15" s="236" customFormat="1" x14ac:dyDescent="0.2">
      <c r="A45" s="237" t="str">
        <f>name!E$6</f>
        <v>Associate professional occupations</v>
      </c>
      <c r="B45" s="302">
        <v>0.21529437320732417</v>
      </c>
      <c r="C45" s="302">
        <v>1.521508151111039E-2</v>
      </c>
      <c r="D45" s="302">
        <v>7.1698498205023138E-5</v>
      </c>
      <c r="E45" s="302">
        <f t="shared" si="28"/>
        <v>0.23058115321663958</v>
      </c>
      <c r="F45" s="303"/>
      <c r="G45" s="302">
        <v>0.14768604175571251</v>
      </c>
      <c r="H45" s="302">
        <v>1.2778622743037727E-2</v>
      </c>
      <c r="I45" s="302">
        <v>0</v>
      </c>
      <c r="J45" s="302">
        <f t="shared" si="29"/>
        <v>0.16046466449875024</v>
      </c>
      <c r="K45" s="303"/>
      <c r="L45" s="302">
        <v>0.11222159480684817</v>
      </c>
      <c r="M45" s="302">
        <v>9.230327640859631E-3</v>
      </c>
      <c r="N45" s="302">
        <v>0</v>
      </c>
      <c r="O45" s="302">
        <f t="shared" si="30"/>
        <v>0.12145192244770779</v>
      </c>
    </row>
    <row r="46" spans="1:15" s="236" customFormat="1" x14ac:dyDescent="0.2">
      <c r="A46" s="237" t="str">
        <f>name!E$7</f>
        <v>Administrative and secretarial occupations</v>
      </c>
      <c r="B46" s="302">
        <v>0.16058781234089484</v>
      </c>
      <c r="C46" s="302">
        <v>2.7987264756249096E-2</v>
      </c>
      <c r="D46" s="302">
        <v>1.8023199107625659E-4</v>
      </c>
      <c r="E46" s="302">
        <f t="shared" si="28"/>
        <v>0.18875530908822019</v>
      </c>
      <c r="F46" s="303"/>
      <c r="G46" s="302">
        <v>9.6820968725794168E-2</v>
      </c>
      <c r="H46" s="302">
        <v>1.4354015706801395E-2</v>
      </c>
      <c r="I46" s="302">
        <v>0</v>
      </c>
      <c r="J46" s="302">
        <f t="shared" si="29"/>
        <v>0.11117498443259556</v>
      </c>
      <c r="K46" s="303"/>
      <c r="L46" s="302">
        <v>6.9009230444736058E-2</v>
      </c>
      <c r="M46" s="302">
        <v>7.3041842910918789E-3</v>
      </c>
      <c r="N46" s="302">
        <v>0</v>
      </c>
      <c r="O46" s="302">
        <f t="shared" si="30"/>
        <v>7.6313414735827936E-2</v>
      </c>
    </row>
    <row r="47" spans="1:15" s="236" customFormat="1" x14ac:dyDescent="0.2">
      <c r="A47" s="237" t="str">
        <f>name!E$8</f>
        <v>Skilled trades occupations</v>
      </c>
      <c r="B47" s="302">
        <v>0.96168922281253677</v>
      </c>
      <c r="C47" s="302">
        <v>1.571188528650028E-2</v>
      </c>
      <c r="D47" s="302">
        <v>1.0292348268074677E-5</v>
      </c>
      <c r="E47" s="302">
        <f t="shared" si="28"/>
        <v>0.97741140044730512</v>
      </c>
      <c r="F47" s="303"/>
      <c r="G47" s="302">
        <v>0.47453117834027381</v>
      </c>
      <c r="H47" s="302">
        <v>9.509796087392719E-3</v>
      </c>
      <c r="I47" s="302">
        <v>0</v>
      </c>
      <c r="J47" s="302">
        <f>SUM(G47:I47)</f>
        <v>0.48404097442766653</v>
      </c>
      <c r="K47" s="303"/>
      <c r="L47" s="302">
        <v>0.31177545392576395</v>
      </c>
      <c r="M47" s="302">
        <v>1.2790644658322794E-2</v>
      </c>
      <c r="N47" s="302">
        <v>0</v>
      </c>
      <c r="O47" s="302">
        <f t="shared" si="30"/>
        <v>0.32456609858408675</v>
      </c>
    </row>
    <row r="48" spans="1:15" s="236" customFormat="1" x14ac:dyDescent="0.2">
      <c r="A48" s="237" t="str">
        <f>name!E$9</f>
        <v>Caring, leisure and other service occupations</v>
      </c>
      <c r="B48" s="302">
        <v>1.7539171641685995E-2</v>
      </c>
      <c r="C48" s="302">
        <v>4.8124218429875076E-2</v>
      </c>
      <c r="D48" s="302">
        <v>2.3678389394538169E-5</v>
      </c>
      <c r="E48" s="302">
        <f t="shared" si="28"/>
        <v>6.5687068460955622E-2</v>
      </c>
      <c r="F48" s="303"/>
      <c r="G48" s="302">
        <v>1.0781828469047501E-2</v>
      </c>
      <c r="H48" s="302">
        <v>2.0931757759000587E-2</v>
      </c>
      <c r="I48" s="302">
        <v>0</v>
      </c>
      <c r="J48" s="302">
        <f t="shared" ref="J48:J51" si="31">SUM(G48:I48)</f>
        <v>3.1713586228048089E-2</v>
      </c>
      <c r="K48" s="303"/>
      <c r="L48" s="302">
        <v>8.3562490300883325E-3</v>
      </c>
      <c r="M48" s="302">
        <v>1.6315823329722492E-2</v>
      </c>
      <c r="N48" s="302">
        <v>0</v>
      </c>
      <c r="O48" s="302">
        <f t="shared" si="30"/>
        <v>2.4672072359810823E-2</v>
      </c>
    </row>
    <row r="49" spans="1:15" s="236" customFormat="1" x14ac:dyDescent="0.2">
      <c r="A49" s="237" t="str">
        <f>name!E$10</f>
        <v>Sales and customer service occupations</v>
      </c>
      <c r="B49" s="302">
        <v>5.598025780388477E-2</v>
      </c>
      <c r="C49" s="302">
        <v>2.1996943687752037E-2</v>
      </c>
      <c r="D49" s="302">
        <v>3.925191339605792E-5</v>
      </c>
      <c r="E49" s="302">
        <f t="shared" si="28"/>
        <v>7.8016453405032868E-2</v>
      </c>
      <c r="F49" s="303"/>
      <c r="G49" s="302">
        <v>3.2120049003931499E-2</v>
      </c>
      <c r="H49" s="302">
        <v>1.532444595742318E-2</v>
      </c>
      <c r="I49" s="302">
        <v>0</v>
      </c>
      <c r="J49" s="302">
        <f t="shared" si="31"/>
        <v>4.744449496135468E-2</v>
      </c>
      <c r="K49" s="303"/>
      <c r="L49" s="302">
        <v>2.5361099940325274E-2</v>
      </c>
      <c r="M49" s="302">
        <v>1.0598104541630949E-2</v>
      </c>
      <c r="N49" s="302">
        <v>0</v>
      </c>
      <c r="O49" s="302">
        <f t="shared" si="30"/>
        <v>3.595920448195622E-2</v>
      </c>
    </row>
    <row r="50" spans="1:15" s="236" customFormat="1" x14ac:dyDescent="0.2">
      <c r="A50" s="237" t="str">
        <f>name!E$11</f>
        <v>Process, plant and machine operatives</v>
      </c>
      <c r="B50" s="302">
        <v>0.60616060327777732</v>
      </c>
      <c r="C50" s="302">
        <v>1.9564544489675852E-2</v>
      </c>
      <c r="D50" s="302">
        <v>1.5396578420665287E-5</v>
      </c>
      <c r="E50" s="302">
        <f t="shared" si="28"/>
        <v>0.62574054434587378</v>
      </c>
      <c r="F50" s="303"/>
      <c r="G50" s="302">
        <v>0.28602090305930783</v>
      </c>
      <c r="H50" s="302">
        <v>2.3732183161062122E-2</v>
      </c>
      <c r="I50" s="302">
        <v>0</v>
      </c>
      <c r="J50" s="302">
        <f t="shared" si="31"/>
        <v>0.30975308622036996</v>
      </c>
      <c r="K50" s="303"/>
      <c r="L50" s="302">
        <v>0.17792471472515081</v>
      </c>
      <c r="M50" s="302">
        <v>1.8500433546152568E-2</v>
      </c>
      <c r="N50" s="302">
        <v>0</v>
      </c>
      <c r="O50" s="302">
        <f t="shared" si="30"/>
        <v>0.19642514827130339</v>
      </c>
    </row>
    <row r="51" spans="1:15" s="236" customFormat="1" x14ac:dyDescent="0.2">
      <c r="A51" s="237" t="str">
        <f>name!E$12</f>
        <v>Elementary occupations</v>
      </c>
      <c r="B51" s="302">
        <v>0.14047746553986773</v>
      </c>
      <c r="C51" s="302">
        <v>2.76339824314411E-2</v>
      </c>
      <c r="D51" s="302">
        <v>2.9696640000245239E-5</v>
      </c>
      <c r="E51" s="302">
        <f t="shared" si="28"/>
        <v>0.16814114461130908</v>
      </c>
      <c r="F51" s="303"/>
      <c r="G51" s="302">
        <v>6.4732621207787319E-2</v>
      </c>
      <c r="H51" s="302">
        <v>1.1588182653578841E-2</v>
      </c>
      <c r="I51" s="302">
        <v>0</v>
      </c>
      <c r="J51" s="302">
        <f t="shared" si="31"/>
        <v>7.6320803861366165E-2</v>
      </c>
      <c r="K51" s="303"/>
      <c r="L51" s="302">
        <v>5.0618184156062423E-2</v>
      </c>
      <c r="M51" s="302">
        <v>9.5352233550357844E-3</v>
      </c>
      <c r="N51" s="302">
        <v>0</v>
      </c>
      <c r="O51" s="302">
        <f t="shared" si="30"/>
        <v>6.0153407511098211E-2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2.6565696633230287</v>
      </c>
      <c r="C53" s="311">
        <f t="shared" ref="C53:E53" si="32">SUM(C43:C51)</f>
        <v>0.20391797994345062</v>
      </c>
      <c r="D53" s="311">
        <f t="shared" si="32"/>
        <v>5.1235673352272428E-4</v>
      </c>
      <c r="E53" s="311">
        <f t="shared" si="32"/>
        <v>2.8610000000000015</v>
      </c>
      <c r="F53" s="311"/>
      <c r="G53" s="311">
        <f t="shared" ref="G53:J53" si="33">SUM(G43:G51)</f>
        <v>1.4645732578189592</v>
      </c>
      <c r="H53" s="311">
        <f t="shared" si="33"/>
        <v>0.13942674218104051</v>
      </c>
      <c r="I53" s="311">
        <f t="shared" si="33"/>
        <v>0</v>
      </c>
      <c r="J53" s="311">
        <f t="shared" si="33"/>
        <v>1.6039999999999996</v>
      </c>
      <c r="K53" s="311"/>
      <c r="L53" s="311">
        <f t="shared" ref="L53:O53" si="34">SUM(L43:L51)</f>
        <v>1.0750815021985622</v>
      </c>
      <c r="M53" s="311">
        <f t="shared" si="34"/>
        <v>0.11191849780143581</v>
      </c>
      <c r="N53" s="311">
        <f t="shared" si="34"/>
        <v>0</v>
      </c>
      <c r="O53" s="311">
        <f t="shared" si="34"/>
        <v>1.1869999999999981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1.0168287673815586</v>
      </c>
      <c r="C60" s="302">
        <v>3.9039173255868045E-2</v>
      </c>
      <c r="D60" s="302">
        <v>6.0440743248768122E-2</v>
      </c>
      <c r="E60" s="302">
        <f>SUM(B60:D60)</f>
        <v>1.1163086838861949</v>
      </c>
      <c r="F60" s="303"/>
      <c r="G60" s="302">
        <v>1.183334707257041</v>
      </c>
      <c r="H60" s="302">
        <v>7.3747584504881517E-2</v>
      </c>
      <c r="I60" s="302">
        <v>3.805014271395063E-2</v>
      </c>
      <c r="J60" s="302">
        <f>SUM(G60:I60)</f>
        <v>1.2951324344758732</v>
      </c>
      <c r="K60" s="303"/>
      <c r="L60" s="302">
        <v>1.3592759052221468</v>
      </c>
      <c r="M60" s="302">
        <v>4.9974453467634641E-2</v>
      </c>
      <c r="N60" s="302">
        <v>5.5249572870558893E-2</v>
      </c>
      <c r="O60" s="302">
        <f>SUM(L60:N60)</f>
        <v>1.4644999315603404</v>
      </c>
    </row>
    <row r="61" spans="1:15" s="236" customFormat="1" x14ac:dyDescent="0.2">
      <c r="A61" s="237" t="str">
        <f>name!E$5</f>
        <v>Professional occupations</v>
      </c>
      <c r="B61" s="302">
        <v>1.1198792742655714</v>
      </c>
      <c r="C61" s="302">
        <v>4.3119022762306142E-2</v>
      </c>
      <c r="D61" s="302">
        <v>3.9702876316154573E-2</v>
      </c>
      <c r="E61" s="302">
        <f t="shared" ref="E61:E68" si="35">SUM(B61:D61)</f>
        <v>1.2027011733440323</v>
      </c>
      <c r="F61" s="303"/>
      <c r="G61" s="302">
        <v>1.4155863727453448</v>
      </c>
      <c r="H61" s="302">
        <v>7.2498582317237062E-2</v>
      </c>
      <c r="I61" s="302">
        <v>1.3224493495212123E-2</v>
      </c>
      <c r="J61" s="302">
        <f t="shared" ref="J61:J63" si="36">SUM(G61:I61)</f>
        <v>1.501309448557794</v>
      </c>
      <c r="K61" s="303"/>
      <c r="L61" s="302">
        <v>2.4453552027804033</v>
      </c>
      <c r="M61" s="302">
        <v>8.5568532631071378E-2</v>
      </c>
      <c r="N61" s="302">
        <v>8.0700321344620487E-3</v>
      </c>
      <c r="O61" s="302">
        <f t="shared" ref="O61:O68" si="37">SUM(L61:N61)</f>
        <v>2.5389937675459371</v>
      </c>
    </row>
    <row r="62" spans="1:15" s="236" customFormat="1" x14ac:dyDescent="0.2">
      <c r="A62" s="237" t="str">
        <f>name!E$6</f>
        <v>Associate professional occupations</v>
      </c>
      <c r="B62" s="302">
        <v>1.4787507191500269</v>
      </c>
      <c r="C62" s="302">
        <v>7.4229316084484617E-2</v>
      </c>
      <c r="D62" s="302">
        <v>2.5049772576981631E-2</v>
      </c>
      <c r="E62" s="302">
        <f t="shared" si="35"/>
        <v>1.5780298078114932</v>
      </c>
      <c r="F62" s="303"/>
      <c r="G62" s="302">
        <v>1.7915454221628766</v>
      </c>
      <c r="H62" s="302">
        <v>0.10597852259191325</v>
      </c>
      <c r="I62" s="302">
        <v>9.7734279346585219E-3</v>
      </c>
      <c r="J62" s="302">
        <f t="shared" si="36"/>
        <v>1.9072973726894484</v>
      </c>
      <c r="K62" s="303"/>
      <c r="L62" s="302">
        <v>2.3460948537473967</v>
      </c>
      <c r="M62" s="302">
        <v>8.6424436101252888E-2</v>
      </c>
      <c r="N62" s="302">
        <v>9.1818238562103097E-3</v>
      </c>
      <c r="O62" s="302">
        <f t="shared" si="37"/>
        <v>2.4417011137048599</v>
      </c>
    </row>
    <row r="63" spans="1:15" s="236" customFormat="1" x14ac:dyDescent="0.2">
      <c r="A63" s="237" t="str">
        <f>name!E$7</f>
        <v>Administrative and secretarial occupations</v>
      </c>
      <c r="B63" s="302">
        <v>0.66330457047507607</v>
      </c>
      <c r="C63" s="302">
        <v>0.19003956282411194</v>
      </c>
      <c r="D63" s="302">
        <v>1.8810962847604515E-2</v>
      </c>
      <c r="E63" s="302">
        <f t="shared" si="35"/>
        <v>0.87215509614679254</v>
      </c>
      <c r="F63" s="303"/>
      <c r="G63" s="302">
        <v>0.67405625160204852</v>
      </c>
      <c r="H63" s="302">
        <v>0.19903828964449821</v>
      </c>
      <c r="I63" s="302">
        <v>8.4420201033615673E-3</v>
      </c>
      <c r="J63" s="302">
        <f t="shared" si="36"/>
        <v>0.88153656134990832</v>
      </c>
      <c r="K63" s="303"/>
      <c r="L63" s="302">
        <v>0.86063600890080061</v>
      </c>
      <c r="M63" s="302">
        <v>0.10079987274793442</v>
      </c>
      <c r="N63" s="302">
        <v>9.6799845647369612E-3</v>
      </c>
      <c r="O63" s="302">
        <f t="shared" si="37"/>
        <v>0.97111586621347201</v>
      </c>
    </row>
    <row r="64" spans="1:15" s="236" customFormat="1" x14ac:dyDescent="0.2">
      <c r="A64" s="237" t="str">
        <f>name!E$8</f>
        <v>Skilled trades occupations</v>
      </c>
      <c r="B64" s="302">
        <v>1.6017710186157628</v>
      </c>
      <c r="C64" s="302">
        <v>7.7990144221252639E-2</v>
      </c>
      <c r="D64" s="302">
        <v>0.15933785207522022</v>
      </c>
      <c r="E64" s="302">
        <f t="shared" si="35"/>
        <v>1.8390990149122357</v>
      </c>
      <c r="F64" s="303"/>
      <c r="G64" s="302">
        <v>1.285363206043695</v>
      </c>
      <c r="H64" s="302">
        <v>8.5267199834296634E-2</v>
      </c>
      <c r="I64" s="302">
        <v>6.6201275525133038E-2</v>
      </c>
      <c r="J64" s="302">
        <f>SUM(G64:I64)</f>
        <v>1.4368316814031248</v>
      </c>
      <c r="K64" s="303"/>
      <c r="L64" s="302">
        <v>1.2759696617982299</v>
      </c>
      <c r="M64" s="302">
        <v>6.6186881597282934E-2</v>
      </c>
      <c r="N64" s="302">
        <v>7.9513648249471769E-2</v>
      </c>
      <c r="O64" s="302">
        <f t="shared" si="37"/>
        <v>1.4216701916449848</v>
      </c>
    </row>
    <row r="65" spans="1:15" s="236" customFormat="1" x14ac:dyDescent="0.2">
      <c r="A65" s="237" t="str">
        <f>name!E$9</f>
        <v>Caring, leisure and other service occupations</v>
      </c>
      <c r="B65" s="302">
        <v>8.6128533471764454E-2</v>
      </c>
      <c r="C65" s="302">
        <v>2.6652496617757742E-2</v>
      </c>
      <c r="D65" s="302">
        <v>5.1879522804972409E-3</v>
      </c>
      <c r="E65" s="302">
        <f t="shared" si="35"/>
        <v>0.11796898237001945</v>
      </c>
      <c r="F65" s="303"/>
      <c r="G65" s="302">
        <v>8.8228197800867658E-2</v>
      </c>
      <c r="H65" s="302">
        <v>2.3366067084158431E-2</v>
      </c>
      <c r="I65" s="302">
        <v>2.3814014909781509E-3</v>
      </c>
      <c r="J65" s="302">
        <f t="shared" ref="J65:J68" si="38">SUM(G65:I65)</f>
        <v>0.11397566637600424</v>
      </c>
      <c r="K65" s="303"/>
      <c r="L65" s="302">
        <v>9.9378316067310526E-2</v>
      </c>
      <c r="M65" s="302">
        <v>1.3098323747052529E-2</v>
      </c>
      <c r="N65" s="302">
        <v>3.9658276407241897E-3</v>
      </c>
      <c r="O65" s="302">
        <f t="shared" si="37"/>
        <v>0.11644246745508724</v>
      </c>
    </row>
    <row r="66" spans="1:15" s="236" customFormat="1" x14ac:dyDescent="0.2">
      <c r="A66" s="237" t="str">
        <f>name!E$10</f>
        <v>Sales and customer service occupations</v>
      </c>
      <c r="B66" s="302">
        <v>0.16057684863460178</v>
      </c>
      <c r="C66" s="302">
        <v>4.5440685826496505E-2</v>
      </c>
      <c r="D66" s="302">
        <v>1.12514014105266E-2</v>
      </c>
      <c r="E66" s="302">
        <f t="shared" si="35"/>
        <v>0.21726893587162488</v>
      </c>
      <c r="F66" s="303"/>
      <c r="G66" s="302">
        <v>0.15581109621964362</v>
      </c>
      <c r="H66" s="302">
        <v>5.4436981234642232E-2</v>
      </c>
      <c r="I66" s="302">
        <v>6.1084542109085347E-3</v>
      </c>
      <c r="J66" s="302">
        <f t="shared" si="38"/>
        <v>0.21635653166519439</v>
      </c>
      <c r="K66" s="303"/>
      <c r="L66" s="302">
        <v>0.2092630959101478</v>
      </c>
      <c r="M66" s="302">
        <v>3.7109511164284299E-2</v>
      </c>
      <c r="N66" s="302">
        <v>9.5299809135402785E-3</v>
      </c>
      <c r="O66" s="302">
        <f t="shared" si="37"/>
        <v>0.25590258798797239</v>
      </c>
    </row>
    <row r="67" spans="1:15" s="236" customFormat="1" x14ac:dyDescent="0.2">
      <c r="A67" s="237" t="str">
        <f>name!E$11</f>
        <v>Process, plant and machine operatives</v>
      </c>
      <c r="B67" s="302">
        <v>3.3996953280184443</v>
      </c>
      <c r="C67" s="302">
        <v>0.28700894075857408</v>
      </c>
      <c r="D67" s="302">
        <v>2.5916197388836458E-2</v>
      </c>
      <c r="E67" s="302">
        <f t="shared" si="35"/>
        <v>3.7126204661658546</v>
      </c>
      <c r="F67" s="303"/>
      <c r="G67" s="302">
        <v>2.7405669151711836</v>
      </c>
      <c r="H67" s="302">
        <v>0.41986473413746228</v>
      </c>
      <c r="I67" s="302">
        <v>1.1517263543485258E-2</v>
      </c>
      <c r="J67" s="302">
        <f t="shared" si="38"/>
        <v>3.1719489128521312</v>
      </c>
      <c r="K67" s="303"/>
      <c r="L67" s="302">
        <v>2.8146407719051547</v>
      </c>
      <c r="M67" s="302">
        <v>0.52090907797546226</v>
      </c>
      <c r="N67" s="302">
        <v>1.8882844326089717E-2</v>
      </c>
      <c r="O67" s="302">
        <f t="shared" si="37"/>
        <v>3.3544326942067064</v>
      </c>
    </row>
    <row r="68" spans="1:15" s="236" customFormat="1" x14ac:dyDescent="0.2">
      <c r="A68" s="237" t="str">
        <f>name!E$12</f>
        <v>Elementary occupations</v>
      </c>
      <c r="B68" s="302">
        <v>2.1980825030288056</v>
      </c>
      <c r="C68" s="302">
        <v>0.52580727878845002</v>
      </c>
      <c r="D68" s="302">
        <v>1.2958057674495852E-2</v>
      </c>
      <c r="E68" s="302">
        <f t="shared" si="35"/>
        <v>2.7368478394917513</v>
      </c>
      <c r="F68" s="303"/>
      <c r="G68" s="302">
        <v>1.7896174257761222</v>
      </c>
      <c r="H68" s="302">
        <v>0.65368719508216644</v>
      </c>
      <c r="I68" s="302">
        <v>4.3067697722436547E-3</v>
      </c>
      <c r="J68" s="302">
        <f t="shared" si="38"/>
        <v>2.4476113906305326</v>
      </c>
      <c r="K68" s="303"/>
      <c r="L68" s="302">
        <v>2.2857447486934004</v>
      </c>
      <c r="M68" s="302">
        <v>1.0864093947542295</v>
      </c>
      <c r="N68" s="302">
        <v>1.1087236233008418E-2</v>
      </c>
      <c r="O68" s="302">
        <f t="shared" si="37"/>
        <v>3.3832413796806384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11.725017563041611</v>
      </c>
      <c r="C70" s="311">
        <f t="shared" ref="C70:E70" si="39">SUM(C60:C68)</f>
        <v>1.3093266211393018</v>
      </c>
      <c r="D70" s="311">
        <f t="shared" si="39"/>
        <v>0.35865581581908523</v>
      </c>
      <c r="E70" s="311">
        <f t="shared" si="39"/>
        <v>13.393000000000001</v>
      </c>
      <c r="F70" s="311"/>
      <c r="G70" s="311">
        <f t="shared" ref="G70:J70" si="40">SUM(G60:G68)</f>
        <v>11.124109594778822</v>
      </c>
      <c r="H70" s="311">
        <f t="shared" si="40"/>
        <v>1.687885156431256</v>
      </c>
      <c r="I70" s="311">
        <f t="shared" si="40"/>
        <v>0.16000524878993147</v>
      </c>
      <c r="J70" s="311">
        <f t="shared" si="40"/>
        <v>12.972000000000012</v>
      </c>
      <c r="K70" s="311"/>
      <c r="L70" s="311">
        <f t="shared" ref="L70:O70" si="41">SUM(L60:L68)</f>
        <v>13.69635856502499</v>
      </c>
      <c r="M70" s="311">
        <f t="shared" si="41"/>
        <v>2.0464804841862048</v>
      </c>
      <c r="N70" s="311">
        <f t="shared" si="41"/>
        <v>0.20516095078880262</v>
      </c>
      <c r="O70" s="311">
        <f t="shared" si="41"/>
        <v>15.947999999999999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1.2685251393006702</v>
      </c>
      <c r="C77" s="302">
        <v>7.2960445800420964E-2</v>
      </c>
      <c r="D77" s="302">
        <v>7.6410643259572711E-2</v>
      </c>
      <c r="E77" s="302">
        <f>SUM(B77:D77)</f>
        <v>1.417896228360664</v>
      </c>
      <c r="F77" s="303"/>
      <c r="G77" s="302">
        <v>1.0107938204397218</v>
      </c>
      <c r="H77" s="302">
        <v>0.10733340762921736</v>
      </c>
      <c r="I77" s="302">
        <v>6.7730956796943326E-2</v>
      </c>
      <c r="J77" s="302">
        <f>SUM(G77:I77)</f>
        <v>1.1858581848658825</v>
      </c>
      <c r="K77" s="303"/>
      <c r="L77" s="302">
        <v>0.73829086685000023</v>
      </c>
      <c r="M77" s="302">
        <v>9.8716226397063844E-2</v>
      </c>
      <c r="N77" s="302">
        <v>6.1878376474312088E-2</v>
      </c>
      <c r="O77" s="302">
        <f>SUM(L77:N77)</f>
        <v>0.89888546972137617</v>
      </c>
    </row>
    <row r="78" spans="1:15" s="236" customFormat="1" x14ac:dyDescent="0.2">
      <c r="A78" s="237" t="str">
        <f>name!E$5</f>
        <v>Professional occupations</v>
      </c>
      <c r="B78" s="302">
        <v>2.0341812954306144</v>
      </c>
      <c r="C78" s="302">
        <v>6.3822053203393472E-2</v>
      </c>
      <c r="D78" s="302">
        <v>5.1380350764198071E-2</v>
      </c>
      <c r="E78" s="302">
        <f t="shared" ref="E78:E85" si="42">SUM(B78:D78)</f>
        <v>2.1493836993982058</v>
      </c>
      <c r="F78" s="303"/>
      <c r="G78" s="302">
        <v>1.7332699607915196</v>
      </c>
      <c r="H78" s="302">
        <v>9.2331800332014408E-2</v>
      </c>
      <c r="I78" s="302">
        <v>4.0117973354684318E-2</v>
      </c>
      <c r="J78" s="302">
        <f t="shared" ref="J78:J80" si="43">SUM(G78:I78)</f>
        <v>1.8657197344782184</v>
      </c>
      <c r="K78" s="303"/>
      <c r="L78" s="302">
        <v>1.7289378362224197</v>
      </c>
      <c r="M78" s="302">
        <v>8.1513526174989206E-2</v>
      </c>
      <c r="N78" s="302">
        <v>2.3316654477348594E-2</v>
      </c>
      <c r="O78" s="302">
        <f t="shared" ref="O78:O85" si="44">SUM(L78:N78)</f>
        <v>1.8337680168747577</v>
      </c>
    </row>
    <row r="79" spans="1:15" s="236" customFormat="1" x14ac:dyDescent="0.2">
      <c r="A79" s="237" t="str">
        <f>name!E$6</f>
        <v>Associate professional occupations</v>
      </c>
      <c r="B79" s="302">
        <v>1.1654243454586637</v>
      </c>
      <c r="C79" s="302">
        <v>6.7555318680775536E-2</v>
      </c>
      <c r="D79" s="302">
        <v>3.4428903719944892E-2</v>
      </c>
      <c r="E79" s="302">
        <f t="shared" si="42"/>
        <v>1.267408567859384</v>
      </c>
      <c r="F79" s="303"/>
      <c r="G79" s="302">
        <v>0.95805328688284863</v>
      </c>
      <c r="H79" s="302">
        <v>7.9021774612959478E-2</v>
      </c>
      <c r="I79" s="302">
        <v>2.1721554103934695E-2</v>
      </c>
      <c r="J79" s="302">
        <f t="shared" si="43"/>
        <v>1.0587966155997428</v>
      </c>
      <c r="K79" s="303"/>
      <c r="L79" s="302">
        <v>0.72440427049421985</v>
      </c>
      <c r="M79" s="302">
        <v>5.4884406677998571E-2</v>
      </c>
      <c r="N79" s="302">
        <v>1.5573880256279387E-2</v>
      </c>
      <c r="O79" s="302">
        <f t="shared" si="44"/>
        <v>0.79486255742849776</v>
      </c>
    </row>
    <row r="80" spans="1:15" s="236" customFormat="1" x14ac:dyDescent="0.2">
      <c r="A80" s="237" t="str">
        <f>name!E$7</f>
        <v>Administrative and secretarial occupations</v>
      </c>
      <c r="B80" s="302">
        <v>0.6558893277461737</v>
      </c>
      <c r="C80" s="302">
        <v>0.23109301425021103</v>
      </c>
      <c r="D80" s="302">
        <v>1.8882147580619735E-2</v>
      </c>
      <c r="E80" s="302">
        <f t="shared" si="42"/>
        <v>0.90586448957700449</v>
      </c>
      <c r="F80" s="303"/>
      <c r="G80" s="302">
        <v>0.49353017863595</v>
      </c>
      <c r="H80" s="302">
        <v>0.19521375504460689</v>
      </c>
      <c r="I80" s="302">
        <v>1.2195436061416735E-2</v>
      </c>
      <c r="J80" s="302">
        <f t="shared" si="43"/>
        <v>0.70093936974197357</v>
      </c>
      <c r="K80" s="303"/>
      <c r="L80" s="302">
        <v>0.40663968414143375</v>
      </c>
      <c r="M80" s="302">
        <v>0.11749546247167081</v>
      </c>
      <c r="N80" s="302">
        <v>8.9253613654808172E-3</v>
      </c>
      <c r="O80" s="302">
        <f t="shared" si="44"/>
        <v>0.5330605079785854</v>
      </c>
    </row>
    <row r="81" spans="1:15" s="236" customFormat="1" x14ac:dyDescent="0.2">
      <c r="A81" s="237" t="str">
        <f>name!E$8</f>
        <v>Skilled trades occupations</v>
      </c>
      <c r="B81" s="302">
        <v>2.2601920919164113</v>
      </c>
      <c r="C81" s="302">
        <v>9.9224546516693157E-2</v>
      </c>
      <c r="D81" s="302">
        <v>0.12538846186653968</v>
      </c>
      <c r="E81" s="302">
        <f t="shared" si="42"/>
        <v>2.4848051002996443</v>
      </c>
      <c r="F81" s="303"/>
      <c r="G81" s="302">
        <v>1.3598179589659647</v>
      </c>
      <c r="H81" s="302">
        <v>9.2884939171697725E-2</v>
      </c>
      <c r="I81" s="302">
        <v>8.1379517629530482E-2</v>
      </c>
      <c r="J81" s="302">
        <f>SUM(G81:I81)</f>
        <v>1.5340824157671928</v>
      </c>
      <c r="K81" s="303"/>
      <c r="L81" s="302">
        <v>0.86320781122949952</v>
      </c>
      <c r="M81" s="302">
        <v>8.89757580830393E-2</v>
      </c>
      <c r="N81" s="302">
        <v>7.9004294535347033E-2</v>
      </c>
      <c r="O81" s="302">
        <f t="shared" si="44"/>
        <v>1.0311878638478857</v>
      </c>
    </row>
    <row r="82" spans="1:15" s="236" customFormat="1" x14ac:dyDescent="0.2">
      <c r="A82" s="237" t="str">
        <f>name!E$9</f>
        <v>Caring, leisure and other service occupations</v>
      </c>
      <c r="B82" s="302">
        <v>5.7627451872317423E-2</v>
      </c>
      <c r="C82" s="302">
        <v>1.4431970458678988E-2</v>
      </c>
      <c r="D82" s="302">
        <v>4.0671290134760155E-3</v>
      </c>
      <c r="E82" s="302">
        <f t="shared" si="42"/>
        <v>7.6126551344472423E-2</v>
      </c>
      <c r="F82" s="303"/>
      <c r="G82" s="302">
        <v>3.7924207436192715E-2</v>
      </c>
      <c r="H82" s="302">
        <v>1.2164285933719201E-2</v>
      </c>
      <c r="I82" s="302">
        <v>3.4792875881766118E-3</v>
      </c>
      <c r="J82" s="302">
        <f t="shared" ref="J82:J85" si="45">SUM(G82:I82)</f>
        <v>5.3567780958088528E-2</v>
      </c>
      <c r="K82" s="303"/>
      <c r="L82" s="302">
        <v>2.3838351356715356E-2</v>
      </c>
      <c r="M82" s="302">
        <v>6.3374214569875678E-3</v>
      </c>
      <c r="N82" s="302">
        <v>4.166838974843148E-3</v>
      </c>
      <c r="O82" s="302">
        <f t="shared" si="44"/>
        <v>3.4342611788546071E-2</v>
      </c>
    </row>
    <row r="83" spans="1:15" s="236" customFormat="1" x14ac:dyDescent="0.2">
      <c r="A83" s="237" t="str">
        <f>name!E$10</f>
        <v>Sales and customer service occupations</v>
      </c>
      <c r="B83" s="302">
        <v>0.28055851913891777</v>
      </c>
      <c r="C83" s="302">
        <v>5.8329778427705203E-2</v>
      </c>
      <c r="D83" s="302">
        <v>1.0433369372365024E-2</v>
      </c>
      <c r="E83" s="302">
        <f t="shared" si="42"/>
        <v>0.34932166693898797</v>
      </c>
      <c r="F83" s="303"/>
      <c r="G83" s="302">
        <v>0.20401379075501386</v>
      </c>
      <c r="H83" s="302">
        <v>6.7892544816804387E-2</v>
      </c>
      <c r="I83" s="302">
        <v>5.9113450843130549E-3</v>
      </c>
      <c r="J83" s="302">
        <f t="shared" si="45"/>
        <v>0.27781768065613133</v>
      </c>
      <c r="K83" s="303"/>
      <c r="L83" s="302">
        <v>0.16994786378645249</v>
      </c>
      <c r="M83" s="302">
        <v>7.2583535419999665E-2</v>
      </c>
      <c r="N83" s="302">
        <v>4.550083247068468E-3</v>
      </c>
      <c r="O83" s="302">
        <f t="shared" si="44"/>
        <v>0.24708148245352063</v>
      </c>
    </row>
    <row r="84" spans="1:15" s="236" customFormat="1" x14ac:dyDescent="0.2">
      <c r="A84" s="237" t="str">
        <f>name!E$11</f>
        <v>Process, plant and machine operatives</v>
      </c>
      <c r="B84" s="302">
        <v>1.4732329572059752</v>
      </c>
      <c r="C84" s="302">
        <v>0.15350726507251281</v>
      </c>
      <c r="D84" s="302">
        <v>2.3060043887028887E-2</v>
      </c>
      <c r="E84" s="302">
        <f t="shared" si="42"/>
        <v>1.6498002661655171</v>
      </c>
      <c r="F84" s="303"/>
      <c r="G84" s="302">
        <v>0.80255279673903046</v>
      </c>
      <c r="H84" s="302">
        <v>0.12776232524960257</v>
      </c>
      <c r="I84" s="302">
        <v>1.6934098168999306E-2</v>
      </c>
      <c r="J84" s="302">
        <f t="shared" si="45"/>
        <v>0.94724922015763224</v>
      </c>
      <c r="K84" s="303"/>
      <c r="L84" s="302">
        <v>0.60973278186843882</v>
      </c>
      <c r="M84" s="302">
        <v>9.8486789560312524E-2</v>
      </c>
      <c r="N84" s="302">
        <v>1.7146080931248846E-2</v>
      </c>
      <c r="O84" s="302">
        <f t="shared" si="44"/>
        <v>0.72536565236000017</v>
      </c>
    </row>
    <row r="85" spans="1:15" s="236" customFormat="1" x14ac:dyDescent="0.2">
      <c r="A85" s="237" t="str">
        <f>name!E$12</f>
        <v>Elementary occupations</v>
      </c>
      <c r="B85" s="302">
        <v>0.4741629164483202</v>
      </c>
      <c r="C85" s="302">
        <v>5.540021801185023E-2</v>
      </c>
      <c r="D85" s="302">
        <v>1.4830295595946993E-2</v>
      </c>
      <c r="E85" s="302">
        <f t="shared" si="42"/>
        <v>0.5443934300561174</v>
      </c>
      <c r="F85" s="303"/>
      <c r="G85" s="302">
        <v>0.26108812209805671</v>
      </c>
      <c r="H85" s="302">
        <v>4.4003339126369626E-2</v>
      </c>
      <c r="I85" s="302">
        <v>7.8775365506964269E-3</v>
      </c>
      <c r="J85" s="302">
        <f t="shared" si="45"/>
        <v>0.31296899777512277</v>
      </c>
      <c r="K85" s="303"/>
      <c r="L85" s="302">
        <v>0.22388625682458979</v>
      </c>
      <c r="M85" s="302">
        <v>5.8071538980125285E-2</v>
      </c>
      <c r="N85" s="302">
        <v>1.1488041742103029E-2</v>
      </c>
      <c r="O85" s="302">
        <f t="shared" si="44"/>
        <v>0.29344583754681813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9.6697940445180635</v>
      </c>
      <c r="C87" s="311">
        <f t="shared" ref="C87:E87" si="46">SUM(C77:C85)</f>
        <v>0.81632461042224136</v>
      </c>
      <c r="D87" s="311">
        <f t="shared" si="46"/>
        <v>0.35888134505969199</v>
      </c>
      <c r="E87" s="311">
        <f t="shared" si="46"/>
        <v>10.844999999999997</v>
      </c>
      <c r="F87" s="311"/>
      <c r="G87" s="311">
        <f t="shared" ref="G87:J87" si="47">SUM(G77:G85)</f>
        <v>6.8610441227442998</v>
      </c>
      <c r="H87" s="311">
        <f t="shared" si="47"/>
        <v>0.81860817191699176</v>
      </c>
      <c r="I87" s="311">
        <f t="shared" si="47"/>
        <v>0.25734770533869494</v>
      </c>
      <c r="J87" s="311">
        <f t="shared" si="47"/>
        <v>7.9369999999999852</v>
      </c>
      <c r="K87" s="311"/>
      <c r="L87" s="311">
        <f t="shared" ref="L87:O87" si="48">SUM(L77:L85)</f>
        <v>5.4888857227737695</v>
      </c>
      <c r="M87" s="311">
        <f t="shared" si="48"/>
        <v>0.67706466522218678</v>
      </c>
      <c r="N87" s="311">
        <f t="shared" si="48"/>
        <v>0.2260496120040314</v>
      </c>
      <c r="O87" s="311">
        <f t="shared" si="48"/>
        <v>6.391999999999987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3.5116504634709691</v>
      </c>
      <c r="C94" s="302">
        <v>0.17424853486462519</v>
      </c>
      <c r="D94" s="302">
        <v>0.47905051670532439</v>
      </c>
      <c r="E94" s="302">
        <f>SUM(B94:D94)</f>
        <v>4.1649495150409184</v>
      </c>
      <c r="F94" s="303"/>
      <c r="G94" s="302">
        <v>4.502855456319204</v>
      </c>
      <c r="H94" s="302">
        <v>0.42070224633247694</v>
      </c>
      <c r="I94" s="302">
        <v>0.55908964631567992</v>
      </c>
      <c r="J94" s="302">
        <f>SUM(G94:I94)</f>
        <v>5.4826473489673608</v>
      </c>
      <c r="K94" s="303"/>
      <c r="L94" s="302">
        <v>3.4269259797838023</v>
      </c>
      <c r="M94" s="302">
        <v>0.36272180321481495</v>
      </c>
      <c r="N94" s="302">
        <v>0.49937168850343244</v>
      </c>
      <c r="O94" s="302">
        <f>SUM(L94:N94)</f>
        <v>4.2890194715020495</v>
      </c>
    </row>
    <row r="95" spans="1:15" s="236" customFormat="1" x14ac:dyDescent="0.2">
      <c r="A95" s="237" t="str">
        <f>name!E$5</f>
        <v>Professional occupations</v>
      </c>
      <c r="B95" s="302">
        <v>4.3218993229795553</v>
      </c>
      <c r="C95" s="302">
        <v>0.16611624342683928</v>
      </c>
      <c r="D95" s="302">
        <v>0.25742965543280588</v>
      </c>
      <c r="E95" s="302">
        <f t="shared" ref="E95:E102" si="49">SUM(B95:D95)</f>
        <v>4.7454452218392005</v>
      </c>
      <c r="F95" s="303"/>
      <c r="G95" s="302">
        <v>6.5034410157426343</v>
      </c>
      <c r="H95" s="302">
        <v>0.34864276251734211</v>
      </c>
      <c r="I95" s="302">
        <v>0.27687026317871832</v>
      </c>
      <c r="J95" s="302">
        <f t="shared" ref="J95:J97" si="50">SUM(G95:I95)</f>
        <v>7.1289540414386954</v>
      </c>
      <c r="K95" s="303"/>
      <c r="L95" s="302">
        <v>7.2977490963267115</v>
      </c>
      <c r="M95" s="302">
        <v>0.31244148753239631</v>
      </c>
      <c r="N95" s="302">
        <v>0.19053842873276639</v>
      </c>
      <c r="O95" s="302">
        <f t="shared" ref="O95:O102" si="51">SUM(L95:N95)</f>
        <v>7.8007290125918747</v>
      </c>
    </row>
    <row r="96" spans="1:15" s="236" customFormat="1" x14ac:dyDescent="0.2">
      <c r="A96" s="237" t="str">
        <f>name!E$6</f>
        <v>Associate professional occupations</v>
      </c>
      <c r="B96" s="302">
        <v>3.2509180028090086</v>
      </c>
      <c r="C96" s="302">
        <v>0.24829325432149693</v>
      </c>
      <c r="D96" s="302">
        <v>0.28474439829059633</v>
      </c>
      <c r="E96" s="302">
        <f t="shared" si="49"/>
        <v>3.783955655421102</v>
      </c>
      <c r="F96" s="303"/>
      <c r="G96" s="302">
        <v>4.3520081543052447</v>
      </c>
      <c r="H96" s="302">
        <v>0.44775682583145088</v>
      </c>
      <c r="I96" s="302">
        <v>0.21935331798454366</v>
      </c>
      <c r="J96" s="302">
        <f t="shared" si="50"/>
        <v>5.0191182981212394</v>
      </c>
      <c r="K96" s="303"/>
      <c r="L96" s="302">
        <v>3.657105728548943</v>
      </c>
      <c r="M96" s="302">
        <v>0.25247158405910264</v>
      </c>
      <c r="N96" s="302">
        <v>0.19593329285051539</v>
      </c>
      <c r="O96" s="302">
        <f t="shared" si="51"/>
        <v>4.1055106054585613</v>
      </c>
    </row>
    <row r="97" spans="1:15" s="236" customFormat="1" x14ac:dyDescent="0.2">
      <c r="A97" s="237" t="str">
        <f>name!E$7</f>
        <v>Administrative and secretarial occupations</v>
      </c>
      <c r="B97" s="302">
        <v>2.9055816454224708</v>
      </c>
      <c r="C97" s="302">
        <v>0.88374090455703058</v>
      </c>
      <c r="D97" s="302">
        <v>9.6822624041258729E-2</v>
      </c>
      <c r="E97" s="302">
        <f t="shared" si="49"/>
        <v>3.88614517402076</v>
      </c>
      <c r="F97" s="303"/>
      <c r="G97" s="302">
        <v>3.3707071683817875</v>
      </c>
      <c r="H97" s="302">
        <v>0.88129344291318912</v>
      </c>
      <c r="I97" s="302">
        <v>7.9638844023136007E-2</v>
      </c>
      <c r="J97" s="302">
        <f t="shared" si="50"/>
        <v>4.3316394553181121</v>
      </c>
      <c r="K97" s="303"/>
      <c r="L97" s="302">
        <v>3.0776714645051348</v>
      </c>
      <c r="M97" s="302">
        <v>0.48408431670327184</v>
      </c>
      <c r="N97" s="302">
        <v>6.9271618266118384E-2</v>
      </c>
      <c r="O97" s="302">
        <f t="shared" si="51"/>
        <v>3.631027399474525</v>
      </c>
    </row>
    <row r="98" spans="1:15" s="236" customFormat="1" x14ac:dyDescent="0.2">
      <c r="A98" s="237" t="str">
        <f>name!E$8</f>
        <v>Skilled trades occupations</v>
      </c>
      <c r="B98" s="302">
        <v>7.7340594417763695</v>
      </c>
      <c r="C98" s="302">
        <v>0.30566969246892156</v>
      </c>
      <c r="D98" s="302">
        <v>1.2325297573345728</v>
      </c>
      <c r="E98" s="302">
        <f t="shared" si="49"/>
        <v>9.2722588915798649</v>
      </c>
      <c r="F98" s="303"/>
      <c r="G98" s="302">
        <v>7.2868242297153252</v>
      </c>
      <c r="H98" s="302">
        <v>0.45793258071164777</v>
      </c>
      <c r="I98" s="302">
        <v>1.202658567026168</v>
      </c>
      <c r="J98" s="302">
        <f>SUM(G98:I98)</f>
        <v>8.947415377453142</v>
      </c>
      <c r="K98" s="303"/>
      <c r="L98" s="302">
        <v>4.7822022981265793</v>
      </c>
      <c r="M98" s="302">
        <v>0.37924284596877772</v>
      </c>
      <c r="N98" s="302">
        <v>0.9065011038340367</v>
      </c>
      <c r="O98" s="302">
        <f t="shared" si="51"/>
        <v>6.0679462479293935</v>
      </c>
    </row>
    <row r="99" spans="1:15" s="236" customFormat="1" x14ac:dyDescent="0.2">
      <c r="A99" s="237" t="str">
        <f>name!E$9</f>
        <v>Caring, leisure and other service occupations</v>
      </c>
      <c r="B99" s="302">
        <v>0.21229341243188452</v>
      </c>
      <c r="C99" s="302">
        <v>8.3747459708376742E-2</v>
      </c>
      <c r="D99" s="302">
        <v>4.0321508871602622E-2</v>
      </c>
      <c r="E99" s="302">
        <f t="shared" si="49"/>
        <v>0.33636238101186389</v>
      </c>
      <c r="F99" s="303"/>
      <c r="G99" s="302">
        <v>0.38269419550844747</v>
      </c>
      <c r="H99" s="302">
        <v>0.14123075666173243</v>
      </c>
      <c r="I99" s="302">
        <v>6.4902957737876354E-2</v>
      </c>
      <c r="J99" s="302">
        <f t="shared" ref="J99:J102" si="52">SUM(G99:I99)</f>
        <v>0.58882790990805622</v>
      </c>
      <c r="K99" s="303"/>
      <c r="L99" s="302">
        <v>0.36996413141001017</v>
      </c>
      <c r="M99" s="302">
        <v>0.11245650103410421</v>
      </c>
      <c r="N99" s="302">
        <v>8.3188936928439594E-2</v>
      </c>
      <c r="O99" s="302">
        <f t="shared" si="51"/>
        <v>0.56560956937255402</v>
      </c>
    </row>
    <row r="100" spans="1:15" s="236" customFormat="1" x14ac:dyDescent="0.2">
      <c r="A100" s="237" t="str">
        <f>name!E$10</f>
        <v>Sales and customer service occupations</v>
      </c>
      <c r="B100" s="302">
        <v>1.0747866351497957</v>
      </c>
      <c r="C100" s="302">
        <v>0.24616434956504127</v>
      </c>
      <c r="D100" s="302">
        <v>0.10357248368776455</v>
      </c>
      <c r="E100" s="302">
        <f t="shared" si="49"/>
        <v>1.4245234684026014</v>
      </c>
      <c r="F100" s="303"/>
      <c r="G100" s="302">
        <v>1.1401202192630713</v>
      </c>
      <c r="H100" s="302">
        <v>0.34141087526254749</v>
      </c>
      <c r="I100" s="302">
        <v>7.7409943640833881E-2</v>
      </c>
      <c r="J100" s="302">
        <f t="shared" si="52"/>
        <v>1.5589410381664528</v>
      </c>
      <c r="K100" s="303"/>
      <c r="L100" s="302">
        <v>1.0420852046949223</v>
      </c>
      <c r="M100" s="302">
        <v>0.26534931334276063</v>
      </c>
      <c r="N100" s="302">
        <v>4.8961930444917111E-2</v>
      </c>
      <c r="O100" s="302">
        <f t="shared" si="51"/>
        <v>1.3563964484826001</v>
      </c>
    </row>
    <row r="101" spans="1:15" s="236" customFormat="1" x14ac:dyDescent="0.2">
      <c r="A101" s="237" t="str">
        <f>name!E$11</f>
        <v>Process, plant and machine operatives</v>
      </c>
      <c r="B101" s="302">
        <v>7.7029288504957698</v>
      </c>
      <c r="C101" s="302">
        <v>0.55747528864109153</v>
      </c>
      <c r="D101" s="302">
        <v>0.28272071227159357</v>
      </c>
      <c r="E101" s="302">
        <f t="shared" si="49"/>
        <v>8.5431248514084555</v>
      </c>
      <c r="F101" s="303"/>
      <c r="G101" s="302">
        <v>7.1752491314438691</v>
      </c>
      <c r="H101" s="302">
        <v>1.1027560251169697</v>
      </c>
      <c r="I101" s="302">
        <v>0.3825609525268725</v>
      </c>
      <c r="J101" s="302">
        <f t="shared" si="52"/>
        <v>8.6605661090877124</v>
      </c>
      <c r="K101" s="303"/>
      <c r="L101" s="302">
        <v>5.2564864239812694</v>
      </c>
      <c r="M101" s="302">
        <v>0.8756660571139715</v>
      </c>
      <c r="N101" s="302">
        <v>0.35064806459794079</v>
      </c>
      <c r="O101" s="302">
        <f t="shared" si="51"/>
        <v>6.4828005456931814</v>
      </c>
    </row>
    <row r="102" spans="1:15" s="236" customFormat="1" x14ac:dyDescent="0.2">
      <c r="A102" s="237" t="str">
        <f>name!E$12</f>
        <v>Elementary occupations</v>
      </c>
      <c r="B102" s="302">
        <v>2.9631826192386863</v>
      </c>
      <c r="C102" s="302">
        <v>0.52265574224693123</v>
      </c>
      <c r="D102" s="302">
        <v>0.22339647978973823</v>
      </c>
      <c r="E102" s="302">
        <f t="shared" si="49"/>
        <v>3.709234841275356</v>
      </c>
      <c r="F102" s="303"/>
      <c r="G102" s="302">
        <v>2.6890873905696919</v>
      </c>
      <c r="H102" s="302">
        <v>0.6904134672959954</v>
      </c>
      <c r="I102" s="302">
        <v>0.38438956367359178</v>
      </c>
      <c r="J102" s="302">
        <f t="shared" si="52"/>
        <v>3.763890421539279</v>
      </c>
      <c r="K102" s="303"/>
      <c r="L102" s="302">
        <v>2.2632493573407753</v>
      </c>
      <c r="M102" s="302">
        <v>0.87148814137364128</v>
      </c>
      <c r="N102" s="302">
        <v>0.3482232007807986</v>
      </c>
      <c r="O102" s="302">
        <f t="shared" si="51"/>
        <v>3.4829606994952154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33.677300393774509</v>
      </c>
      <c r="C104" s="311">
        <f t="shared" ref="C104:E104" si="53">SUM(C94:C102)</f>
        <v>3.1881114698003543</v>
      </c>
      <c r="D104" s="311">
        <f t="shared" si="53"/>
        <v>3.0005881364252573</v>
      </c>
      <c r="E104" s="311">
        <f t="shared" si="53"/>
        <v>39.86600000000012</v>
      </c>
      <c r="F104" s="311"/>
      <c r="G104" s="311">
        <f t="shared" ref="G104:J104" si="54">SUM(G94:G102)</f>
        <v>37.402986961249269</v>
      </c>
      <c r="H104" s="311">
        <f t="shared" si="54"/>
        <v>4.8321389826433521</v>
      </c>
      <c r="I104" s="311">
        <f t="shared" si="54"/>
        <v>3.246874056107421</v>
      </c>
      <c r="J104" s="311">
        <f t="shared" si="54"/>
        <v>45.482000000000049</v>
      </c>
      <c r="K104" s="311"/>
      <c r="L104" s="311">
        <f t="shared" ref="L104:O104" si="55">SUM(L94:L102)</f>
        <v>31.173439684718147</v>
      </c>
      <c r="M104" s="311">
        <f t="shared" si="55"/>
        <v>3.9159220503428411</v>
      </c>
      <c r="N104" s="311">
        <f t="shared" si="55"/>
        <v>2.6926382649389651</v>
      </c>
      <c r="O104" s="311">
        <f t="shared" si="55"/>
        <v>37.781999999999954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0.71344827349229478</v>
      </c>
      <c r="C111" s="302">
        <v>3.0801722220110742E-2</v>
      </c>
      <c r="D111" s="302">
        <v>4.4831293162137943E-2</v>
      </c>
      <c r="E111" s="302">
        <f>SUM(B111:D111)</f>
        <v>0.78908128887454354</v>
      </c>
      <c r="F111" s="303"/>
      <c r="G111" s="302">
        <v>0.59077539973765036</v>
      </c>
      <c r="H111" s="302">
        <v>2.1935328440930914E-2</v>
      </c>
      <c r="I111" s="302">
        <v>0</v>
      </c>
      <c r="J111" s="302">
        <f>SUM(G111:I111)</f>
        <v>0.6127107281785813</v>
      </c>
      <c r="K111" s="303"/>
      <c r="L111" s="302">
        <v>0.56426503768168523</v>
      </c>
      <c r="M111" s="302">
        <v>2.3881664639027279E-2</v>
      </c>
      <c r="N111" s="302">
        <v>0</v>
      </c>
      <c r="O111" s="302">
        <f>SUM(L111:N111)</f>
        <v>0.58814670232071253</v>
      </c>
    </row>
    <row r="112" spans="1:15" s="236" customFormat="1" x14ac:dyDescent="0.2">
      <c r="A112" s="237" t="str">
        <f>name!E$5</f>
        <v>Professional occupations</v>
      </c>
      <c r="B112" s="302">
        <v>1.6403179766697626</v>
      </c>
      <c r="C112" s="302">
        <v>5.5074293079560847E-2</v>
      </c>
      <c r="D112" s="302">
        <v>7.0466700598653897E-2</v>
      </c>
      <c r="E112" s="302">
        <f t="shared" ref="E112:E119" si="56">SUM(B112:D112)</f>
        <v>1.7658589703479775</v>
      </c>
      <c r="F112" s="303"/>
      <c r="G112" s="302">
        <v>1.5026291709982347</v>
      </c>
      <c r="H112" s="302">
        <v>2.6536014880689046E-2</v>
      </c>
      <c r="I112" s="302">
        <v>0</v>
      </c>
      <c r="J112" s="302">
        <f t="shared" ref="J112:J114" si="57">SUM(G112:I112)</f>
        <v>1.5291651858789237</v>
      </c>
      <c r="K112" s="303"/>
      <c r="L112" s="302">
        <v>1.9005700602924556</v>
      </c>
      <c r="M112" s="302">
        <v>2.9902737592370901E-2</v>
      </c>
      <c r="N112" s="302">
        <v>0</v>
      </c>
      <c r="O112" s="302">
        <f t="shared" ref="O112:O119" si="58">SUM(L112:N112)</f>
        <v>1.9304727978848264</v>
      </c>
    </row>
    <row r="113" spans="1:15" s="236" customFormat="1" x14ac:dyDescent="0.2">
      <c r="A113" s="237" t="str">
        <f>name!E$6</f>
        <v>Associate professional occupations</v>
      </c>
      <c r="B113" s="302">
        <v>0.85166695898453393</v>
      </c>
      <c r="C113" s="302">
        <v>4.6419803997171098E-2</v>
      </c>
      <c r="D113" s="302">
        <v>2.2420327860184688E-2</v>
      </c>
      <c r="E113" s="302">
        <f t="shared" si="56"/>
        <v>0.92050709084188964</v>
      </c>
      <c r="F113" s="303"/>
      <c r="G113" s="302">
        <v>0.75834958439630662</v>
      </c>
      <c r="H113" s="302">
        <v>2.6512976280950489E-2</v>
      </c>
      <c r="I113" s="302">
        <v>0</v>
      </c>
      <c r="J113" s="302">
        <f t="shared" si="57"/>
        <v>0.78486256067725713</v>
      </c>
      <c r="K113" s="303"/>
      <c r="L113" s="302">
        <v>0.72011700461027817</v>
      </c>
      <c r="M113" s="302">
        <v>2.4930726633329632E-2</v>
      </c>
      <c r="N113" s="302">
        <v>0</v>
      </c>
      <c r="O113" s="302">
        <f t="shared" si="58"/>
        <v>0.74504773124360779</v>
      </c>
    </row>
    <row r="114" spans="1:15" s="236" customFormat="1" x14ac:dyDescent="0.2">
      <c r="A114" s="237" t="str">
        <f>name!E$7</f>
        <v>Administrative and secretarial occupations</v>
      </c>
      <c r="B114" s="302">
        <v>0.68638740391874353</v>
      </c>
      <c r="C114" s="302">
        <v>0.17458809117698121</v>
      </c>
      <c r="D114" s="302">
        <v>7.0575529636803446E-3</v>
      </c>
      <c r="E114" s="302">
        <f t="shared" si="56"/>
        <v>0.86803304805940507</v>
      </c>
      <c r="F114" s="303"/>
      <c r="G114" s="302">
        <v>0.50088167312269294</v>
      </c>
      <c r="H114" s="302">
        <v>9.6811701693427787E-2</v>
      </c>
      <c r="I114" s="302">
        <v>0</v>
      </c>
      <c r="J114" s="302">
        <f t="shared" si="57"/>
        <v>0.59769337481612073</v>
      </c>
      <c r="K114" s="303"/>
      <c r="L114" s="302">
        <v>0.39551503348126665</v>
      </c>
      <c r="M114" s="302">
        <v>8.7939491207769976E-2</v>
      </c>
      <c r="N114" s="302">
        <v>0</v>
      </c>
      <c r="O114" s="302">
        <f t="shared" si="58"/>
        <v>0.4834545246890366</v>
      </c>
    </row>
    <row r="115" spans="1:15" s="236" customFormat="1" x14ac:dyDescent="0.2">
      <c r="A115" s="237" t="str">
        <f>name!E$8</f>
        <v>Skilled trades occupations</v>
      </c>
      <c r="B115" s="302">
        <v>1.5425975191668198</v>
      </c>
      <c r="C115" s="302">
        <v>9.1012758067312086E-2</v>
      </c>
      <c r="D115" s="302">
        <v>5.8987418969327625E-2</v>
      </c>
      <c r="E115" s="302">
        <f t="shared" si="56"/>
        <v>1.6925976962034595</v>
      </c>
      <c r="F115" s="303"/>
      <c r="G115" s="302">
        <v>0.89190975940670958</v>
      </c>
      <c r="H115" s="302">
        <v>1.0551714203197693E-2</v>
      </c>
      <c r="I115" s="302">
        <v>0</v>
      </c>
      <c r="J115" s="302">
        <f>SUM(G115:I115)</f>
        <v>0.90246147360990725</v>
      </c>
      <c r="K115" s="303"/>
      <c r="L115" s="302">
        <v>0.67772478210432063</v>
      </c>
      <c r="M115" s="302">
        <v>9.543507093751652E-3</v>
      </c>
      <c r="N115" s="302">
        <v>0</v>
      </c>
      <c r="O115" s="302">
        <f t="shared" si="58"/>
        <v>0.68726828919807226</v>
      </c>
    </row>
    <row r="116" spans="1:15" s="236" customFormat="1" x14ac:dyDescent="0.2">
      <c r="A116" s="237" t="str">
        <f>name!E$9</f>
        <v>Caring, leisure and other service occupations</v>
      </c>
      <c r="B116" s="302">
        <v>0.14069195775934523</v>
      </c>
      <c r="C116" s="302">
        <v>2.3721280711703922E-2</v>
      </c>
      <c r="D116" s="302">
        <v>1.149217777621419E-3</v>
      </c>
      <c r="E116" s="302">
        <f t="shared" si="56"/>
        <v>0.16556245624867058</v>
      </c>
      <c r="F116" s="303"/>
      <c r="G116" s="302">
        <v>9.6851070522997601E-2</v>
      </c>
      <c r="H116" s="302">
        <v>9.6068184291189622E-3</v>
      </c>
      <c r="I116" s="302">
        <v>0</v>
      </c>
      <c r="J116" s="302">
        <f t="shared" ref="J116:J119" si="59">SUM(G116:I116)</f>
        <v>0.10645788895211657</v>
      </c>
      <c r="K116" s="303"/>
      <c r="L116" s="302">
        <v>9.5951835945236374E-2</v>
      </c>
      <c r="M116" s="302">
        <v>5.9454136752268788E-3</v>
      </c>
      <c r="N116" s="302">
        <v>0</v>
      </c>
      <c r="O116" s="302">
        <f t="shared" si="58"/>
        <v>0.10189724962046326</v>
      </c>
    </row>
    <row r="117" spans="1:15" s="236" customFormat="1" x14ac:dyDescent="0.2">
      <c r="A117" s="237" t="str">
        <f>name!E$10</f>
        <v>Sales and customer service occupations</v>
      </c>
      <c r="B117" s="302">
        <v>0.59899610066879971</v>
      </c>
      <c r="C117" s="302">
        <v>0.31381506072317267</v>
      </c>
      <c r="D117" s="302">
        <v>4.4392125892428948E-2</v>
      </c>
      <c r="E117" s="302">
        <f t="shared" si="56"/>
        <v>0.95720328728440129</v>
      </c>
      <c r="F117" s="303"/>
      <c r="G117" s="302">
        <v>0.43406563113292462</v>
      </c>
      <c r="H117" s="302">
        <v>0.15355499958406899</v>
      </c>
      <c r="I117" s="302">
        <v>0</v>
      </c>
      <c r="J117" s="302">
        <f t="shared" si="59"/>
        <v>0.58762063071699355</v>
      </c>
      <c r="K117" s="303"/>
      <c r="L117" s="302">
        <v>0.47202619684170283</v>
      </c>
      <c r="M117" s="302">
        <v>0.17219223133367839</v>
      </c>
      <c r="N117" s="302">
        <v>0</v>
      </c>
      <c r="O117" s="302">
        <f t="shared" si="58"/>
        <v>0.64421842817538122</v>
      </c>
    </row>
    <row r="118" spans="1:15" s="236" customFormat="1" x14ac:dyDescent="0.2">
      <c r="A118" s="237" t="str">
        <f>name!E$11</f>
        <v>Process, plant and machine operatives</v>
      </c>
      <c r="B118" s="302">
        <v>0.27575997428279359</v>
      </c>
      <c r="C118" s="302">
        <v>2.4443102179579981E-2</v>
      </c>
      <c r="D118" s="302">
        <v>2.5463084881721058E-2</v>
      </c>
      <c r="E118" s="302">
        <f t="shared" si="56"/>
        <v>0.3256661613440946</v>
      </c>
      <c r="F118" s="303"/>
      <c r="G118" s="302">
        <v>0.16324296416587597</v>
      </c>
      <c r="H118" s="302">
        <v>4.7456246607330711E-3</v>
      </c>
      <c r="I118" s="302">
        <v>0</v>
      </c>
      <c r="J118" s="302">
        <f t="shared" si="59"/>
        <v>0.16798858882660905</v>
      </c>
      <c r="K118" s="303"/>
      <c r="L118" s="302">
        <v>0.15528816932167325</v>
      </c>
      <c r="M118" s="302">
        <v>4.9845740788639929E-3</v>
      </c>
      <c r="N118" s="302">
        <v>0</v>
      </c>
      <c r="O118" s="302">
        <f t="shared" si="58"/>
        <v>0.16027274340053724</v>
      </c>
    </row>
    <row r="119" spans="1:15" s="236" customFormat="1" x14ac:dyDescent="0.2">
      <c r="A119" s="237" t="str">
        <f>name!E$12</f>
        <v>Elementary occupations</v>
      </c>
      <c r="B119" s="302">
        <v>5.2582003447605982E-2</v>
      </c>
      <c r="C119" s="302">
        <v>5.1139587270635174E-2</v>
      </c>
      <c r="D119" s="302">
        <v>2.3768410077325944E-2</v>
      </c>
      <c r="E119" s="302">
        <f t="shared" si="56"/>
        <v>0.1274900007955671</v>
      </c>
      <c r="F119" s="303"/>
      <c r="G119" s="302">
        <v>3.1748321747388376E-2</v>
      </c>
      <c r="H119" s="302">
        <v>2.2291246596106377E-2</v>
      </c>
      <c r="I119" s="302">
        <v>0</v>
      </c>
      <c r="J119" s="302">
        <f t="shared" si="59"/>
        <v>5.4039568343494757E-2</v>
      </c>
      <c r="K119" s="303"/>
      <c r="L119" s="302">
        <v>2.1108013900605783E-2</v>
      </c>
      <c r="M119" s="302">
        <v>2.0113519566750553E-2</v>
      </c>
      <c r="N119" s="302">
        <v>0</v>
      </c>
      <c r="O119" s="302">
        <f t="shared" si="58"/>
        <v>4.1221533467356339E-2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6.5024481683906998</v>
      </c>
      <c r="C121" s="311">
        <f t="shared" ref="C121:E121" si="60">SUM(C111:C119)</f>
        <v>0.81101569942622775</v>
      </c>
      <c r="D121" s="311">
        <f t="shared" si="60"/>
        <v>0.29853613218308189</v>
      </c>
      <c r="E121" s="311">
        <f t="shared" si="60"/>
        <v>7.612000000000009</v>
      </c>
      <c r="F121" s="311"/>
      <c r="G121" s="311">
        <f t="shared" ref="G121:J121" si="61">SUM(G111:G119)</f>
        <v>4.9704535752307804</v>
      </c>
      <c r="H121" s="311">
        <f t="shared" si="61"/>
        <v>0.37254642476922334</v>
      </c>
      <c r="I121" s="311">
        <f t="shared" si="61"/>
        <v>0</v>
      </c>
      <c r="J121" s="311">
        <f t="shared" si="61"/>
        <v>5.3430000000000035</v>
      </c>
      <c r="K121" s="311"/>
      <c r="L121" s="311">
        <f t="shared" ref="L121:O121" si="62">SUM(L111:L119)</f>
        <v>5.002566134179224</v>
      </c>
      <c r="M121" s="311">
        <f t="shared" si="62"/>
        <v>0.37943386582076927</v>
      </c>
      <c r="N121" s="311">
        <f t="shared" si="62"/>
        <v>0</v>
      </c>
      <c r="O121" s="311">
        <f t="shared" si="62"/>
        <v>5.3819999999999943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0.22818139407789742</v>
      </c>
      <c r="C128" s="302">
        <v>1.0013380613918091E-2</v>
      </c>
      <c r="D128" s="302">
        <v>2.5332550051947265E-2</v>
      </c>
      <c r="E128" s="302">
        <f>SUM(B128:D128)</f>
        <v>0.26352732474376278</v>
      </c>
      <c r="F128" s="303"/>
      <c r="G128" s="302">
        <v>0.26117695850682049</v>
      </c>
      <c r="H128" s="302">
        <v>1.2821518617561395E-2</v>
      </c>
      <c r="I128" s="302">
        <v>1.4660967747613289E-3</v>
      </c>
      <c r="J128" s="302">
        <f>SUM(G128:I128)</f>
        <v>0.27546457389914319</v>
      </c>
      <c r="K128" s="303"/>
      <c r="L128" s="302">
        <v>0.26857682329667759</v>
      </c>
      <c r="M128" s="302">
        <v>1.1282675350255764E-2</v>
      </c>
      <c r="N128" s="302">
        <v>1.1345674891096076E-3</v>
      </c>
      <c r="O128" s="302">
        <f>SUM(L128:N128)</f>
        <v>0.280994066136043</v>
      </c>
    </row>
    <row r="129" spans="1:15" s="236" customFormat="1" x14ac:dyDescent="0.2">
      <c r="A129" s="237" t="str">
        <f>name!E$5</f>
        <v>Professional occupations</v>
      </c>
      <c r="B129" s="302">
        <v>0.21329846189375565</v>
      </c>
      <c r="C129" s="302">
        <v>1.6518401594471994E-2</v>
      </c>
      <c r="D129" s="302">
        <v>8.666714458611377E-3</v>
      </c>
      <c r="E129" s="302">
        <f t="shared" ref="E129:E136" si="63">SUM(B129:D129)</f>
        <v>0.238483577946839</v>
      </c>
      <c r="F129" s="303"/>
      <c r="G129" s="302">
        <v>0.28053467560704903</v>
      </c>
      <c r="H129" s="302">
        <v>1.7069849442741494E-2</v>
      </c>
      <c r="I129" s="302">
        <v>2.0051563659066181E-3</v>
      </c>
      <c r="J129" s="302">
        <f t="shared" ref="J129:J131" si="64">SUM(G129:I129)</f>
        <v>0.2996096814156971</v>
      </c>
      <c r="K129" s="303"/>
      <c r="L129" s="302">
        <v>0.36603220374212447</v>
      </c>
      <c r="M129" s="302">
        <v>1.5869302977410914E-2</v>
      </c>
      <c r="N129" s="302">
        <v>1.5656196003886725E-3</v>
      </c>
      <c r="O129" s="302">
        <f t="shared" ref="O129:O136" si="65">SUM(L129:N129)</f>
        <v>0.38346712631992402</v>
      </c>
    </row>
    <row r="130" spans="1:15" s="236" customFormat="1" x14ac:dyDescent="0.2">
      <c r="A130" s="237" t="str">
        <f>name!E$6</f>
        <v>Associate professional occupations</v>
      </c>
      <c r="B130" s="302">
        <v>0.2124598606786855</v>
      </c>
      <c r="C130" s="302">
        <v>1.9607470412819163E-2</v>
      </c>
      <c r="D130" s="302">
        <v>5.0258072386705184E-3</v>
      </c>
      <c r="E130" s="302">
        <f t="shared" si="63"/>
        <v>0.23709313833017517</v>
      </c>
      <c r="F130" s="303"/>
      <c r="G130" s="302">
        <v>0.26283857545284345</v>
      </c>
      <c r="H130" s="302">
        <v>1.6479493663768538E-2</v>
      </c>
      <c r="I130" s="302">
        <v>2.1936298791757894E-3</v>
      </c>
      <c r="J130" s="302">
        <f t="shared" si="64"/>
        <v>0.28151169899578776</v>
      </c>
      <c r="K130" s="303"/>
      <c r="L130" s="302">
        <v>0.30916058037116778</v>
      </c>
      <c r="M130" s="302">
        <v>1.3036775025649483E-2</v>
      </c>
      <c r="N130" s="302">
        <v>2.2080042994411003E-3</v>
      </c>
      <c r="O130" s="302">
        <f t="shared" si="65"/>
        <v>0.32440535969625839</v>
      </c>
    </row>
    <row r="131" spans="1:15" s="236" customFormat="1" x14ac:dyDescent="0.2">
      <c r="A131" s="237" t="str">
        <f>name!E$7</f>
        <v>Administrative and secretarial occupations</v>
      </c>
      <c r="B131" s="302">
        <v>0.14665818140171699</v>
      </c>
      <c r="C131" s="302">
        <v>5.392243795293588E-2</v>
      </c>
      <c r="D131" s="302">
        <v>1.3401502445824862E-3</v>
      </c>
      <c r="E131" s="302">
        <f t="shared" si="63"/>
        <v>0.20192076959923536</v>
      </c>
      <c r="F131" s="303"/>
      <c r="G131" s="302">
        <v>0.1498413912904297</v>
      </c>
      <c r="H131" s="302">
        <v>4.0598137961238151E-2</v>
      </c>
      <c r="I131" s="302">
        <v>6.7379965931455607E-4</v>
      </c>
      <c r="J131" s="302">
        <f t="shared" si="64"/>
        <v>0.1911133289109824</v>
      </c>
      <c r="K131" s="303"/>
      <c r="L131" s="302">
        <v>0.15812706549289768</v>
      </c>
      <c r="M131" s="302">
        <v>5.1638207534769318E-2</v>
      </c>
      <c r="N131" s="302">
        <v>1.2560645560766605E-3</v>
      </c>
      <c r="O131" s="302">
        <f t="shared" si="65"/>
        <v>0.21102133758374367</v>
      </c>
    </row>
    <row r="132" spans="1:15" s="236" customFormat="1" x14ac:dyDescent="0.2">
      <c r="A132" s="237" t="str">
        <f>name!E$8</f>
        <v>Skilled trades occupations</v>
      </c>
      <c r="B132" s="302">
        <v>0.20020229525931227</v>
      </c>
      <c r="C132" s="302">
        <v>1.3772508362418702E-2</v>
      </c>
      <c r="D132" s="302">
        <v>3.9972819738872137E-2</v>
      </c>
      <c r="E132" s="302">
        <f t="shared" si="63"/>
        <v>0.25394762336060311</v>
      </c>
      <c r="F132" s="303"/>
      <c r="G132" s="302">
        <v>0.17482904624875462</v>
      </c>
      <c r="H132" s="302">
        <v>8.0486734235407555E-3</v>
      </c>
      <c r="I132" s="302">
        <v>3.4013544303004811E-3</v>
      </c>
      <c r="J132" s="302">
        <f>SUM(G132:I132)</f>
        <v>0.18627907410259587</v>
      </c>
      <c r="K132" s="303"/>
      <c r="L132" s="302">
        <v>0.14943353885707344</v>
      </c>
      <c r="M132" s="302">
        <v>4.5303779046267706E-3</v>
      </c>
      <c r="N132" s="302">
        <v>3.020697994712971E-3</v>
      </c>
      <c r="O132" s="302">
        <f t="shared" si="65"/>
        <v>0.15698461475641318</v>
      </c>
    </row>
    <row r="133" spans="1:15" s="236" customFormat="1" x14ac:dyDescent="0.2">
      <c r="A133" s="237" t="str">
        <f>name!E$9</f>
        <v>Caring, leisure and other service occupations</v>
      </c>
      <c r="B133" s="302">
        <v>5.2249344020110888E-2</v>
      </c>
      <c r="C133" s="302">
        <v>1.1648343692747639E-2</v>
      </c>
      <c r="D133" s="302">
        <v>6.7537599850588483E-4</v>
      </c>
      <c r="E133" s="302">
        <f t="shared" si="63"/>
        <v>6.4573063711364412E-2</v>
      </c>
      <c r="F133" s="303"/>
      <c r="G133" s="302">
        <v>5.4524398350293851E-2</v>
      </c>
      <c r="H133" s="302">
        <v>8.091806687690729E-3</v>
      </c>
      <c r="I133" s="302">
        <v>1.1543053187978406E-3</v>
      </c>
      <c r="J133" s="302">
        <f t="shared" ref="J133:J136" si="66">SUM(G133:I133)</f>
        <v>6.3770510356782426E-2</v>
      </c>
      <c r="K133" s="303"/>
      <c r="L133" s="302">
        <v>7.1024707763598677E-2</v>
      </c>
      <c r="M133" s="302">
        <v>7.040055751554219E-3</v>
      </c>
      <c r="N133" s="302">
        <v>1.1289743317283651E-3</v>
      </c>
      <c r="O133" s="302">
        <f t="shared" si="65"/>
        <v>7.9193737846881274E-2</v>
      </c>
    </row>
    <row r="134" spans="1:15" s="236" customFormat="1" x14ac:dyDescent="0.2">
      <c r="A134" s="237" t="str">
        <f>name!E$10</f>
        <v>Sales and customer service occupations</v>
      </c>
      <c r="B134" s="302">
        <v>5.842571209265502E-2</v>
      </c>
      <c r="C134" s="302">
        <v>2.2518469953915696E-2</v>
      </c>
      <c r="D134" s="302">
        <v>5.5296643498698346E-3</v>
      </c>
      <c r="E134" s="302">
        <f t="shared" si="63"/>
        <v>8.6473846396440554E-2</v>
      </c>
      <c r="F134" s="303"/>
      <c r="G134" s="302">
        <v>6.0025608200693713E-2</v>
      </c>
      <c r="H134" s="302">
        <v>1.9425641085613551E-2</v>
      </c>
      <c r="I134" s="302">
        <v>3.4212098486429126E-4</v>
      </c>
      <c r="J134" s="302">
        <f t="shared" si="66"/>
        <v>7.9793370271171546E-2</v>
      </c>
      <c r="K134" s="303"/>
      <c r="L134" s="302">
        <v>7.6726148485558379E-2</v>
      </c>
      <c r="M134" s="302">
        <v>2.1163796379832789E-2</v>
      </c>
      <c r="N134" s="302">
        <v>1.8397072589266877E-4</v>
      </c>
      <c r="O134" s="302">
        <f t="shared" si="65"/>
        <v>9.8073915591283839E-2</v>
      </c>
    </row>
    <row r="135" spans="1:15" s="236" customFormat="1" x14ac:dyDescent="0.2">
      <c r="A135" s="237" t="str">
        <f>name!E$11</f>
        <v>Process, plant and machine operatives</v>
      </c>
      <c r="B135" s="302">
        <v>0.66217161522851786</v>
      </c>
      <c r="C135" s="302">
        <v>2.3999584618347444E-2</v>
      </c>
      <c r="D135" s="302">
        <v>8.7194977879376731E-3</v>
      </c>
      <c r="E135" s="302">
        <f t="shared" si="63"/>
        <v>0.69489069763480293</v>
      </c>
      <c r="F135" s="303"/>
      <c r="G135" s="302">
        <v>0.5674581581749254</v>
      </c>
      <c r="H135" s="302">
        <v>1.8746865059725858E-2</v>
      </c>
      <c r="I135" s="302">
        <v>6.6151883175169588E-4</v>
      </c>
      <c r="J135" s="302">
        <f t="shared" si="66"/>
        <v>0.58686654206640299</v>
      </c>
      <c r="K135" s="303"/>
      <c r="L135" s="302">
        <v>0.60724690185948627</v>
      </c>
      <c r="M135" s="302">
        <v>1.5704373105249143E-2</v>
      </c>
      <c r="N135" s="302">
        <v>2.9656988705406231E-4</v>
      </c>
      <c r="O135" s="302">
        <f t="shared" si="65"/>
        <v>0.62324784485178952</v>
      </c>
    </row>
    <row r="136" spans="1:15" s="236" customFormat="1" x14ac:dyDescent="0.2">
      <c r="A136" s="237" t="str">
        <f>name!E$12</f>
        <v>Elementary occupations</v>
      </c>
      <c r="B136" s="302">
        <v>0.39586742105858891</v>
      </c>
      <c r="C136" s="302">
        <v>3.4619810964908813E-2</v>
      </c>
      <c r="D136" s="302">
        <v>6.6027262532803192E-3</v>
      </c>
      <c r="E136" s="302">
        <f t="shared" si="63"/>
        <v>0.43708995827677805</v>
      </c>
      <c r="F136" s="303"/>
      <c r="G136" s="302">
        <v>0.34830780629259545</v>
      </c>
      <c r="H136" s="302">
        <v>2.0976249602800152E-2</v>
      </c>
      <c r="I136" s="302">
        <v>1.3071640860436214E-3</v>
      </c>
      <c r="J136" s="302">
        <f t="shared" si="66"/>
        <v>0.37059121998143923</v>
      </c>
      <c r="K136" s="303"/>
      <c r="L136" s="302">
        <v>0.34071637818224454</v>
      </c>
      <c r="M136" s="302">
        <v>3.9871364625760949E-2</v>
      </c>
      <c r="N136" s="302">
        <v>3.0242544096573125E-3</v>
      </c>
      <c r="O136" s="302">
        <f t="shared" si="65"/>
        <v>0.38361199721766281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2.1695142857112404</v>
      </c>
      <c r="C138" s="311">
        <f t="shared" ref="C138:E138" si="67">SUM(C128:C136)</f>
        <v>0.20662040816648344</v>
      </c>
      <c r="D138" s="311">
        <f t="shared" si="67"/>
        <v>0.10186530612227748</v>
      </c>
      <c r="E138" s="311">
        <f t="shared" si="67"/>
        <v>2.4780000000000015</v>
      </c>
      <c r="F138" s="311"/>
      <c r="G138" s="311">
        <f t="shared" ref="G138:J138" si="68">SUM(G128:G136)</f>
        <v>2.159536618124406</v>
      </c>
      <c r="H138" s="311">
        <f t="shared" si="68"/>
        <v>0.16225823554468061</v>
      </c>
      <c r="I138" s="311">
        <f t="shared" si="68"/>
        <v>1.3205146330916221E-2</v>
      </c>
      <c r="J138" s="311">
        <f t="shared" si="68"/>
        <v>2.3350000000000026</v>
      </c>
      <c r="K138" s="311"/>
      <c r="L138" s="311">
        <f t="shared" ref="L138:O138" si="69">SUM(L128:L136)</f>
        <v>2.347044348050829</v>
      </c>
      <c r="M138" s="311">
        <f t="shared" si="69"/>
        <v>0.18013692865510933</v>
      </c>
      <c r="N138" s="311">
        <f t="shared" si="69"/>
        <v>1.3818723294061421E-2</v>
      </c>
      <c r="O138" s="311">
        <f t="shared" si="69"/>
        <v>2.5409999999999995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2.1341771735143369</v>
      </c>
      <c r="C145" s="302">
        <v>0.24800503743311575</v>
      </c>
      <c r="D145" s="302">
        <v>0.55616536335129829</v>
      </c>
      <c r="E145" s="302">
        <f>SUM(B145:D145)</f>
        <v>2.938347574298751</v>
      </c>
      <c r="F145" s="303"/>
      <c r="G145" s="302">
        <v>2.4665568264570386</v>
      </c>
      <c r="H145" s="302">
        <v>0.38808417071811391</v>
      </c>
      <c r="I145" s="302">
        <v>0.96198286853859194</v>
      </c>
      <c r="J145" s="302">
        <f>SUM(G145:I145)</f>
        <v>3.8166238657137446</v>
      </c>
      <c r="K145" s="303"/>
      <c r="L145" s="302">
        <v>2.3452778861542165</v>
      </c>
      <c r="M145" s="302">
        <v>0.43071519449277307</v>
      </c>
      <c r="N145" s="302">
        <v>1.0721534909464838</v>
      </c>
      <c r="O145" s="302">
        <f>SUM(L145:N145)</f>
        <v>3.8481465715934737</v>
      </c>
    </row>
    <row r="146" spans="1:15" s="236" customFormat="1" x14ac:dyDescent="0.2">
      <c r="A146" s="237" t="str">
        <f>name!E$5</f>
        <v>Professional occupations</v>
      </c>
      <c r="B146" s="302">
        <v>3.8034195983191639</v>
      </c>
      <c r="C146" s="302">
        <v>0.18849920146845603</v>
      </c>
      <c r="D146" s="302">
        <v>0.46355687847443894</v>
      </c>
      <c r="E146" s="302">
        <f t="shared" ref="E146:E153" si="70">SUM(B146:D146)</f>
        <v>4.4554756782620588</v>
      </c>
      <c r="F146" s="303"/>
      <c r="G146" s="302">
        <v>4.8913334030535145</v>
      </c>
      <c r="H146" s="302">
        <v>0.26651867955126846</v>
      </c>
      <c r="I146" s="302">
        <v>0.65670354673670805</v>
      </c>
      <c r="J146" s="302">
        <f t="shared" ref="J146:J148" si="71">SUM(G146:I146)</f>
        <v>5.8145556293414904</v>
      </c>
      <c r="K146" s="303"/>
      <c r="L146" s="302">
        <v>6.8034090575990342</v>
      </c>
      <c r="M146" s="302">
        <v>0.31119276624314673</v>
      </c>
      <c r="N146" s="302">
        <v>0.55732108207436215</v>
      </c>
      <c r="O146" s="302">
        <f t="shared" ref="O146:O153" si="72">SUM(L146:N146)</f>
        <v>7.671922905916543</v>
      </c>
    </row>
    <row r="147" spans="1:15" s="236" customFormat="1" x14ac:dyDescent="0.2">
      <c r="A147" s="237" t="str">
        <f>name!E$6</f>
        <v>Associate professional occupations</v>
      </c>
      <c r="B147" s="302">
        <v>1.8155819007627929</v>
      </c>
      <c r="C147" s="302">
        <v>0.24932424808762801</v>
      </c>
      <c r="D147" s="302">
        <v>0.13289140538178776</v>
      </c>
      <c r="E147" s="302">
        <f t="shared" si="70"/>
        <v>2.1977975542322086</v>
      </c>
      <c r="F147" s="303"/>
      <c r="G147" s="302">
        <v>2.2155786468458047</v>
      </c>
      <c r="H147" s="302">
        <v>0.29969503235445616</v>
      </c>
      <c r="I147" s="302">
        <v>0.18449282776458498</v>
      </c>
      <c r="J147" s="302">
        <f t="shared" si="71"/>
        <v>2.699766506964846</v>
      </c>
      <c r="K147" s="303"/>
      <c r="L147" s="302">
        <v>2.457176394286964</v>
      </c>
      <c r="M147" s="302">
        <v>0.29303014492805141</v>
      </c>
      <c r="N147" s="302">
        <v>0.20541743889517436</v>
      </c>
      <c r="O147" s="302">
        <f t="shared" si="72"/>
        <v>2.9556239781101894</v>
      </c>
    </row>
    <row r="148" spans="1:15" s="236" customFormat="1" x14ac:dyDescent="0.2">
      <c r="A148" s="237" t="str">
        <f>name!E$7</f>
        <v>Administrative and secretarial occupations</v>
      </c>
      <c r="B148" s="302">
        <v>1.5666235299684912</v>
      </c>
      <c r="C148" s="302">
        <v>1.3557908648303865</v>
      </c>
      <c r="D148" s="302">
        <v>0.13619035935404794</v>
      </c>
      <c r="E148" s="302">
        <f t="shared" si="70"/>
        <v>3.0586047541529258</v>
      </c>
      <c r="F148" s="303"/>
      <c r="G148" s="302">
        <v>1.5750216702975952</v>
      </c>
      <c r="H148" s="302">
        <v>1.1951549429685522</v>
      </c>
      <c r="I148" s="302">
        <v>0.21035212833009187</v>
      </c>
      <c r="J148" s="302">
        <f t="shared" si="71"/>
        <v>2.9805287415962392</v>
      </c>
      <c r="K148" s="303"/>
      <c r="L148" s="302">
        <v>1.5826959363928879</v>
      </c>
      <c r="M148" s="302">
        <v>1.2732682651284075</v>
      </c>
      <c r="N148" s="302">
        <v>0.1629716534443145</v>
      </c>
      <c r="O148" s="302">
        <f t="shared" si="72"/>
        <v>3.0189358549656098</v>
      </c>
    </row>
    <row r="149" spans="1:15" s="236" customFormat="1" x14ac:dyDescent="0.2">
      <c r="A149" s="237" t="str">
        <f>name!E$8</f>
        <v>Skilled trades occupations</v>
      </c>
      <c r="B149" s="302">
        <v>4.1069815375730681</v>
      </c>
      <c r="C149" s="302">
        <v>0.31369321569063108</v>
      </c>
      <c r="D149" s="302">
        <v>7.6890949614867941</v>
      </c>
      <c r="E149" s="302">
        <f t="shared" si="70"/>
        <v>12.109769714750493</v>
      </c>
      <c r="F149" s="303"/>
      <c r="G149" s="302">
        <v>3.3151354114638605</v>
      </c>
      <c r="H149" s="302">
        <v>0.22251169275581442</v>
      </c>
      <c r="I149" s="302">
        <v>7.0160705694508048</v>
      </c>
      <c r="J149" s="302">
        <f>SUM(G149:I149)</f>
        <v>10.55371767367048</v>
      </c>
      <c r="K149" s="303"/>
      <c r="L149" s="302">
        <v>2.0771795971011144</v>
      </c>
      <c r="M149" s="302">
        <v>0.35322924081868662</v>
      </c>
      <c r="N149" s="302">
        <v>7.5387269391077663</v>
      </c>
      <c r="O149" s="302">
        <f t="shared" si="72"/>
        <v>9.9691357770275673</v>
      </c>
    </row>
    <row r="150" spans="1:15" s="236" customFormat="1" x14ac:dyDescent="0.2">
      <c r="A150" s="237" t="str">
        <f>name!E$9</f>
        <v>Caring, leisure and other service occupations</v>
      </c>
      <c r="B150" s="302">
        <v>6.7809959836953121E-2</v>
      </c>
      <c r="C150" s="302">
        <v>1.908892416910404E-2</v>
      </c>
      <c r="D150" s="302">
        <v>7.5903449399628104E-3</v>
      </c>
      <c r="E150" s="302">
        <f t="shared" si="70"/>
        <v>9.4489228946019979E-2</v>
      </c>
      <c r="F150" s="303"/>
      <c r="G150" s="302">
        <v>7.3678401204093372E-2</v>
      </c>
      <c r="H150" s="302">
        <v>2.0554166239461623E-2</v>
      </c>
      <c r="I150" s="302">
        <v>1.4030869940394963E-2</v>
      </c>
      <c r="J150" s="302">
        <f t="shared" ref="J150:J153" si="73">SUM(G150:I150)</f>
        <v>0.10826343738394995</v>
      </c>
      <c r="K150" s="303"/>
      <c r="L150" s="302">
        <v>6.6050171951140851E-2</v>
      </c>
      <c r="M150" s="302">
        <v>1.6843952473858524E-2</v>
      </c>
      <c r="N150" s="302">
        <v>1.9545503876713898E-2</v>
      </c>
      <c r="O150" s="302">
        <f t="shared" si="72"/>
        <v>0.10243962830171328</v>
      </c>
    </row>
    <row r="151" spans="1:15" s="236" customFormat="1" x14ac:dyDescent="0.2">
      <c r="A151" s="237" t="str">
        <f>name!E$10</f>
        <v>Sales and customer service occupations</v>
      </c>
      <c r="B151" s="302">
        <v>0.46722181537357799</v>
      </c>
      <c r="C151" s="302">
        <v>0.22342267518363368</v>
      </c>
      <c r="D151" s="302">
        <v>6.9360595598446262E-2</v>
      </c>
      <c r="E151" s="302">
        <f t="shared" si="70"/>
        <v>0.76000508615565798</v>
      </c>
      <c r="F151" s="303"/>
      <c r="G151" s="302">
        <v>0.45814752769369843</v>
      </c>
      <c r="H151" s="302">
        <v>0.23368380730398447</v>
      </c>
      <c r="I151" s="302">
        <v>8.1077852450859494E-2</v>
      </c>
      <c r="J151" s="302">
        <f t="shared" si="73"/>
        <v>0.77290918744854242</v>
      </c>
      <c r="K151" s="303"/>
      <c r="L151" s="302">
        <v>0.50047823564578753</v>
      </c>
      <c r="M151" s="302">
        <v>0.24938767356905697</v>
      </c>
      <c r="N151" s="302">
        <v>9.0105007496664544E-2</v>
      </c>
      <c r="O151" s="302">
        <f t="shared" si="72"/>
        <v>0.83997091671150903</v>
      </c>
    </row>
    <row r="152" spans="1:15" s="236" customFormat="1" x14ac:dyDescent="0.2">
      <c r="A152" s="237" t="str">
        <f>name!E$11</f>
        <v>Process, plant and machine operatives</v>
      </c>
      <c r="B152" s="302">
        <v>2.8187105412265492</v>
      </c>
      <c r="C152" s="302">
        <v>8.173553381012072E-2</v>
      </c>
      <c r="D152" s="302">
        <v>0.57004567833957798</v>
      </c>
      <c r="E152" s="302">
        <f t="shared" si="70"/>
        <v>3.4704917533762476</v>
      </c>
      <c r="F152" s="303"/>
      <c r="G152" s="302">
        <v>2.2708973045644929</v>
      </c>
      <c r="H152" s="302">
        <v>0.10204500538322633</v>
      </c>
      <c r="I152" s="302">
        <v>0.73054248822091872</v>
      </c>
      <c r="J152" s="302">
        <f t="shared" si="73"/>
        <v>3.1034847981686378</v>
      </c>
      <c r="K152" s="303"/>
      <c r="L152" s="302">
        <v>1.9633495122336915</v>
      </c>
      <c r="M152" s="302">
        <v>9.934034971488595E-2</v>
      </c>
      <c r="N152" s="302">
        <v>1.0723955572509971</v>
      </c>
      <c r="O152" s="302">
        <f t="shared" si="72"/>
        <v>3.1350854191995747</v>
      </c>
    </row>
    <row r="153" spans="1:15" s="236" customFormat="1" x14ac:dyDescent="0.2">
      <c r="A153" s="237" t="str">
        <f>name!E$12</f>
        <v>Elementary occupations</v>
      </c>
      <c r="B153" s="302">
        <v>1.2120755093490514</v>
      </c>
      <c r="C153" s="302">
        <v>0.34470542958045602</v>
      </c>
      <c r="D153" s="302">
        <v>0.62623771689618757</v>
      </c>
      <c r="E153" s="302">
        <f t="shared" si="70"/>
        <v>2.1830186558256948</v>
      </c>
      <c r="F153" s="303"/>
      <c r="G153" s="302">
        <v>0.94986818838396869</v>
      </c>
      <c r="H153" s="302">
        <v>0.28767826693099047</v>
      </c>
      <c r="I153" s="302">
        <v>0.66860370439709993</v>
      </c>
      <c r="J153" s="302">
        <f t="shared" si="73"/>
        <v>1.9061501597120589</v>
      </c>
      <c r="K153" s="303"/>
      <c r="L153" s="302">
        <v>1.0345646882334505</v>
      </c>
      <c r="M153" s="302">
        <v>0.3450828992711788</v>
      </c>
      <c r="N153" s="302">
        <v>0.93809136066922849</v>
      </c>
      <c r="O153" s="302">
        <f t="shared" si="72"/>
        <v>2.3177389481738579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17.992601565923987</v>
      </c>
      <c r="C155" s="311">
        <f t="shared" ref="C155:E155" si="74">SUM(C145:C153)</f>
        <v>3.0242651302535313</v>
      </c>
      <c r="D155" s="311">
        <f t="shared" si="74"/>
        <v>10.251133303822543</v>
      </c>
      <c r="E155" s="311">
        <f t="shared" si="74"/>
        <v>31.268000000000061</v>
      </c>
      <c r="F155" s="311"/>
      <c r="G155" s="311">
        <f t="shared" ref="G155:J155" si="75">SUM(G145:G153)</f>
        <v>18.216217379964068</v>
      </c>
      <c r="H155" s="311">
        <f t="shared" si="75"/>
        <v>3.0159257642058677</v>
      </c>
      <c r="I155" s="311">
        <f t="shared" si="75"/>
        <v>10.523856855830056</v>
      </c>
      <c r="J155" s="311">
        <f t="shared" si="75"/>
        <v>31.75599999999999</v>
      </c>
      <c r="K155" s="311"/>
      <c r="L155" s="311">
        <f t="shared" ref="L155:O155" si="76">SUM(L145:L153)</f>
        <v>18.830181479598288</v>
      </c>
      <c r="M155" s="311">
        <f t="shared" si="76"/>
        <v>3.3720904866400461</v>
      </c>
      <c r="N155" s="311">
        <f t="shared" si="76"/>
        <v>11.656728033761704</v>
      </c>
      <c r="O155" s="311">
        <f t="shared" si="76"/>
        <v>33.859000000000037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6.7575803535432932</v>
      </c>
      <c r="C162" s="302">
        <v>0.46421901149833378</v>
      </c>
      <c r="D162" s="302">
        <v>1.7119082690239924</v>
      </c>
      <c r="E162" s="302">
        <f>SUM(B162:D162)</f>
        <v>8.9337076340656196</v>
      </c>
      <c r="F162" s="303"/>
      <c r="G162" s="302">
        <v>8.0741178176504711</v>
      </c>
      <c r="H162" s="302">
        <v>0.80585034421374202</v>
      </c>
      <c r="I162" s="302">
        <v>2.6223660271886682</v>
      </c>
      <c r="J162" s="302">
        <f>SUM(G162:I162)</f>
        <v>11.502334189052881</v>
      </c>
      <c r="K162" s="303"/>
      <c r="L162" s="302">
        <v>8.4738631448058239</v>
      </c>
      <c r="M162" s="302">
        <v>0.79587955263393817</v>
      </c>
      <c r="N162" s="302">
        <v>3.0081649263464807</v>
      </c>
      <c r="O162" s="302">
        <f>SUM(L162:N162)</f>
        <v>12.277907623786243</v>
      </c>
    </row>
    <row r="163" spans="1:15" s="236" customFormat="1" x14ac:dyDescent="0.2">
      <c r="A163" s="237" t="str">
        <f>name!E$5</f>
        <v>Professional occupations</v>
      </c>
      <c r="B163" s="302">
        <v>4.3009968603757898</v>
      </c>
      <c r="C163" s="302">
        <v>0.57453005320805806</v>
      </c>
      <c r="D163" s="302">
        <v>0.43145177135496826</v>
      </c>
      <c r="E163" s="302">
        <f t="shared" ref="E163:E170" si="77">SUM(B163:D163)</f>
        <v>5.3069786849388159</v>
      </c>
      <c r="F163" s="303"/>
      <c r="G163" s="302">
        <v>5.8127391085598772</v>
      </c>
      <c r="H163" s="302">
        <v>0.89590359530993513</v>
      </c>
      <c r="I163" s="302">
        <v>0.63270585936786417</v>
      </c>
      <c r="J163" s="302">
        <f t="shared" ref="J163:J165" si="78">SUM(G163:I163)</f>
        <v>7.3413485632376769</v>
      </c>
      <c r="K163" s="303"/>
      <c r="L163" s="302">
        <v>8.0213516656007435</v>
      </c>
      <c r="M163" s="302">
        <v>0.9731721130787141</v>
      </c>
      <c r="N163" s="302">
        <v>0.53975146412606878</v>
      </c>
      <c r="O163" s="302">
        <f t="shared" ref="O163:O170" si="79">SUM(L163:N163)</f>
        <v>9.534275242805526</v>
      </c>
    </row>
    <row r="164" spans="1:15" s="236" customFormat="1" x14ac:dyDescent="0.2">
      <c r="A164" s="237" t="str">
        <f>name!E$6</f>
        <v>Associate professional occupations</v>
      </c>
      <c r="B164" s="302">
        <v>4.3948516894289762</v>
      </c>
      <c r="C164" s="302">
        <v>1.079130436567459</v>
      </c>
      <c r="D164" s="302">
        <v>0.35983974136669361</v>
      </c>
      <c r="E164" s="302">
        <f t="shared" si="77"/>
        <v>5.8338218673631284</v>
      </c>
      <c r="F164" s="303"/>
      <c r="G164" s="302">
        <v>5.4771846511561728</v>
      </c>
      <c r="H164" s="302">
        <v>1.378225751306871</v>
      </c>
      <c r="I164" s="302">
        <v>0.43699117426547446</v>
      </c>
      <c r="J164" s="302">
        <f t="shared" si="78"/>
        <v>7.2924015767285182</v>
      </c>
      <c r="K164" s="303"/>
      <c r="L164" s="302">
        <v>6.290554832223858</v>
      </c>
      <c r="M164" s="302">
        <v>1.1907118088774324</v>
      </c>
      <c r="N164" s="302">
        <v>0.44935591481338039</v>
      </c>
      <c r="O164" s="302">
        <f t="shared" si="79"/>
        <v>7.9306225559146712</v>
      </c>
    </row>
    <row r="165" spans="1:15" s="236" customFormat="1" x14ac:dyDescent="0.2">
      <c r="A165" s="237" t="str">
        <f>name!E$7</f>
        <v>Administrative and secretarial occupations</v>
      </c>
      <c r="B165" s="302">
        <v>5.1127879398626588</v>
      </c>
      <c r="C165" s="302">
        <v>1.9710801929816713</v>
      </c>
      <c r="D165" s="302">
        <v>0.18260634144616392</v>
      </c>
      <c r="E165" s="302">
        <f t="shared" si="77"/>
        <v>7.2664744742904936</v>
      </c>
      <c r="F165" s="303"/>
      <c r="G165" s="302">
        <v>5.6494386707247592</v>
      </c>
      <c r="H165" s="302">
        <v>2.2554591526366683</v>
      </c>
      <c r="I165" s="302">
        <v>0.18340903440666823</v>
      </c>
      <c r="J165" s="302">
        <f t="shared" si="78"/>
        <v>8.0883068577680959</v>
      </c>
      <c r="K165" s="303"/>
      <c r="L165" s="302">
        <v>6.9058032032174825</v>
      </c>
      <c r="M165" s="302">
        <v>2.0620651692374738</v>
      </c>
      <c r="N165" s="302">
        <v>0.19714225621987982</v>
      </c>
      <c r="O165" s="302">
        <f t="shared" si="79"/>
        <v>9.1650106286748372</v>
      </c>
    </row>
    <row r="166" spans="1:15" s="236" customFormat="1" x14ac:dyDescent="0.2">
      <c r="A166" s="237" t="str">
        <f>name!E$8</f>
        <v>Skilled trades occupations</v>
      </c>
      <c r="B166" s="302">
        <v>5.6483021949683119</v>
      </c>
      <c r="C166" s="302">
        <v>0.75917099052095771</v>
      </c>
      <c r="D166" s="302">
        <v>1.1743077496229699</v>
      </c>
      <c r="E166" s="302">
        <f t="shared" si="77"/>
        <v>7.5817809351122394</v>
      </c>
      <c r="F166" s="303"/>
      <c r="G166" s="302">
        <v>4.7457810959457003</v>
      </c>
      <c r="H166" s="302">
        <v>0.53293690279653694</v>
      </c>
      <c r="I166" s="302">
        <v>1.583353719746698</v>
      </c>
      <c r="J166" s="302">
        <f>SUM(G166:I166)</f>
        <v>6.8620717184889362</v>
      </c>
      <c r="K166" s="303"/>
      <c r="L166" s="302">
        <v>4.588819454221067</v>
      </c>
      <c r="M166" s="302">
        <v>0.56294749518402998</v>
      </c>
      <c r="N166" s="302">
        <v>1.9547327082605175</v>
      </c>
      <c r="O166" s="302">
        <f t="shared" si="79"/>
        <v>7.1064996576656148</v>
      </c>
    </row>
    <row r="167" spans="1:15" s="236" customFormat="1" x14ac:dyDescent="0.2">
      <c r="A167" s="237" t="str">
        <f>name!E$9</f>
        <v>Caring, leisure and other service occupations</v>
      </c>
      <c r="B167" s="302">
        <v>0.30895416037708867</v>
      </c>
      <c r="C167" s="302">
        <v>0.12698418081557741</v>
      </c>
      <c r="D167" s="302">
        <v>6.9978163232175358E-2</v>
      </c>
      <c r="E167" s="302">
        <f t="shared" si="77"/>
        <v>0.50591650442484137</v>
      </c>
      <c r="F167" s="303"/>
      <c r="G167" s="302">
        <v>0.29331962887180901</v>
      </c>
      <c r="H167" s="302">
        <v>0.11696534566863342</v>
      </c>
      <c r="I167" s="302">
        <v>8.6492003340499071E-2</v>
      </c>
      <c r="J167" s="302">
        <f t="shared" ref="J167:J170" si="80">SUM(G167:I167)</f>
        <v>0.49677697788094149</v>
      </c>
      <c r="K167" s="303"/>
      <c r="L167" s="302">
        <v>0.36650106514352498</v>
      </c>
      <c r="M167" s="302">
        <v>8.3844079545029912E-2</v>
      </c>
      <c r="N167" s="302">
        <v>0.15354491945915186</v>
      </c>
      <c r="O167" s="302">
        <f t="shared" si="79"/>
        <v>0.60389006414770674</v>
      </c>
    </row>
    <row r="168" spans="1:15" s="236" customFormat="1" x14ac:dyDescent="0.2">
      <c r="A168" s="237" t="str">
        <f>name!E$10</f>
        <v>Sales and customer service occupations</v>
      </c>
      <c r="B168" s="302">
        <v>8.5082831525291667</v>
      </c>
      <c r="C168" s="302">
        <v>19.479722237550988</v>
      </c>
      <c r="D168" s="302">
        <v>1.1520790229689757</v>
      </c>
      <c r="E168" s="302">
        <f t="shared" si="77"/>
        <v>29.140084413049131</v>
      </c>
      <c r="F168" s="303"/>
      <c r="G168" s="302">
        <v>7.0857904936313698</v>
      </c>
      <c r="H168" s="302">
        <v>18.735845863797415</v>
      </c>
      <c r="I168" s="302">
        <v>0.96721494569863908</v>
      </c>
      <c r="J168" s="302">
        <f t="shared" si="80"/>
        <v>26.788851303127426</v>
      </c>
      <c r="K168" s="303"/>
      <c r="L168" s="302">
        <v>6.0234643755988122</v>
      </c>
      <c r="M168" s="302">
        <v>17.279621695122948</v>
      </c>
      <c r="N168" s="302">
        <v>0.7118128232485057</v>
      </c>
      <c r="O168" s="302">
        <f t="shared" si="79"/>
        <v>24.014898893970265</v>
      </c>
    </row>
    <row r="169" spans="1:15" s="236" customFormat="1" x14ac:dyDescent="0.2">
      <c r="A169" s="237" t="str">
        <f>name!E$11</f>
        <v>Process, plant and machine operatives</v>
      </c>
      <c r="B169" s="302">
        <v>5.2914395216572974</v>
      </c>
      <c r="C169" s="302">
        <v>1.0245170373854358</v>
      </c>
      <c r="D169" s="302">
        <v>0.20389550377097429</v>
      </c>
      <c r="E169" s="302">
        <f t="shared" si="77"/>
        <v>6.5198520628137073</v>
      </c>
      <c r="F169" s="303"/>
      <c r="G169" s="302">
        <v>4.9454405899671379</v>
      </c>
      <c r="H169" s="302">
        <v>1.076260874351527</v>
      </c>
      <c r="I169" s="302">
        <v>0.27823542149838715</v>
      </c>
      <c r="J169" s="302">
        <f t="shared" si="80"/>
        <v>6.2999368858170515</v>
      </c>
      <c r="K169" s="303"/>
      <c r="L169" s="302">
        <v>4.9721484531507922</v>
      </c>
      <c r="M169" s="302">
        <v>1.3360165966315007</v>
      </c>
      <c r="N169" s="302">
        <v>0.35434122192022405</v>
      </c>
      <c r="O169" s="302">
        <f t="shared" si="79"/>
        <v>6.662506271702517</v>
      </c>
    </row>
    <row r="170" spans="1:15" s="236" customFormat="1" x14ac:dyDescent="0.2">
      <c r="A170" s="237" t="str">
        <f>name!E$12</f>
        <v>Elementary occupations</v>
      </c>
      <c r="B170" s="302">
        <v>4.2748028173890198</v>
      </c>
      <c r="C170" s="302">
        <v>3.6631450903036735</v>
      </c>
      <c r="D170" s="302">
        <v>8.1435516249257406E-2</v>
      </c>
      <c r="E170" s="302">
        <f t="shared" si="77"/>
        <v>8.0193834239419512</v>
      </c>
      <c r="F170" s="303"/>
      <c r="G170" s="302">
        <v>3.5636816416004957</v>
      </c>
      <c r="H170" s="302">
        <v>3.1748010747503241</v>
      </c>
      <c r="I170" s="302">
        <v>9.1489211547594956E-2</v>
      </c>
      <c r="J170" s="302">
        <f t="shared" si="80"/>
        <v>6.8299719278984146</v>
      </c>
      <c r="K170" s="303"/>
      <c r="L170" s="302">
        <v>4.1149368024571942</v>
      </c>
      <c r="M170" s="302">
        <v>3.4447634206988096</v>
      </c>
      <c r="N170" s="302">
        <v>8.4688838176722445E-2</v>
      </c>
      <c r="O170" s="302">
        <f t="shared" si="79"/>
        <v>7.6443890613327259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44.597998690131604</v>
      </c>
      <c r="C172" s="311">
        <f t="shared" ref="C172:E172" si="81">SUM(C162:C170)</f>
        <v>29.142499230832154</v>
      </c>
      <c r="D172" s="311">
        <f t="shared" si="81"/>
        <v>5.3675020790361714</v>
      </c>
      <c r="E172" s="311">
        <f t="shared" si="81"/>
        <v>79.107999999999933</v>
      </c>
      <c r="F172" s="311"/>
      <c r="G172" s="311">
        <f t="shared" ref="G172:J172" si="82">SUM(G162:G170)</f>
        <v>45.647493698107795</v>
      </c>
      <c r="H172" s="311">
        <f t="shared" si="82"/>
        <v>28.972248904831652</v>
      </c>
      <c r="I172" s="311">
        <f t="shared" si="82"/>
        <v>6.882257397060493</v>
      </c>
      <c r="J172" s="311">
        <f t="shared" si="82"/>
        <v>81.501999999999938</v>
      </c>
      <c r="K172" s="311"/>
      <c r="L172" s="311">
        <f t="shared" ref="L172:O172" si="83">SUM(L162:L170)</f>
        <v>49.7574429964193</v>
      </c>
      <c r="M172" s="311">
        <f t="shared" si="83"/>
        <v>27.729021931009878</v>
      </c>
      <c r="N172" s="311">
        <f t="shared" si="83"/>
        <v>7.4535350725709311</v>
      </c>
      <c r="O172" s="311">
        <f t="shared" si="83"/>
        <v>84.940000000000111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1.8524704689415656</v>
      </c>
      <c r="C179" s="302">
        <v>9.7492011902216236E-2</v>
      </c>
      <c r="D179" s="302">
        <v>0.29226765452419329</v>
      </c>
      <c r="E179" s="302">
        <f>SUM(B179:D179)</f>
        <v>2.2422301353679752</v>
      </c>
      <c r="F179" s="303"/>
      <c r="G179" s="302">
        <v>2.6468223100627704</v>
      </c>
      <c r="H179" s="302">
        <v>0.22952798805312183</v>
      </c>
      <c r="I179" s="302">
        <v>0.52375172240000634</v>
      </c>
      <c r="J179" s="302">
        <f>SUM(G179:I179)</f>
        <v>3.4001020205158987</v>
      </c>
      <c r="K179" s="303"/>
      <c r="L179" s="302">
        <v>2.7994356287945634</v>
      </c>
      <c r="M179" s="302">
        <v>0.25878259013886845</v>
      </c>
      <c r="N179" s="302">
        <v>0.56386513785767889</v>
      </c>
      <c r="O179" s="302">
        <f>SUM(L179:N179)</f>
        <v>3.6220833567911108</v>
      </c>
    </row>
    <row r="180" spans="1:15" s="236" customFormat="1" x14ac:dyDescent="0.2">
      <c r="A180" s="237" t="str">
        <f>name!E$5</f>
        <v>Professional occupations</v>
      </c>
      <c r="B180" s="302">
        <v>1.350343346853109</v>
      </c>
      <c r="C180" s="302">
        <v>7.3573912954854437E-2</v>
      </c>
      <c r="D180" s="302">
        <v>9.9060866403831618E-2</v>
      </c>
      <c r="E180" s="302">
        <f t="shared" ref="E180:E187" si="84">SUM(B180:D180)</f>
        <v>1.5229781262117952</v>
      </c>
      <c r="F180" s="303"/>
      <c r="G180" s="302">
        <v>2.1821459309536251</v>
      </c>
      <c r="H180" s="302">
        <v>0.1730713786409559</v>
      </c>
      <c r="I180" s="302">
        <v>0.15155522828303361</v>
      </c>
      <c r="J180" s="302">
        <f t="shared" ref="J180:J182" si="85">SUM(G180:I180)</f>
        <v>2.5067725378776142</v>
      </c>
      <c r="K180" s="303"/>
      <c r="L180" s="302">
        <v>3.0133029241964233</v>
      </c>
      <c r="M180" s="302">
        <v>0.26915727331578065</v>
      </c>
      <c r="N180" s="302">
        <v>0.14311612490209843</v>
      </c>
      <c r="O180" s="302">
        <f t="shared" ref="O180:O187" si="86">SUM(L180:N180)</f>
        <v>3.4255763224143023</v>
      </c>
    </row>
    <row r="181" spans="1:15" s="236" customFormat="1" x14ac:dyDescent="0.2">
      <c r="A181" s="237" t="str">
        <f>name!E$6</f>
        <v>Associate professional occupations</v>
      </c>
      <c r="B181" s="302">
        <v>1.3777422707048916</v>
      </c>
      <c r="C181" s="302">
        <v>0.13541025822624747</v>
      </c>
      <c r="D181" s="302">
        <v>5.6056321372168268E-2</v>
      </c>
      <c r="E181" s="302">
        <f t="shared" si="84"/>
        <v>1.5692088503033075</v>
      </c>
      <c r="F181" s="303"/>
      <c r="G181" s="302">
        <v>1.9766252003683193</v>
      </c>
      <c r="H181" s="302">
        <v>0.24889034541103253</v>
      </c>
      <c r="I181" s="302">
        <v>9.8912791770773362E-2</v>
      </c>
      <c r="J181" s="302">
        <f t="shared" si="85"/>
        <v>2.3244283375501253</v>
      </c>
      <c r="K181" s="303"/>
      <c r="L181" s="302">
        <v>2.1306556912423789</v>
      </c>
      <c r="M181" s="302">
        <v>0.31275857615586589</v>
      </c>
      <c r="N181" s="302">
        <v>0.10892194821376444</v>
      </c>
      <c r="O181" s="302">
        <f t="shared" si="86"/>
        <v>2.5523362156120091</v>
      </c>
    </row>
    <row r="182" spans="1:15" s="236" customFormat="1" x14ac:dyDescent="0.2">
      <c r="A182" s="237" t="str">
        <f>name!E$7</f>
        <v>Administrative and secretarial occupations</v>
      </c>
      <c r="B182" s="302">
        <v>2.4062650127217005</v>
      </c>
      <c r="C182" s="302">
        <v>0.89218045932023637</v>
      </c>
      <c r="D182" s="302">
        <v>4.0076733830132903E-2</v>
      </c>
      <c r="E182" s="302">
        <f t="shared" si="84"/>
        <v>3.3385222058720698</v>
      </c>
      <c r="F182" s="303"/>
      <c r="G182" s="302">
        <v>3.191099134177434</v>
      </c>
      <c r="H182" s="302">
        <v>1.2581668084203752</v>
      </c>
      <c r="I182" s="302">
        <v>0.12400582739964734</v>
      </c>
      <c r="J182" s="302">
        <f t="shared" si="85"/>
        <v>4.5732717699974561</v>
      </c>
      <c r="K182" s="303"/>
      <c r="L182" s="302">
        <v>3.9266142341004993</v>
      </c>
      <c r="M182" s="302">
        <v>1.306396532635913</v>
      </c>
      <c r="N182" s="302">
        <v>9.1662646536608883E-2</v>
      </c>
      <c r="O182" s="302">
        <f t="shared" si="86"/>
        <v>5.3246734132730209</v>
      </c>
    </row>
    <row r="183" spans="1:15" s="236" customFormat="1" x14ac:dyDescent="0.2">
      <c r="A183" s="237" t="str">
        <f>name!E$8</f>
        <v>Skilled trades occupations</v>
      </c>
      <c r="B183" s="302">
        <v>1.1826785283769805</v>
      </c>
      <c r="C183" s="302">
        <v>0.20557406687010701</v>
      </c>
      <c r="D183" s="302">
        <v>0.36535864473275675</v>
      </c>
      <c r="E183" s="302">
        <f t="shared" si="84"/>
        <v>1.7536112399798442</v>
      </c>
      <c r="F183" s="303"/>
      <c r="G183" s="302">
        <v>1.146277573688294</v>
      </c>
      <c r="H183" s="302">
        <v>0.31486723211227485</v>
      </c>
      <c r="I183" s="302">
        <v>0.33777118761744207</v>
      </c>
      <c r="J183" s="302">
        <f>SUM(G183:I183)</f>
        <v>1.798915993418011</v>
      </c>
      <c r="K183" s="303"/>
      <c r="L183" s="302">
        <v>0.91915031476874542</v>
      </c>
      <c r="M183" s="302">
        <v>0.51719904256569182</v>
      </c>
      <c r="N183" s="302">
        <v>0.36041144573852185</v>
      </c>
      <c r="O183" s="302">
        <f t="shared" si="86"/>
        <v>1.7967608030729592</v>
      </c>
    </row>
    <row r="184" spans="1:15" s="236" customFormat="1" x14ac:dyDescent="0.2">
      <c r="A184" s="237" t="str">
        <f>name!E$9</f>
        <v>Caring, leisure and other service occupations</v>
      </c>
      <c r="B184" s="302">
        <v>0.73806284574180137</v>
      </c>
      <c r="C184" s="302">
        <v>0.38808686624913252</v>
      </c>
      <c r="D184" s="302">
        <v>6.642890774390843E-2</v>
      </c>
      <c r="E184" s="302">
        <f t="shared" si="84"/>
        <v>1.1925786197348422</v>
      </c>
      <c r="F184" s="303"/>
      <c r="G184" s="302">
        <v>0.87271163587343847</v>
      </c>
      <c r="H184" s="302">
        <v>0.48145218606048096</v>
      </c>
      <c r="I184" s="302">
        <v>0.12140474381992997</v>
      </c>
      <c r="J184" s="302">
        <f t="shared" ref="J184:J187" si="87">SUM(G184:I184)</f>
        <v>1.4755685657538493</v>
      </c>
      <c r="K184" s="303"/>
      <c r="L184" s="302">
        <v>0.74204288740513813</v>
      </c>
      <c r="M184" s="302">
        <v>0.45168181142563385</v>
      </c>
      <c r="N184" s="302">
        <v>0.13752614383423867</v>
      </c>
      <c r="O184" s="302">
        <f t="shared" si="86"/>
        <v>1.3312508426650105</v>
      </c>
    </row>
    <row r="185" spans="1:15" s="236" customFormat="1" x14ac:dyDescent="0.2">
      <c r="A185" s="237" t="str">
        <f>name!E$10</f>
        <v>Sales and customer service occupations</v>
      </c>
      <c r="B185" s="302">
        <v>0.79310645058063589</v>
      </c>
      <c r="C185" s="302">
        <v>0.6385735790670185</v>
      </c>
      <c r="D185" s="302">
        <v>0.13337668039834735</v>
      </c>
      <c r="E185" s="302">
        <f t="shared" si="84"/>
        <v>1.5650567100460018</v>
      </c>
      <c r="F185" s="303"/>
      <c r="G185" s="302">
        <v>1.0124873587114489</v>
      </c>
      <c r="H185" s="302">
        <v>0.97464023351107554</v>
      </c>
      <c r="I185" s="302">
        <v>0.18479035346592038</v>
      </c>
      <c r="J185" s="302">
        <f t="shared" si="87"/>
        <v>2.171917945688445</v>
      </c>
      <c r="K185" s="303"/>
      <c r="L185" s="302">
        <v>1.1369359398256553</v>
      </c>
      <c r="M185" s="302">
        <v>1.2066068489043513</v>
      </c>
      <c r="N185" s="302">
        <v>0.1717067008354054</v>
      </c>
      <c r="O185" s="302">
        <f t="shared" si="86"/>
        <v>2.5152494895654121</v>
      </c>
    </row>
    <row r="186" spans="1:15" s="236" customFormat="1" x14ac:dyDescent="0.2">
      <c r="A186" s="237" t="str">
        <f>name!E$11</f>
        <v>Process, plant and machine operatives</v>
      </c>
      <c r="B186" s="302">
        <v>8.0095356684618704</v>
      </c>
      <c r="C186" s="302">
        <v>0.73528749935984528</v>
      </c>
      <c r="D186" s="302">
        <v>2.3910546847038279</v>
      </c>
      <c r="E186" s="302">
        <f t="shared" si="84"/>
        <v>11.135877852525544</v>
      </c>
      <c r="F186" s="303"/>
      <c r="G186" s="302">
        <v>8.3229108288759566</v>
      </c>
      <c r="H186" s="302">
        <v>1.2918670684148061</v>
      </c>
      <c r="I186" s="302">
        <v>3.4401554718408738</v>
      </c>
      <c r="J186" s="302">
        <f t="shared" si="87"/>
        <v>13.054933369131636</v>
      </c>
      <c r="K186" s="303"/>
      <c r="L186" s="302">
        <v>7.7283651012417467</v>
      </c>
      <c r="M186" s="302">
        <v>1.5287981954674097</v>
      </c>
      <c r="N186" s="302">
        <v>3.6552071018764201</v>
      </c>
      <c r="O186" s="302">
        <f t="shared" si="86"/>
        <v>12.912370398585576</v>
      </c>
    </row>
    <row r="187" spans="1:15" s="236" customFormat="1" x14ac:dyDescent="0.2">
      <c r="A187" s="237" t="str">
        <f>name!E$12</f>
        <v>Elementary occupations</v>
      </c>
      <c r="B187" s="302">
        <v>4.0363727491658121</v>
      </c>
      <c r="C187" s="302">
        <v>0.70839787286571188</v>
      </c>
      <c r="D187" s="302">
        <v>8.71656379270839E-2</v>
      </c>
      <c r="E187" s="302">
        <f t="shared" si="84"/>
        <v>4.8319362599586082</v>
      </c>
      <c r="F187" s="303"/>
      <c r="G187" s="302">
        <v>4.0385371373752692</v>
      </c>
      <c r="H187" s="302">
        <v>0.9341095876230876</v>
      </c>
      <c r="I187" s="302">
        <v>0.13544273506862078</v>
      </c>
      <c r="J187" s="302">
        <f t="shared" si="87"/>
        <v>5.1080894600669771</v>
      </c>
      <c r="K187" s="303"/>
      <c r="L187" s="302">
        <v>4.3604072229065229</v>
      </c>
      <c r="M187" s="302">
        <v>0.94042788205907479</v>
      </c>
      <c r="N187" s="302">
        <v>0.14286405305506625</v>
      </c>
      <c r="O187" s="302">
        <f t="shared" si="86"/>
        <v>5.4436991580206646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21.746577341548367</v>
      </c>
      <c r="C189" s="311">
        <f t="shared" ref="C189:E189" si="88">SUM(C179:C187)</f>
        <v>3.8745765268153693</v>
      </c>
      <c r="D189" s="311">
        <f t="shared" si="88"/>
        <v>3.5308461316362503</v>
      </c>
      <c r="E189" s="311">
        <f t="shared" si="88"/>
        <v>29.151999999999987</v>
      </c>
      <c r="F189" s="311"/>
      <c r="G189" s="311">
        <f t="shared" ref="G189:J189" si="89">SUM(G179:G187)</f>
        <v>25.389617110086558</v>
      </c>
      <c r="H189" s="311">
        <f t="shared" si="89"/>
        <v>5.9065928282472102</v>
      </c>
      <c r="I189" s="311">
        <f t="shared" si="89"/>
        <v>5.1177900616662475</v>
      </c>
      <c r="J189" s="311">
        <f t="shared" si="89"/>
        <v>36.414000000000016</v>
      </c>
      <c r="K189" s="311"/>
      <c r="L189" s="311">
        <f t="shared" ref="L189:O189" si="90">SUM(L179:L187)</f>
        <v>26.756909944481674</v>
      </c>
      <c r="M189" s="311">
        <f t="shared" si="90"/>
        <v>6.7918087526685884</v>
      </c>
      <c r="N189" s="311">
        <f t="shared" si="90"/>
        <v>5.3752813028498032</v>
      </c>
      <c r="O189" s="311">
        <f t="shared" si="90"/>
        <v>38.924000000000063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1.6284178983046549</v>
      </c>
      <c r="C196" s="302">
        <v>0.82071797421393056</v>
      </c>
      <c r="D196" s="302">
        <v>1.0010750728162854</v>
      </c>
      <c r="E196" s="302">
        <f>SUM(B196:D196)</f>
        <v>3.450210945334871</v>
      </c>
      <c r="F196" s="303"/>
      <c r="G196" s="302">
        <v>2.1449924257464286</v>
      </c>
      <c r="H196" s="302">
        <v>1.2451659116393632</v>
      </c>
      <c r="I196" s="302">
        <v>0.56232151948329745</v>
      </c>
      <c r="J196" s="302">
        <f>SUM(G196:I196)</f>
        <v>3.9524798568690893</v>
      </c>
      <c r="K196" s="303"/>
      <c r="L196" s="302">
        <v>1.9242000462732367</v>
      </c>
      <c r="M196" s="302">
        <v>1.6660642088276314</v>
      </c>
      <c r="N196" s="302">
        <v>0.58003783684281929</v>
      </c>
      <c r="O196" s="302">
        <f>SUM(L196:N196)</f>
        <v>4.1703020919436868</v>
      </c>
    </row>
    <row r="197" spans="1:15" s="236" customFormat="1" x14ac:dyDescent="0.2">
      <c r="A197" s="237" t="str">
        <f>name!E$5</f>
        <v>Professional occupations</v>
      </c>
      <c r="B197" s="302">
        <v>0.47866570869383779</v>
      </c>
      <c r="C197" s="302">
        <v>0.20219804489052229</v>
      </c>
      <c r="D197" s="302">
        <v>7.0609686740784758E-2</v>
      </c>
      <c r="E197" s="302">
        <f t="shared" ref="E197:E204" si="91">SUM(B197:D197)</f>
        <v>0.75147344032514474</v>
      </c>
      <c r="F197" s="303"/>
      <c r="G197" s="302">
        <v>0.78264339112439818</v>
      </c>
      <c r="H197" s="302">
        <v>0.36430297431788961</v>
      </c>
      <c r="I197" s="302">
        <v>3.7102220870945016E-2</v>
      </c>
      <c r="J197" s="302">
        <f t="shared" ref="J197:J199" si="92">SUM(G197:I197)</f>
        <v>1.1840485863132328</v>
      </c>
      <c r="K197" s="303"/>
      <c r="L197" s="302">
        <v>0.81306076749191813</v>
      </c>
      <c r="M197" s="302">
        <v>0.58191113467323274</v>
      </c>
      <c r="N197" s="302">
        <v>2.3873576313971249E-2</v>
      </c>
      <c r="O197" s="302">
        <f t="shared" ref="O197:O204" si="93">SUM(L197:N197)</f>
        <v>1.4188454784791222</v>
      </c>
    </row>
    <row r="198" spans="1:15" s="236" customFormat="1" x14ac:dyDescent="0.2">
      <c r="A198" s="237" t="str">
        <f>name!E$6</f>
        <v>Associate professional occupations</v>
      </c>
      <c r="B198" s="302">
        <v>0.37009337249125895</v>
      </c>
      <c r="C198" s="302">
        <v>0.41718748778977083</v>
      </c>
      <c r="D198" s="302">
        <v>4.8709374139170307E-2</v>
      </c>
      <c r="E198" s="302">
        <f t="shared" si="91"/>
        <v>0.83599023442020004</v>
      </c>
      <c r="F198" s="303"/>
      <c r="G198" s="302">
        <v>0.54746096060279503</v>
      </c>
      <c r="H198" s="302">
        <v>0.57105620961911607</v>
      </c>
      <c r="I198" s="302">
        <v>2.1209815224670945E-2</v>
      </c>
      <c r="J198" s="302">
        <f t="shared" si="92"/>
        <v>1.1397269854465819</v>
      </c>
      <c r="K198" s="303"/>
      <c r="L198" s="302">
        <v>0.59090865443288854</v>
      </c>
      <c r="M198" s="302">
        <v>0.73076773523593175</v>
      </c>
      <c r="N198" s="302">
        <v>2.1046305809636429E-2</v>
      </c>
      <c r="O198" s="302">
        <f t="shared" si="93"/>
        <v>1.3427226954784568</v>
      </c>
    </row>
    <row r="199" spans="1:15" s="236" customFormat="1" x14ac:dyDescent="0.2">
      <c r="A199" s="237" t="str">
        <f>name!E$7</f>
        <v>Administrative and secretarial occupations</v>
      </c>
      <c r="B199" s="302">
        <v>0.77809460963958554</v>
      </c>
      <c r="C199" s="302">
        <v>0.61120560153242598</v>
      </c>
      <c r="D199" s="302">
        <v>2.8663994357171697E-2</v>
      </c>
      <c r="E199" s="302">
        <f t="shared" si="91"/>
        <v>1.417964205529183</v>
      </c>
      <c r="F199" s="303"/>
      <c r="G199" s="302">
        <v>0.99952907568042471</v>
      </c>
      <c r="H199" s="302">
        <v>0.76573220807835474</v>
      </c>
      <c r="I199" s="302">
        <v>1.2309119218222739E-2</v>
      </c>
      <c r="J199" s="302">
        <f t="shared" si="92"/>
        <v>1.7775704029770021</v>
      </c>
      <c r="K199" s="303"/>
      <c r="L199" s="302">
        <v>1.1871922782850957</v>
      </c>
      <c r="M199" s="302">
        <v>1.0977985154838923</v>
      </c>
      <c r="N199" s="302">
        <v>1.2388030979502043E-2</v>
      </c>
      <c r="O199" s="302">
        <f t="shared" si="93"/>
        <v>2.2973788247484901</v>
      </c>
    </row>
    <row r="200" spans="1:15" s="236" customFormat="1" x14ac:dyDescent="0.2">
      <c r="A200" s="237" t="str">
        <f>name!E$8</f>
        <v>Skilled trades occupations</v>
      </c>
      <c r="B200" s="302">
        <v>0.98394424759021071</v>
      </c>
      <c r="C200" s="302">
        <v>1.7858760925679256</v>
      </c>
      <c r="D200" s="302">
        <v>0.31140675432820192</v>
      </c>
      <c r="E200" s="302">
        <f t="shared" si="91"/>
        <v>3.0812270944863385</v>
      </c>
      <c r="F200" s="303"/>
      <c r="G200" s="302">
        <v>0.97787510193284399</v>
      </c>
      <c r="H200" s="302">
        <v>1.430425900472321</v>
      </c>
      <c r="I200" s="302">
        <v>0.16826908827145751</v>
      </c>
      <c r="J200" s="302">
        <f>SUM(G200:I200)</f>
        <v>2.5765700906766225</v>
      </c>
      <c r="K200" s="303"/>
      <c r="L200" s="302">
        <v>0.69564552389142464</v>
      </c>
      <c r="M200" s="302">
        <v>1.4680525782478282</v>
      </c>
      <c r="N200" s="302">
        <v>0.21390228015699114</v>
      </c>
      <c r="O200" s="302">
        <f t="shared" si="93"/>
        <v>2.3776003822962437</v>
      </c>
    </row>
    <row r="201" spans="1:15" s="236" customFormat="1" x14ac:dyDescent="0.2">
      <c r="A201" s="237" t="str">
        <f>name!E$9</f>
        <v>Caring, leisure and other service occupations</v>
      </c>
      <c r="B201" s="302">
        <v>0.51584448796950932</v>
      </c>
      <c r="C201" s="302">
        <v>0.61038438900409753</v>
      </c>
      <c r="D201" s="302">
        <v>9.0159433641220948E-2</v>
      </c>
      <c r="E201" s="302">
        <f t="shared" si="91"/>
        <v>1.2163883106148279</v>
      </c>
      <c r="F201" s="303"/>
      <c r="G201" s="302">
        <v>0.61617318589950953</v>
      </c>
      <c r="H201" s="302">
        <v>0.67020090869809212</v>
      </c>
      <c r="I201" s="302">
        <v>6.0276318345706008E-2</v>
      </c>
      <c r="J201" s="302">
        <f t="shared" ref="J201:J204" si="94">SUM(G201:I201)</f>
        <v>1.3466504129433077</v>
      </c>
      <c r="K201" s="303"/>
      <c r="L201" s="302">
        <v>0.56835355803998222</v>
      </c>
      <c r="M201" s="302">
        <v>0.71844150129165707</v>
      </c>
      <c r="N201" s="302">
        <v>0.1065649968896476</v>
      </c>
      <c r="O201" s="302">
        <f t="shared" si="93"/>
        <v>1.3933600562212869</v>
      </c>
    </row>
    <row r="202" spans="1:15" s="236" customFormat="1" x14ac:dyDescent="0.2">
      <c r="A202" s="237" t="str">
        <f>name!E$10</f>
        <v>Sales and customer service occupations</v>
      </c>
      <c r="B202" s="302">
        <v>0.52124944484284785</v>
      </c>
      <c r="C202" s="302">
        <v>1.8894993632004324</v>
      </c>
      <c r="D202" s="302">
        <v>0.42365360766898236</v>
      </c>
      <c r="E202" s="302">
        <f t="shared" si="91"/>
        <v>2.8344024157122627</v>
      </c>
      <c r="F202" s="303"/>
      <c r="G202" s="302">
        <v>0.60724055043774172</v>
      </c>
      <c r="H202" s="302">
        <v>2.1358489651616135</v>
      </c>
      <c r="I202" s="302">
        <v>0.14631639103662444</v>
      </c>
      <c r="J202" s="302">
        <f t="shared" si="94"/>
        <v>2.8894059066359796</v>
      </c>
      <c r="K202" s="303"/>
      <c r="L202" s="302">
        <v>0.70892646639183698</v>
      </c>
      <c r="M202" s="302">
        <v>3.6144728045940213</v>
      </c>
      <c r="N202" s="302">
        <v>0.10516450633727734</v>
      </c>
      <c r="O202" s="302">
        <f t="shared" si="93"/>
        <v>4.4285637773231352</v>
      </c>
    </row>
    <row r="203" spans="1:15" s="236" customFormat="1" x14ac:dyDescent="0.2">
      <c r="A203" s="237" t="str">
        <f>name!E$11</f>
        <v>Process, plant and machine operatives</v>
      </c>
      <c r="B203" s="302">
        <v>0.21205632191541687</v>
      </c>
      <c r="C203" s="302">
        <v>1.1077090088051358</v>
      </c>
      <c r="D203" s="302">
        <v>4.0371419498038352E-2</v>
      </c>
      <c r="E203" s="302">
        <f t="shared" si="91"/>
        <v>1.360136750218591</v>
      </c>
      <c r="F203" s="303"/>
      <c r="G203" s="302">
        <v>0.19850824054451494</v>
      </c>
      <c r="H203" s="302">
        <v>1.0615770762133079</v>
      </c>
      <c r="I203" s="302">
        <v>1.4684549844529422E-2</v>
      </c>
      <c r="J203" s="302">
        <f t="shared" si="94"/>
        <v>1.2747698666023521</v>
      </c>
      <c r="K203" s="303"/>
      <c r="L203" s="302">
        <v>0.23948846515226246</v>
      </c>
      <c r="M203" s="302">
        <v>1.5013180782513671</v>
      </c>
      <c r="N203" s="302">
        <v>2.7575483862336634E-2</v>
      </c>
      <c r="O203" s="302">
        <f t="shared" si="93"/>
        <v>1.768382027265966</v>
      </c>
    </row>
    <row r="204" spans="1:15" s="236" customFormat="1" x14ac:dyDescent="0.2">
      <c r="A204" s="237" t="str">
        <f>name!E$12</f>
        <v>Elementary occupations</v>
      </c>
      <c r="B204" s="302">
        <v>3.8909643396322813</v>
      </c>
      <c r="C204" s="302">
        <v>9.0912716050932136</v>
      </c>
      <c r="D204" s="302">
        <v>0.23197065863306271</v>
      </c>
      <c r="E204" s="302">
        <f t="shared" si="91"/>
        <v>13.214206603358559</v>
      </c>
      <c r="F204" s="303"/>
      <c r="G204" s="302">
        <v>3.7571515039774201</v>
      </c>
      <c r="H204" s="302">
        <v>9.003963154236839</v>
      </c>
      <c r="I204" s="302">
        <v>6.8663233321598363E-2</v>
      </c>
      <c r="J204" s="302">
        <f t="shared" si="94"/>
        <v>12.829777891535857</v>
      </c>
      <c r="K204" s="303"/>
      <c r="L204" s="302">
        <v>4.5327086715919842</v>
      </c>
      <c r="M204" s="302">
        <v>6.5706283629502478</v>
      </c>
      <c r="N204" s="302">
        <v>0.127507631701337</v>
      </c>
      <c r="O204" s="302">
        <f t="shared" si="93"/>
        <v>11.230844666243568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9.3793304310796035</v>
      </c>
      <c r="C206" s="311">
        <f t="shared" ref="C206:E206" si="95">SUM(C196:C204)</f>
        <v>16.536049567097454</v>
      </c>
      <c r="D206" s="311">
        <f t="shared" si="95"/>
        <v>2.2466200018229183</v>
      </c>
      <c r="E206" s="311">
        <f t="shared" si="95"/>
        <v>28.161999999999978</v>
      </c>
      <c r="F206" s="311"/>
      <c r="G206" s="311">
        <f t="shared" ref="G206:J206" si="96">SUM(G196:G204)</f>
        <v>10.631574435946078</v>
      </c>
      <c r="H206" s="311">
        <f t="shared" si="96"/>
        <v>17.248273308436897</v>
      </c>
      <c r="I206" s="311">
        <f t="shared" si="96"/>
        <v>1.0911522556170519</v>
      </c>
      <c r="J206" s="311">
        <f t="shared" si="96"/>
        <v>28.971000000000025</v>
      </c>
      <c r="K206" s="311"/>
      <c r="L206" s="311">
        <f t="shared" ref="L206:O206" si="97">SUM(L196:L204)</f>
        <v>11.26048443155063</v>
      </c>
      <c r="M206" s="311">
        <f t="shared" si="97"/>
        <v>17.949454919555812</v>
      </c>
      <c r="N206" s="311">
        <f t="shared" si="97"/>
        <v>1.2180606488935186</v>
      </c>
      <c r="O206" s="311">
        <f t="shared" si="97"/>
        <v>30.427999999999955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9.3855351533172413E-2</v>
      </c>
      <c r="C213" s="302">
        <v>1.7860194297043903E-2</v>
      </c>
      <c r="D213" s="302">
        <v>0.1189386905574656</v>
      </c>
      <c r="E213" s="302">
        <f>SUM(B213:D213)</f>
        <v>0.2306542363876819</v>
      </c>
      <c r="F213" s="303"/>
      <c r="G213" s="302">
        <v>0.12046404782142078</v>
      </c>
      <c r="H213" s="302">
        <v>4.8403972000357169E-2</v>
      </c>
      <c r="I213" s="302">
        <v>7.1074553841529151E-2</v>
      </c>
      <c r="J213" s="302">
        <f>SUM(G213:I213)</f>
        <v>0.23994257366330712</v>
      </c>
      <c r="K213" s="303"/>
      <c r="L213" s="302">
        <v>0.10369236347761267</v>
      </c>
      <c r="M213" s="302">
        <v>5.9234734751789947E-2</v>
      </c>
      <c r="N213" s="302">
        <v>7.6221187551972755E-2</v>
      </c>
      <c r="O213" s="302">
        <f>SUM(L213:N213)</f>
        <v>0.23914828578137537</v>
      </c>
    </row>
    <row r="214" spans="1:15" s="236" customFormat="1" x14ac:dyDescent="0.2">
      <c r="A214" s="237" t="str">
        <f>name!E$5</f>
        <v>Professional occupations</v>
      </c>
      <c r="B214" s="302">
        <v>0.14112153009004988</v>
      </c>
      <c r="C214" s="302">
        <v>2.2747556210062012E-2</v>
      </c>
      <c r="D214" s="302">
        <v>0.15168494377012615</v>
      </c>
      <c r="E214" s="302">
        <f t="shared" ref="E214:E221" si="98">SUM(B214:D214)</f>
        <v>0.31555403007023802</v>
      </c>
      <c r="F214" s="303"/>
      <c r="G214" s="302">
        <v>0.20311988384955751</v>
      </c>
      <c r="H214" s="302">
        <v>7.2225473685108788E-2</v>
      </c>
      <c r="I214" s="302">
        <v>7.9454068184213633E-2</v>
      </c>
      <c r="J214" s="302">
        <f t="shared" ref="J214:J216" si="99">SUM(G214:I214)</f>
        <v>0.3547994257188799</v>
      </c>
      <c r="K214" s="303"/>
      <c r="L214" s="302">
        <v>0.23882809564892038</v>
      </c>
      <c r="M214" s="302">
        <v>0.10915352957881623</v>
      </c>
      <c r="N214" s="302">
        <v>7.0336580627632539E-2</v>
      </c>
      <c r="O214" s="302">
        <f t="shared" ref="O214:O221" si="100">SUM(L214:N214)</f>
        <v>0.41831820585536916</v>
      </c>
    </row>
    <row r="215" spans="1:15" s="236" customFormat="1" x14ac:dyDescent="0.2">
      <c r="A215" s="237" t="str">
        <f>name!E$6</f>
        <v>Associate professional occupations</v>
      </c>
      <c r="B215" s="302">
        <v>9.0713859020556689E-2</v>
      </c>
      <c r="C215" s="302">
        <v>3.0871276179952077E-2</v>
      </c>
      <c r="D215" s="302">
        <v>0.21840258684667233</v>
      </c>
      <c r="E215" s="302">
        <f t="shared" si="98"/>
        <v>0.33998772204718108</v>
      </c>
      <c r="F215" s="303"/>
      <c r="G215" s="302">
        <v>0.11309724936823533</v>
      </c>
      <c r="H215" s="302">
        <v>7.7104947147768069E-2</v>
      </c>
      <c r="I215" s="302">
        <v>0.16287730632750302</v>
      </c>
      <c r="J215" s="302">
        <f t="shared" si="99"/>
        <v>0.35307950284350642</v>
      </c>
      <c r="K215" s="303"/>
      <c r="L215" s="302">
        <v>0.10309360603467931</v>
      </c>
      <c r="M215" s="302">
        <v>7.4955388158552252E-2</v>
      </c>
      <c r="N215" s="302">
        <v>0.15273902373975307</v>
      </c>
      <c r="O215" s="302">
        <f t="shared" si="100"/>
        <v>0.33078801793298462</v>
      </c>
    </row>
    <row r="216" spans="1:15" s="236" customFormat="1" x14ac:dyDescent="0.2">
      <c r="A216" s="237" t="str">
        <f>name!E$7</f>
        <v>Administrative and secretarial occupations</v>
      </c>
      <c r="B216" s="302">
        <v>8.0754623204581266E-2</v>
      </c>
      <c r="C216" s="302">
        <v>6.9933076945627518E-2</v>
      </c>
      <c r="D216" s="302">
        <v>2.4608481198166839E-2</v>
      </c>
      <c r="E216" s="302">
        <f t="shared" si="98"/>
        <v>0.1752961813483756</v>
      </c>
      <c r="F216" s="303"/>
      <c r="G216" s="302">
        <v>6.8812816804417865E-2</v>
      </c>
      <c r="H216" s="302">
        <v>0.16500559423792294</v>
      </c>
      <c r="I216" s="302">
        <v>1.8937856857840857E-2</v>
      </c>
      <c r="J216" s="302">
        <f t="shared" si="99"/>
        <v>0.25275626790018169</v>
      </c>
      <c r="K216" s="303"/>
      <c r="L216" s="302">
        <v>6.5689373452706978E-2</v>
      </c>
      <c r="M216" s="302">
        <v>0.16463520487464472</v>
      </c>
      <c r="N216" s="302">
        <v>1.6662722578693598E-2</v>
      </c>
      <c r="O216" s="302">
        <f t="shared" si="100"/>
        <v>0.24698730090604532</v>
      </c>
    </row>
    <row r="217" spans="1:15" s="236" customFormat="1" x14ac:dyDescent="0.2">
      <c r="A217" s="237" t="str">
        <f>name!E$8</f>
        <v>Skilled trades occupations</v>
      </c>
      <c r="B217" s="302">
        <v>4.4812111849340558E-2</v>
      </c>
      <c r="C217" s="302">
        <v>1.4775563821810458E-2</v>
      </c>
      <c r="D217" s="302">
        <v>7.952294433465118E-2</v>
      </c>
      <c r="E217" s="302">
        <f t="shared" si="98"/>
        <v>0.13911062000580221</v>
      </c>
      <c r="F217" s="303"/>
      <c r="G217" s="302">
        <v>4.2456695101523896E-2</v>
      </c>
      <c r="H217" s="302">
        <v>2.1312410404242841E-2</v>
      </c>
      <c r="I217" s="302">
        <v>3.9480560320584217E-2</v>
      </c>
      <c r="J217" s="302">
        <f>SUM(G217:I217)</f>
        <v>0.10324966582635095</v>
      </c>
      <c r="K217" s="303"/>
      <c r="L217" s="302">
        <v>2.3284904893349848E-2</v>
      </c>
      <c r="M217" s="302">
        <v>3.2754377669979629E-2</v>
      </c>
      <c r="N217" s="302">
        <v>4.3617563779426001E-2</v>
      </c>
      <c r="O217" s="302">
        <f t="shared" si="100"/>
        <v>9.9656846342755484E-2</v>
      </c>
    </row>
    <row r="218" spans="1:15" s="236" customFormat="1" x14ac:dyDescent="0.2">
      <c r="A218" s="237" t="str">
        <f>name!E$9</f>
        <v>Caring, leisure and other service occupations</v>
      </c>
      <c r="B218" s="302">
        <v>2.7235345420560848E-2</v>
      </c>
      <c r="C218" s="302">
        <v>2.8513057652726114E-2</v>
      </c>
      <c r="D218" s="302">
        <v>1.4270247449318922E-2</v>
      </c>
      <c r="E218" s="302">
        <f t="shared" si="98"/>
        <v>7.0018650522605891E-2</v>
      </c>
      <c r="F218" s="303"/>
      <c r="G218" s="302">
        <v>1.5153247061481519E-2</v>
      </c>
      <c r="H218" s="302">
        <v>7.1289696232070807E-2</v>
      </c>
      <c r="I218" s="302">
        <v>1.3459427882688061E-2</v>
      </c>
      <c r="J218" s="302">
        <f t="shared" ref="J218:J221" si="101">SUM(G218:I218)</f>
        <v>9.9902371176240387E-2</v>
      </c>
      <c r="K218" s="303"/>
      <c r="L218" s="302">
        <v>1.5253087506284554E-2</v>
      </c>
      <c r="M218" s="302">
        <v>6.5911414825511758E-2</v>
      </c>
      <c r="N218" s="302">
        <v>1.3411591718968423E-2</v>
      </c>
      <c r="O218" s="302">
        <f t="shared" si="100"/>
        <v>9.4576094050764739E-2</v>
      </c>
    </row>
    <row r="219" spans="1:15" s="236" customFormat="1" x14ac:dyDescent="0.2">
      <c r="A219" s="237" t="str">
        <f>name!E$10</f>
        <v>Sales and customer service occupations</v>
      </c>
      <c r="B219" s="302">
        <v>3.5391469659991827E-2</v>
      </c>
      <c r="C219" s="302">
        <v>2.3191841770924534E-2</v>
      </c>
      <c r="D219" s="302">
        <v>2.5109357331534968E-2</v>
      </c>
      <c r="E219" s="302">
        <f t="shared" si="98"/>
        <v>8.3692668762451322E-2</v>
      </c>
      <c r="F219" s="303"/>
      <c r="G219" s="302">
        <v>3.286060639001722E-2</v>
      </c>
      <c r="H219" s="302">
        <v>4.8267237900729905E-2</v>
      </c>
      <c r="I219" s="302">
        <v>1.2105898507394727E-2</v>
      </c>
      <c r="J219" s="302">
        <f t="shared" si="101"/>
        <v>9.3233742798141853E-2</v>
      </c>
      <c r="K219" s="303"/>
      <c r="L219" s="302">
        <v>3.3644678099681656E-2</v>
      </c>
      <c r="M219" s="302">
        <v>4.7984814553809436E-2</v>
      </c>
      <c r="N219" s="302">
        <v>1.0945996696853312E-2</v>
      </c>
      <c r="O219" s="302">
        <f t="shared" si="100"/>
        <v>9.2575489350344403E-2</v>
      </c>
    </row>
    <row r="220" spans="1:15" s="236" customFormat="1" x14ac:dyDescent="0.2">
      <c r="A220" s="237" t="str">
        <f>name!E$11</f>
        <v>Process, plant and machine operatives</v>
      </c>
      <c r="B220" s="302">
        <v>1.9918257548117744E-2</v>
      </c>
      <c r="C220" s="302">
        <v>1.3564334844945111E-2</v>
      </c>
      <c r="D220" s="302">
        <v>1.4362388267900894E-2</v>
      </c>
      <c r="E220" s="302">
        <f t="shared" si="98"/>
        <v>4.7844980660963744E-2</v>
      </c>
      <c r="F220" s="303"/>
      <c r="G220" s="302">
        <v>1.9588073912966981E-2</v>
      </c>
      <c r="H220" s="302">
        <v>2.0885821909795172E-2</v>
      </c>
      <c r="I220" s="302">
        <v>8.2486554055973445E-3</v>
      </c>
      <c r="J220" s="302">
        <f t="shared" si="101"/>
        <v>4.8722551228359501E-2</v>
      </c>
      <c r="K220" s="303"/>
      <c r="L220" s="302">
        <v>1.6544472748566273E-2</v>
      </c>
      <c r="M220" s="302">
        <v>2.141717929368761E-2</v>
      </c>
      <c r="N220" s="302">
        <v>5.5160751944527018E-3</v>
      </c>
      <c r="O220" s="302">
        <f t="shared" si="100"/>
        <v>4.3477727236706579E-2</v>
      </c>
    </row>
    <row r="221" spans="1:15" s="236" customFormat="1" x14ac:dyDescent="0.2">
      <c r="A221" s="237" t="str">
        <f>name!E$12</f>
        <v>Elementary occupations</v>
      </c>
      <c r="B221" s="302">
        <v>6.4637281660142445E-2</v>
      </c>
      <c r="C221" s="302">
        <v>9.0681046060421072E-2</v>
      </c>
      <c r="D221" s="302">
        <v>1.8522582474137586E-2</v>
      </c>
      <c r="E221" s="302">
        <f t="shared" si="98"/>
        <v>0.1738409101947011</v>
      </c>
      <c r="F221" s="303"/>
      <c r="G221" s="302">
        <v>5.0394833390290703E-2</v>
      </c>
      <c r="H221" s="302">
        <v>0.1465188511206596</v>
      </c>
      <c r="I221" s="302">
        <v>8.4002143340840708E-3</v>
      </c>
      <c r="J221" s="302">
        <f t="shared" si="101"/>
        <v>0.2053138988450344</v>
      </c>
      <c r="K221" s="303"/>
      <c r="L221" s="302">
        <v>5.2177992872538666E-2</v>
      </c>
      <c r="M221" s="302">
        <v>0.11930492060206406</v>
      </c>
      <c r="N221" s="302">
        <v>1.0989119069052462E-2</v>
      </c>
      <c r="O221" s="302">
        <f t="shared" si="100"/>
        <v>0.18247203254365518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0.59843982998651368</v>
      </c>
      <c r="C223" s="311">
        <f t="shared" ref="C223:E223" si="102">SUM(C213:C221)</f>
        <v>0.31213794778351278</v>
      </c>
      <c r="D223" s="311">
        <f t="shared" si="102"/>
        <v>0.66542222222997449</v>
      </c>
      <c r="E223" s="311">
        <f t="shared" si="102"/>
        <v>1.576000000000001</v>
      </c>
      <c r="F223" s="311"/>
      <c r="G223" s="311">
        <f t="shared" ref="G223:J223" si="103">SUM(G213:G221)</f>
        <v>0.66594745369991182</v>
      </c>
      <c r="H223" s="311">
        <f t="shared" si="103"/>
        <v>0.67101400463865524</v>
      </c>
      <c r="I223" s="311">
        <f t="shared" si="103"/>
        <v>0.41403854166143506</v>
      </c>
      <c r="J223" s="311">
        <f t="shared" si="103"/>
        <v>1.7510000000000021</v>
      </c>
      <c r="K223" s="311"/>
      <c r="L223" s="311">
        <f t="shared" ref="L223:O223" si="104">SUM(L213:L221)</f>
        <v>0.65220857473434035</v>
      </c>
      <c r="M223" s="311">
        <f t="shared" si="104"/>
        <v>0.69535156430885559</v>
      </c>
      <c r="N223" s="311">
        <f t="shared" si="104"/>
        <v>0.40043986095680489</v>
      </c>
      <c r="O223" s="311">
        <f t="shared" si="104"/>
        <v>1.7480000000000007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1.2398941016548901</v>
      </c>
      <c r="C230" s="302">
        <v>0.10878375242648883</v>
      </c>
      <c r="D230" s="302">
        <v>0.16894015368835025</v>
      </c>
      <c r="E230" s="302">
        <f>SUM(B230:D230)</f>
        <v>1.517618007769729</v>
      </c>
      <c r="F230" s="303"/>
      <c r="G230" s="302">
        <v>1.4987169842781678</v>
      </c>
      <c r="H230" s="302">
        <v>0.2029242963834304</v>
      </c>
      <c r="I230" s="302">
        <v>8.7207982074269164E-2</v>
      </c>
      <c r="J230" s="302">
        <f>SUM(G230:I230)</f>
        <v>1.7888492627358672</v>
      </c>
      <c r="K230" s="303"/>
      <c r="L230" s="302">
        <v>1.4349856178626414</v>
      </c>
      <c r="M230" s="302">
        <v>0.23696915259007215</v>
      </c>
      <c r="N230" s="302">
        <v>0.10037198103204906</v>
      </c>
      <c r="O230" s="302">
        <f>SUM(L230:N230)</f>
        <v>1.7723267514847627</v>
      </c>
    </row>
    <row r="231" spans="1:15" s="236" customFormat="1" x14ac:dyDescent="0.2">
      <c r="A231" s="237" t="str">
        <f>name!E$5</f>
        <v>Professional occupations</v>
      </c>
      <c r="B231" s="302">
        <v>3.5598811125021741</v>
      </c>
      <c r="C231" s="302">
        <v>0.12944164348387596</v>
      </c>
      <c r="D231" s="302">
        <v>0.40362588275938099</v>
      </c>
      <c r="E231" s="302">
        <f t="shared" ref="E231:E238" si="105">SUM(B231:D231)</f>
        <v>4.0929486387454306</v>
      </c>
      <c r="F231" s="303"/>
      <c r="G231" s="302">
        <v>4.8135197440753634</v>
      </c>
      <c r="H231" s="302">
        <v>0.23734355569720669</v>
      </c>
      <c r="I231" s="302">
        <v>0.18755494992113173</v>
      </c>
      <c r="J231" s="302">
        <f t="shared" ref="J231:J233" si="106">SUM(G231:I231)</f>
        <v>5.2384182496937015</v>
      </c>
      <c r="K231" s="303"/>
      <c r="L231" s="302">
        <v>6.3919672250126789</v>
      </c>
      <c r="M231" s="302">
        <v>0.32815408882870439</v>
      </c>
      <c r="N231" s="302">
        <v>0.20726732746076174</v>
      </c>
      <c r="O231" s="302">
        <f t="shared" ref="O231:O238" si="107">SUM(L231:N231)</f>
        <v>6.9273886413021444</v>
      </c>
    </row>
    <row r="232" spans="1:15" s="236" customFormat="1" x14ac:dyDescent="0.2">
      <c r="A232" s="237" t="str">
        <f>name!E$6</f>
        <v>Associate professional occupations</v>
      </c>
      <c r="B232" s="302">
        <v>1.1840201390977496</v>
      </c>
      <c r="C232" s="302">
        <v>0.11312427468657063</v>
      </c>
      <c r="D232" s="302">
        <v>0.20172706778002417</v>
      </c>
      <c r="E232" s="302">
        <f t="shared" si="105"/>
        <v>1.4988714815643445</v>
      </c>
      <c r="F232" s="303"/>
      <c r="G232" s="302">
        <v>1.4359639251209819</v>
      </c>
      <c r="H232" s="302">
        <v>0.16355782567134741</v>
      </c>
      <c r="I232" s="302">
        <v>0.10962423993541805</v>
      </c>
      <c r="J232" s="302">
        <f t="shared" si="106"/>
        <v>1.7091459907277475</v>
      </c>
      <c r="K232" s="303"/>
      <c r="L232" s="302">
        <v>1.4384930516376684</v>
      </c>
      <c r="M232" s="302">
        <v>0.16512963450283832</v>
      </c>
      <c r="N232" s="302">
        <v>0.1185235491325714</v>
      </c>
      <c r="O232" s="302">
        <f t="shared" si="107"/>
        <v>1.7221462352730781</v>
      </c>
    </row>
    <row r="233" spans="1:15" s="236" customFormat="1" x14ac:dyDescent="0.2">
      <c r="A233" s="237" t="str">
        <f>name!E$7</f>
        <v>Administrative and secretarial occupations</v>
      </c>
      <c r="B233" s="302">
        <v>0.46819953488768484</v>
      </c>
      <c r="C233" s="302">
        <v>0.23091609433283991</v>
      </c>
      <c r="D233" s="302">
        <v>3.6588223605896739E-2</v>
      </c>
      <c r="E233" s="302">
        <f t="shared" si="105"/>
        <v>0.73570385282642148</v>
      </c>
      <c r="F233" s="303"/>
      <c r="G233" s="302">
        <v>0.42126192216670516</v>
      </c>
      <c r="H233" s="302">
        <v>0.2831420784978716</v>
      </c>
      <c r="I233" s="302">
        <v>1.9487159366026699E-2</v>
      </c>
      <c r="J233" s="302">
        <f t="shared" si="106"/>
        <v>0.7238911600306035</v>
      </c>
      <c r="K233" s="303"/>
      <c r="L233" s="302">
        <v>0.40980230237085241</v>
      </c>
      <c r="M233" s="302">
        <v>0.25733483690933795</v>
      </c>
      <c r="N233" s="302">
        <v>1.1154111358597535E-2</v>
      </c>
      <c r="O233" s="302">
        <f t="shared" si="107"/>
        <v>0.67829125063878792</v>
      </c>
    </row>
    <row r="234" spans="1:15" s="236" customFormat="1" x14ac:dyDescent="0.2">
      <c r="A234" s="237" t="str">
        <f>name!E$8</f>
        <v>Skilled trades occupations</v>
      </c>
      <c r="B234" s="302">
        <v>0.48292522332399379</v>
      </c>
      <c r="C234" s="302">
        <v>4.436940138083173E-2</v>
      </c>
      <c r="D234" s="302">
        <v>0.14857134568627406</v>
      </c>
      <c r="E234" s="302">
        <f t="shared" si="105"/>
        <v>0.67586597039109964</v>
      </c>
      <c r="F234" s="303"/>
      <c r="G234" s="302">
        <v>0.47252500034702166</v>
      </c>
      <c r="H234" s="302">
        <v>3.6179890585626838E-2</v>
      </c>
      <c r="I234" s="302">
        <v>5.3392238309679659E-2</v>
      </c>
      <c r="J234" s="302">
        <f>SUM(G234:I234)</f>
        <v>0.56209712924232813</v>
      </c>
      <c r="K234" s="303"/>
      <c r="L234" s="302">
        <v>0.3333038032416365</v>
      </c>
      <c r="M234" s="302">
        <v>5.321315524366791E-2</v>
      </c>
      <c r="N234" s="302">
        <v>9.1896168264256811E-2</v>
      </c>
      <c r="O234" s="302">
        <f t="shared" si="107"/>
        <v>0.47841312674956127</v>
      </c>
    </row>
    <row r="235" spans="1:15" s="236" customFormat="1" x14ac:dyDescent="0.2">
      <c r="A235" s="237" t="str">
        <f>name!E$9</f>
        <v>Caring, leisure and other service occupations</v>
      </c>
      <c r="B235" s="302">
        <v>0.18834511395646125</v>
      </c>
      <c r="C235" s="302">
        <v>4.1122431240757519E-2</v>
      </c>
      <c r="D235" s="302">
        <v>2.347773459913665E-2</v>
      </c>
      <c r="E235" s="302">
        <f t="shared" si="105"/>
        <v>0.25294527979635539</v>
      </c>
      <c r="F235" s="303"/>
      <c r="G235" s="302">
        <v>0.18557780362874099</v>
      </c>
      <c r="H235" s="302">
        <v>5.1257557562389908E-2</v>
      </c>
      <c r="I235" s="302">
        <v>1.5980300959479138E-2</v>
      </c>
      <c r="J235" s="302">
        <f t="shared" ref="J235:J238" si="108">SUM(G235:I235)</f>
        <v>0.25281566215061002</v>
      </c>
      <c r="K235" s="303"/>
      <c r="L235" s="302">
        <v>0.24786141707773998</v>
      </c>
      <c r="M235" s="302">
        <v>5.7293128093112655E-2</v>
      </c>
      <c r="N235" s="302">
        <v>2.435739698423962E-2</v>
      </c>
      <c r="O235" s="302">
        <f t="shared" si="107"/>
        <v>0.32951194215509222</v>
      </c>
    </row>
    <row r="236" spans="1:15" s="236" customFormat="1" x14ac:dyDescent="0.2">
      <c r="A236" s="237" t="str">
        <f>name!E$10</f>
        <v>Sales and customer service occupations</v>
      </c>
      <c r="B236" s="302">
        <v>0.25261924225496124</v>
      </c>
      <c r="C236" s="302">
        <v>0.19512670663693041</v>
      </c>
      <c r="D236" s="302">
        <v>2.2524170459269566E-2</v>
      </c>
      <c r="E236" s="302">
        <f t="shared" si="105"/>
        <v>0.47027011935116125</v>
      </c>
      <c r="F236" s="303"/>
      <c r="G236" s="302">
        <v>0.23666728426935402</v>
      </c>
      <c r="H236" s="302">
        <v>0.14561217549232558</v>
      </c>
      <c r="I236" s="302">
        <v>8.4326790540374605E-3</v>
      </c>
      <c r="J236" s="302">
        <f t="shared" si="108"/>
        <v>0.39071213881571704</v>
      </c>
      <c r="K236" s="303"/>
      <c r="L236" s="302">
        <v>0.28068723449214633</v>
      </c>
      <c r="M236" s="302">
        <v>0.16766789204809368</v>
      </c>
      <c r="N236" s="302">
        <v>9.2045449713220682E-3</v>
      </c>
      <c r="O236" s="302">
        <f t="shared" si="107"/>
        <v>0.45755967151156207</v>
      </c>
    </row>
    <row r="237" spans="1:15" s="236" customFormat="1" x14ac:dyDescent="0.2">
      <c r="A237" s="237" t="str">
        <f>name!E$11</f>
        <v>Process, plant and machine operatives</v>
      </c>
      <c r="B237" s="302">
        <v>5.020882944925488E-2</v>
      </c>
      <c r="C237" s="302">
        <v>3.444570635226115E-2</v>
      </c>
      <c r="D237" s="302">
        <v>3.7186427004860217E-2</v>
      </c>
      <c r="E237" s="302">
        <f t="shared" si="105"/>
        <v>0.12184096280637624</v>
      </c>
      <c r="F237" s="303"/>
      <c r="G237" s="302">
        <v>4.2055748970121543E-2</v>
      </c>
      <c r="H237" s="302">
        <v>4.0766845400440795E-2</v>
      </c>
      <c r="I237" s="302">
        <v>1.7548051942305763E-2</v>
      </c>
      <c r="J237" s="302">
        <f t="shared" si="108"/>
        <v>0.1003706463128681</v>
      </c>
      <c r="K237" s="303"/>
      <c r="L237" s="302">
        <v>3.7350927242410389E-2</v>
      </c>
      <c r="M237" s="302">
        <v>4.8699737570359121E-2</v>
      </c>
      <c r="N237" s="302">
        <v>2.6390706840176532E-2</v>
      </c>
      <c r="O237" s="302">
        <f t="shared" si="107"/>
        <v>0.11244137165294604</v>
      </c>
    </row>
    <row r="238" spans="1:15" s="236" customFormat="1" x14ac:dyDescent="0.2">
      <c r="A238" s="237" t="str">
        <f>name!E$12</f>
        <v>Elementary occupations</v>
      </c>
      <c r="B238" s="302">
        <v>0.12310832078194414</v>
      </c>
      <c r="C238" s="302">
        <v>7.1266131330633392E-2</v>
      </c>
      <c r="D238" s="302">
        <v>4.3561234636529236E-2</v>
      </c>
      <c r="E238" s="302">
        <f t="shared" si="105"/>
        <v>0.23793568674910676</v>
      </c>
      <c r="F238" s="303"/>
      <c r="G238" s="302">
        <v>0.11257403842740707</v>
      </c>
      <c r="H238" s="302">
        <v>7.1872352488450073E-2</v>
      </c>
      <c r="I238" s="302">
        <v>1.8253369374697612E-2</v>
      </c>
      <c r="J238" s="302">
        <f t="shared" si="108"/>
        <v>0.20269976029055475</v>
      </c>
      <c r="K238" s="303"/>
      <c r="L238" s="302">
        <v>0.11827343124929232</v>
      </c>
      <c r="M238" s="302">
        <v>7.8425135494743003E-2</v>
      </c>
      <c r="N238" s="302">
        <v>3.4222442488018999E-2</v>
      </c>
      <c r="O238" s="302">
        <f t="shared" si="107"/>
        <v>0.23092100923205433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7.5492016179091133</v>
      </c>
      <c r="C240" s="311">
        <f t="shared" ref="C240:E240" si="109">SUM(C230:C238)</f>
        <v>0.9685961418711897</v>
      </c>
      <c r="D240" s="311">
        <f t="shared" si="109"/>
        <v>1.0862022402197218</v>
      </c>
      <c r="E240" s="311">
        <f t="shared" si="109"/>
        <v>9.6040000000000241</v>
      </c>
      <c r="F240" s="311"/>
      <c r="G240" s="311">
        <f t="shared" ref="G240:J240" si="110">SUM(G230:G238)</f>
        <v>9.2188624512838615</v>
      </c>
      <c r="H240" s="311">
        <f t="shared" si="110"/>
        <v>1.2326565777790894</v>
      </c>
      <c r="I240" s="311">
        <f t="shared" si="110"/>
        <v>0.51748097093704526</v>
      </c>
      <c r="J240" s="311">
        <f t="shared" si="110"/>
        <v>10.968999999999999</v>
      </c>
      <c r="K240" s="311"/>
      <c r="L240" s="311">
        <f t="shared" ref="L240:O240" si="111">SUM(L230:L238)</f>
        <v>10.692725010187067</v>
      </c>
      <c r="M240" s="311">
        <f t="shared" si="111"/>
        <v>1.392886761280929</v>
      </c>
      <c r="N240" s="311">
        <f t="shared" si="111"/>
        <v>0.62338822853199383</v>
      </c>
      <c r="O240" s="311">
        <f t="shared" si="111"/>
        <v>12.708999999999987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1.4908413159866634</v>
      </c>
      <c r="C247" s="302">
        <v>0.13853850728326819</v>
      </c>
      <c r="D247" s="302">
        <v>0.34625659234562778</v>
      </c>
      <c r="E247" s="302">
        <f>SUM(B247:D247)</f>
        <v>1.9756364156155592</v>
      </c>
      <c r="F247" s="303"/>
      <c r="G247" s="302">
        <v>1.8267773229214659</v>
      </c>
      <c r="H247" s="302">
        <v>0.20677040266610253</v>
      </c>
      <c r="I247" s="302">
        <v>0.21610691096785076</v>
      </c>
      <c r="J247" s="302">
        <f>SUM(G247:I247)</f>
        <v>2.2496546365554191</v>
      </c>
      <c r="K247" s="303"/>
      <c r="L247" s="302">
        <v>1.477652804833945</v>
      </c>
      <c r="M247" s="302">
        <v>0.23602308477030864</v>
      </c>
      <c r="N247" s="302">
        <v>0.23040451795739919</v>
      </c>
      <c r="O247" s="302">
        <f>SUM(L247:N247)</f>
        <v>1.9440804075616529</v>
      </c>
    </row>
    <row r="248" spans="1:15" s="236" customFormat="1" x14ac:dyDescent="0.2">
      <c r="A248" s="237" t="str">
        <f>name!E$5</f>
        <v>Professional occupations</v>
      </c>
      <c r="B248" s="302">
        <v>1.6831444323177862</v>
      </c>
      <c r="C248" s="302">
        <v>0.10388297806346372</v>
      </c>
      <c r="D248" s="302">
        <v>0.37144626583658713</v>
      </c>
      <c r="E248" s="302">
        <f t="shared" ref="E248:E255" si="112">SUM(B248:D248)</f>
        <v>2.1584736762178371</v>
      </c>
      <c r="F248" s="303"/>
      <c r="G248" s="302">
        <v>2.4556852432538783</v>
      </c>
      <c r="H248" s="302">
        <v>0.14572891337008234</v>
      </c>
      <c r="I248" s="302">
        <v>0.22892586928100395</v>
      </c>
      <c r="J248" s="302">
        <f t="shared" ref="J248:J250" si="113">SUM(G248:I248)</f>
        <v>2.8303400259049645</v>
      </c>
      <c r="K248" s="303"/>
      <c r="L248" s="302">
        <v>2.8654548024086846</v>
      </c>
      <c r="M248" s="302">
        <v>0.15256093699528281</v>
      </c>
      <c r="N248" s="302">
        <v>0.20916010080462835</v>
      </c>
      <c r="O248" s="302">
        <f t="shared" ref="O248:O255" si="114">SUM(L248:N248)</f>
        <v>3.2271758402085959</v>
      </c>
    </row>
    <row r="249" spans="1:15" s="236" customFormat="1" x14ac:dyDescent="0.2">
      <c r="A249" s="237" t="str">
        <f>name!E$6</f>
        <v>Associate professional occupations</v>
      </c>
      <c r="B249" s="302">
        <v>1.7294306893051132</v>
      </c>
      <c r="C249" s="302">
        <v>0.23614023027338946</v>
      </c>
      <c r="D249" s="302">
        <v>0.48629132808912723</v>
      </c>
      <c r="E249" s="302">
        <f t="shared" si="112"/>
        <v>2.4518622476676297</v>
      </c>
      <c r="F249" s="303"/>
      <c r="G249" s="302">
        <v>2.1887025934208748</v>
      </c>
      <c r="H249" s="302">
        <v>0.24975228381024325</v>
      </c>
      <c r="I249" s="302">
        <v>0.33942962031810192</v>
      </c>
      <c r="J249" s="302">
        <f t="shared" si="113"/>
        <v>2.7778844975492198</v>
      </c>
      <c r="K249" s="303"/>
      <c r="L249" s="302">
        <v>1.9208948704908562</v>
      </c>
      <c r="M249" s="302">
        <v>0.24089788621149197</v>
      </c>
      <c r="N249" s="302">
        <v>0.36665745729381138</v>
      </c>
      <c r="O249" s="302">
        <f t="shared" si="114"/>
        <v>2.5284502139961593</v>
      </c>
    </row>
    <row r="250" spans="1:15" s="236" customFormat="1" x14ac:dyDescent="0.2">
      <c r="A250" s="237" t="str">
        <f>name!E$7</f>
        <v>Administrative and secretarial occupations</v>
      </c>
      <c r="B250" s="302">
        <v>1.8319590140035045</v>
      </c>
      <c r="C250" s="302">
        <v>1.1507297814369639</v>
      </c>
      <c r="D250" s="302">
        <v>0.14662452799980361</v>
      </c>
      <c r="E250" s="302">
        <f t="shared" si="112"/>
        <v>3.1293133234402721</v>
      </c>
      <c r="F250" s="303"/>
      <c r="G250" s="302">
        <v>1.85133660149769</v>
      </c>
      <c r="H250" s="302">
        <v>0.96745159019343241</v>
      </c>
      <c r="I250" s="302">
        <v>8.358677004288248E-2</v>
      </c>
      <c r="J250" s="302">
        <f t="shared" si="113"/>
        <v>2.9023749617340044</v>
      </c>
      <c r="K250" s="303"/>
      <c r="L250" s="302">
        <v>1.466035872861247</v>
      </c>
      <c r="M250" s="302">
        <v>0.80074562435977625</v>
      </c>
      <c r="N250" s="302">
        <v>5.6683438774316905E-2</v>
      </c>
      <c r="O250" s="302">
        <f t="shared" si="114"/>
        <v>2.3234649359953403</v>
      </c>
    </row>
    <row r="251" spans="1:15" s="236" customFormat="1" x14ac:dyDescent="0.2">
      <c r="A251" s="237" t="str">
        <f>name!E$8</f>
        <v>Skilled trades occupations</v>
      </c>
      <c r="B251" s="302">
        <v>0.10751041736419066</v>
      </c>
      <c r="C251" s="302">
        <v>2.3546672964540421E-2</v>
      </c>
      <c r="D251" s="302">
        <v>0.11273489365528372</v>
      </c>
      <c r="E251" s="302">
        <f t="shared" si="112"/>
        <v>0.2437919839840148</v>
      </c>
      <c r="F251" s="303"/>
      <c r="G251" s="302">
        <v>9.7737143864317477E-2</v>
      </c>
      <c r="H251" s="302">
        <v>1.8739970018687289E-2</v>
      </c>
      <c r="I251" s="302">
        <v>5.9918053546365715E-2</v>
      </c>
      <c r="J251" s="302">
        <f>SUM(G251:I251)</f>
        <v>0.1763951674293705</v>
      </c>
      <c r="K251" s="303"/>
      <c r="L251" s="302">
        <v>7.9837168511592047E-2</v>
      </c>
      <c r="M251" s="302">
        <v>1.9823564435257041E-2</v>
      </c>
      <c r="N251" s="302">
        <v>5.933980366358034E-2</v>
      </c>
      <c r="O251" s="302">
        <f t="shared" si="114"/>
        <v>0.15900053661042943</v>
      </c>
    </row>
    <row r="252" spans="1:15" s="236" customFormat="1" x14ac:dyDescent="0.2">
      <c r="A252" s="237" t="str">
        <f>name!E$9</f>
        <v>Caring, leisure and other service occupations</v>
      </c>
      <c r="B252" s="302">
        <v>4.1727332702508786E-2</v>
      </c>
      <c r="C252" s="302">
        <v>7.5261815625647594E-3</v>
      </c>
      <c r="D252" s="302">
        <v>6.98530348688855E-2</v>
      </c>
      <c r="E252" s="302">
        <f t="shared" si="112"/>
        <v>0.11910654913395904</v>
      </c>
      <c r="F252" s="303"/>
      <c r="G252" s="302">
        <v>6.0630863459223291E-2</v>
      </c>
      <c r="H252" s="302">
        <v>7.6966585471590692E-3</v>
      </c>
      <c r="I252" s="302">
        <v>3.9840194779204648E-2</v>
      </c>
      <c r="J252" s="302">
        <f t="shared" ref="J252:J255" si="115">SUM(G252:I252)</f>
        <v>0.10816771678558701</v>
      </c>
      <c r="K252" s="303"/>
      <c r="L252" s="302">
        <v>6.1606805233976637E-2</v>
      </c>
      <c r="M252" s="302">
        <v>5.7837779286627885E-3</v>
      </c>
      <c r="N252" s="302">
        <v>5.3407333869372554E-2</v>
      </c>
      <c r="O252" s="302">
        <f t="shared" si="114"/>
        <v>0.12079791703201198</v>
      </c>
    </row>
    <row r="253" spans="1:15" s="236" customFormat="1" x14ac:dyDescent="0.2">
      <c r="A253" s="237" t="str">
        <f>name!E$10</f>
        <v>Sales and customer service occupations</v>
      </c>
      <c r="B253" s="302">
        <v>0.39583693860790742</v>
      </c>
      <c r="C253" s="302">
        <v>0.25645870046539571</v>
      </c>
      <c r="D253" s="302">
        <v>0.18984902486312061</v>
      </c>
      <c r="E253" s="302">
        <f t="shared" si="112"/>
        <v>0.84214466393642373</v>
      </c>
      <c r="F253" s="303"/>
      <c r="G253" s="302">
        <v>0.41831739013373342</v>
      </c>
      <c r="H253" s="302">
        <v>0.27483570257964079</v>
      </c>
      <c r="I253" s="302">
        <v>7.9452350705117428E-2</v>
      </c>
      <c r="J253" s="302">
        <f t="shared" si="115"/>
        <v>0.77260544341849169</v>
      </c>
      <c r="K253" s="303"/>
      <c r="L253" s="302">
        <v>0.35320812610986579</v>
      </c>
      <c r="M253" s="302">
        <v>0.26349073623321717</v>
      </c>
      <c r="N253" s="302">
        <v>5.6854214922641547E-2</v>
      </c>
      <c r="O253" s="302">
        <f t="shared" si="114"/>
        <v>0.67355307726572444</v>
      </c>
    </row>
    <row r="254" spans="1:15" s="236" customFormat="1" x14ac:dyDescent="0.2">
      <c r="A254" s="237" t="str">
        <f>name!E$11</f>
        <v>Process, plant and machine operatives</v>
      </c>
      <c r="B254" s="302">
        <v>3.7779408852669769E-2</v>
      </c>
      <c r="C254" s="302">
        <v>5.7373332619222502E-3</v>
      </c>
      <c r="D254" s="302">
        <v>4.805388735407972E-2</v>
      </c>
      <c r="E254" s="302">
        <f t="shared" si="112"/>
        <v>9.1570629468671741E-2</v>
      </c>
      <c r="F254" s="303"/>
      <c r="G254" s="302">
        <v>3.3848837403175111E-2</v>
      </c>
      <c r="H254" s="302">
        <v>7.1393315076031067E-3</v>
      </c>
      <c r="I254" s="302">
        <v>5.0992987009425957E-2</v>
      </c>
      <c r="J254" s="302">
        <f t="shared" si="115"/>
        <v>9.1981155920204172E-2</v>
      </c>
      <c r="K254" s="303"/>
      <c r="L254" s="302">
        <v>2.8274146284495479E-2</v>
      </c>
      <c r="M254" s="302">
        <v>9.2336973746229272E-3</v>
      </c>
      <c r="N254" s="302">
        <v>6.1225507492804428E-2</v>
      </c>
      <c r="O254" s="302">
        <f t="shared" si="114"/>
        <v>9.8733351151922832E-2</v>
      </c>
    </row>
    <row r="255" spans="1:15" s="236" customFormat="1" x14ac:dyDescent="0.2">
      <c r="A255" s="237" t="str">
        <f>name!E$12</f>
        <v>Elementary occupations</v>
      </c>
      <c r="B255" s="302">
        <v>8.0693174167522447E-2</v>
      </c>
      <c r="C255" s="302">
        <v>2.7894225442944419E-2</v>
      </c>
      <c r="D255" s="302">
        <v>6.9513110925163407E-2</v>
      </c>
      <c r="E255" s="302">
        <f t="shared" si="112"/>
        <v>0.17810051053563028</v>
      </c>
      <c r="F255" s="303"/>
      <c r="G255" s="302">
        <v>7.4490004710246166E-2</v>
      </c>
      <c r="H255" s="302">
        <v>2.298995434913232E-2</v>
      </c>
      <c r="I255" s="302">
        <v>3.1116435643345763E-2</v>
      </c>
      <c r="J255" s="302">
        <f t="shared" si="115"/>
        <v>0.12859639470272424</v>
      </c>
      <c r="K255" s="303"/>
      <c r="L255" s="302">
        <v>6.4440227685633136E-2</v>
      </c>
      <c r="M255" s="302">
        <v>1.7405195157908608E-2</v>
      </c>
      <c r="N255" s="302">
        <v>3.5898297334603153E-2</v>
      </c>
      <c r="O255" s="302">
        <f t="shared" si="114"/>
        <v>0.11774372017814488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7.3989227233078658</v>
      </c>
      <c r="C257" s="311">
        <f t="shared" ref="C257:E257" si="116">SUM(C247:C255)</f>
        <v>1.9504546107544527</v>
      </c>
      <c r="D257" s="311">
        <f t="shared" si="116"/>
        <v>1.8406226659376785</v>
      </c>
      <c r="E257" s="311">
        <f t="shared" si="116"/>
        <v>11.189999999999996</v>
      </c>
      <c r="F257" s="311"/>
      <c r="G257" s="311">
        <f t="shared" ref="G257:J257" si="117">SUM(G247:G255)</f>
        <v>9.0075260006646047</v>
      </c>
      <c r="H257" s="311">
        <f t="shared" si="117"/>
        <v>1.9011048070420833</v>
      </c>
      <c r="I257" s="311">
        <f t="shared" si="117"/>
        <v>1.1293691922932987</v>
      </c>
      <c r="J257" s="311">
        <f t="shared" si="117"/>
        <v>12.037999999999984</v>
      </c>
      <c r="K257" s="311"/>
      <c r="L257" s="311">
        <f t="shared" ref="L257:O257" si="118">SUM(L247:L255)</f>
        <v>8.3174048244202954</v>
      </c>
      <c r="M257" s="311">
        <f t="shared" si="118"/>
        <v>1.7459645034665283</v>
      </c>
      <c r="N257" s="311">
        <f t="shared" si="118"/>
        <v>1.1296306721131582</v>
      </c>
      <c r="O257" s="311">
        <f t="shared" si="118"/>
        <v>11.192999999999982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0.72598787907001838</v>
      </c>
      <c r="C264" s="302">
        <v>0.11615749911559249</v>
      </c>
      <c r="D264" s="302">
        <v>0.33796184507171367</v>
      </c>
      <c r="E264" s="302">
        <f>SUM(B264:D264)</f>
        <v>1.1801072232573246</v>
      </c>
      <c r="F264" s="303"/>
      <c r="G264" s="302">
        <v>1.1956025653155511</v>
      </c>
      <c r="H264" s="302">
        <v>0.205711326448067</v>
      </c>
      <c r="I264" s="302">
        <v>0.75778734434654427</v>
      </c>
      <c r="J264" s="302">
        <f>SUM(G264:I264)</f>
        <v>2.1591012361101622</v>
      </c>
      <c r="K264" s="303"/>
      <c r="L264" s="302">
        <v>1.1907635511610235</v>
      </c>
      <c r="M264" s="302">
        <v>0.19611348654552035</v>
      </c>
      <c r="N264" s="302">
        <v>0.96704440403481862</v>
      </c>
      <c r="O264" s="302">
        <f>SUM(L264:N264)</f>
        <v>2.3539214417413623</v>
      </c>
    </row>
    <row r="265" spans="1:15" s="236" customFormat="1" x14ac:dyDescent="0.2">
      <c r="A265" s="237" t="str">
        <f>name!E$5</f>
        <v>Professional occupations</v>
      </c>
      <c r="B265" s="302">
        <v>0.68599904874070106</v>
      </c>
      <c r="C265" s="302">
        <v>0.12926844067721247</v>
      </c>
      <c r="D265" s="302">
        <v>5.3828509739384682E-2</v>
      </c>
      <c r="E265" s="302">
        <f t="shared" ref="E265:E272" si="119">SUM(B265:D265)</f>
        <v>0.86909599915729818</v>
      </c>
      <c r="F265" s="303"/>
      <c r="G265" s="302">
        <v>1.310826722824989</v>
      </c>
      <c r="H265" s="302">
        <v>0.18946334758677388</v>
      </c>
      <c r="I265" s="302">
        <v>0.11571904968432122</v>
      </c>
      <c r="J265" s="302">
        <f t="shared" ref="J265:J267" si="120">SUM(G265:I265)</f>
        <v>1.6160091200960842</v>
      </c>
      <c r="K265" s="303"/>
      <c r="L265" s="302">
        <v>1.5301022284914394</v>
      </c>
      <c r="M265" s="302">
        <v>0.21318695968873441</v>
      </c>
      <c r="N265" s="302">
        <v>6.554724646100217E-2</v>
      </c>
      <c r="O265" s="302">
        <f t="shared" ref="O265:O272" si="121">SUM(L265:N265)</f>
        <v>1.8088364346411758</v>
      </c>
    </row>
    <row r="266" spans="1:15" s="236" customFormat="1" x14ac:dyDescent="0.2">
      <c r="A266" s="237" t="str">
        <f>name!E$6</f>
        <v>Associate professional occupations</v>
      </c>
      <c r="B266" s="302">
        <v>0.57430587043738468</v>
      </c>
      <c r="C266" s="302">
        <v>0.15756718539015391</v>
      </c>
      <c r="D266" s="302">
        <v>5.34860834114297E-2</v>
      </c>
      <c r="E266" s="302">
        <f t="shared" si="119"/>
        <v>0.78535913923896827</v>
      </c>
      <c r="F266" s="303"/>
      <c r="G266" s="302">
        <v>0.99610760834976708</v>
      </c>
      <c r="H266" s="302">
        <v>0.21813979693389859</v>
      </c>
      <c r="I266" s="302">
        <v>0.10014075827279814</v>
      </c>
      <c r="J266" s="302">
        <f t="shared" si="120"/>
        <v>1.3143881635564638</v>
      </c>
      <c r="K266" s="303"/>
      <c r="L266" s="302">
        <v>1.1722450227761376</v>
      </c>
      <c r="M266" s="302">
        <v>0.24689455977930194</v>
      </c>
      <c r="N266" s="302">
        <v>9.9140190002187031E-2</v>
      </c>
      <c r="O266" s="302">
        <f t="shared" si="121"/>
        <v>1.5182797725576267</v>
      </c>
    </row>
    <row r="267" spans="1:15" s="236" customFormat="1" x14ac:dyDescent="0.2">
      <c r="A267" s="237" t="str">
        <f>name!E$7</f>
        <v>Administrative and secretarial occupations</v>
      </c>
      <c r="B267" s="302">
        <v>0.5467006941550725</v>
      </c>
      <c r="C267" s="302">
        <v>0.73842221581581757</v>
      </c>
      <c r="D267" s="302">
        <v>3.9656582664396596E-2</v>
      </c>
      <c r="E267" s="302">
        <f t="shared" si="119"/>
        <v>1.3247794926352867</v>
      </c>
      <c r="F267" s="303"/>
      <c r="G267" s="302">
        <v>0.8304255021558391</v>
      </c>
      <c r="H267" s="302">
        <v>0.61868119934985188</v>
      </c>
      <c r="I267" s="302">
        <v>2.7642532999200824E-2</v>
      </c>
      <c r="J267" s="302">
        <f t="shared" si="120"/>
        <v>1.4767492345048916</v>
      </c>
      <c r="K267" s="303"/>
      <c r="L267" s="302">
        <v>0.74591118393524702</v>
      </c>
      <c r="M267" s="302">
        <v>0.49578485855923543</v>
      </c>
      <c r="N267" s="302">
        <v>2.6613683085821065E-2</v>
      </c>
      <c r="O267" s="302">
        <f t="shared" si="121"/>
        <v>1.2683097255803035</v>
      </c>
    </row>
    <row r="268" spans="1:15" s="236" customFormat="1" x14ac:dyDescent="0.2">
      <c r="A268" s="237" t="str">
        <f>name!E$8</f>
        <v>Skilled trades occupations</v>
      </c>
      <c r="B268" s="302">
        <v>0.29872581962911371</v>
      </c>
      <c r="C268" s="302">
        <v>3.2256920129626533E-2</v>
      </c>
      <c r="D268" s="302">
        <v>0.11993834971903886</v>
      </c>
      <c r="E268" s="302">
        <f t="shared" si="119"/>
        <v>0.45092108947777909</v>
      </c>
      <c r="F268" s="303"/>
      <c r="G268" s="302">
        <v>0.35777684210471744</v>
      </c>
      <c r="H268" s="302">
        <v>3.9727213420568189E-2</v>
      </c>
      <c r="I268" s="302">
        <v>0.2126362247892237</v>
      </c>
      <c r="J268" s="302">
        <f>SUM(G268:I268)</f>
        <v>0.61014028031450929</v>
      </c>
      <c r="K268" s="303"/>
      <c r="L268" s="302">
        <v>0.38031019060679228</v>
      </c>
      <c r="M268" s="302">
        <v>5.7781755727806611E-2</v>
      </c>
      <c r="N268" s="302">
        <v>0.22851387688181937</v>
      </c>
      <c r="O268" s="302">
        <f t="shared" si="121"/>
        <v>0.66660582321641826</v>
      </c>
    </row>
    <row r="269" spans="1:15" s="236" customFormat="1" x14ac:dyDescent="0.2">
      <c r="A269" s="237" t="str">
        <f>name!E$9</f>
        <v>Caring, leisure and other service occupations</v>
      </c>
      <c r="B269" s="302">
        <v>0.11759412760019436</v>
      </c>
      <c r="C269" s="302">
        <v>7.0421044445582906E-2</v>
      </c>
      <c r="D269" s="302">
        <v>2.1496987994334069E-2</v>
      </c>
      <c r="E269" s="302">
        <f t="shared" si="119"/>
        <v>0.20951216004011136</v>
      </c>
      <c r="F269" s="303"/>
      <c r="G269" s="302">
        <v>0.17713068580842808</v>
      </c>
      <c r="H269" s="302">
        <v>6.6152302506515215E-2</v>
      </c>
      <c r="I269" s="302">
        <v>4.0478293301681345E-2</v>
      </c>
      <c r="J269" s="302">
        <f t="shared" ref="J269:J272" si="122">SUM(G269:I269)</f>
        <v>0.28376128161662462</v>
      </c>
      <c r="K269" s="303"/>
      <c r="L269" s="302">
        <v>0.18735682463032116</v>
      </c>
      <c r="M269" s="302">
        <v>5.5134472782332071E-2</v>
      </c>
      <c r="N269" s="302">
        <v>6.9994588206865757E-2</v>
      </c>
      <c r="O269" s="302">
        <f t="shared" si="121"/>
        <v>0.31248588561951901</v>
      </c>
    </row>
    <row r="270" spans="1:15" s="236" customFormat="1" x14ac:dyDescent="0.2">
      <c r="A270" s="237" t="str">
        <f>name!E$10</f>
        <v>Sales and customer service occupations</v>
      </c>
      <c r="B270" s="302">
        <v>0.33077706186071926</v>
      </c>
      <c r="C270" s="302">
        <v>0.14015705554914978</v>
      </c>
      <c r="D270" s="302">
        <v>8.8358742435655002E-2</v>
      </c>
      <c r="E270" s="302">
        <f t="shared" si="119"/>
        <v>0.55929285984552402</v>
      </c>
      <c r="F270" s="303"/>
      <c r="G270" s="302">
        <v>0.45555452680634173</v>
      </c>
      <c r="H270" s="302">
        <v>0.15216071414774746</v>
      </c>
      <c r="I270" s="302">
        <v>0.15370610041102095</v>
      </c>
      <c r="J270" s="302">
        <f t="shared" si="122"/>
        <v>0.76142134136511008</v>
      </c>
      <c r="K270" s="303"/>
      <c r="L270" s="302">
        <v>0.45821690795673858</v>
      </c>
      <c r="M270" s="302">
        <v>0.13971146246323582</v>
      </c>
      <c r="N270" s="302">
        <v>0.14359225552889818</v>
      </c>
      <c r="O270" s="302">
        <f t="shared" si="121"/>
        <v>0.74152062594887258</v>
      </c>
    </row>
    <row r="271" spans="1:15" s="236" customFormat="1" x14ac:dyDescent="0.2">
      <c r="A271" s="237" t="str">
        <f>name!E$11</f>
        <v>Process, plant and machine operatives</v>
      </c>
      <c r="B271" s="302">
        <v>9.0341588233115916E-2</v>
      </c>
      <c r="C271" s="302">
        <v>5.4713984625602459E-3</v>
      </c>
      <c r="D271" s="302">
        <v>3.1429733051268689E-3</v>
      </c>
      <c r="E271" s="302">
        <f t="shared" si="119"/>
        <v>9.8955960000803034E-2</v>
      </c>
      <c r="F271" s="303"/>
      <c r="G271" s="302">
        <v>0.1014357416242148</v>
      </c>
      <c r="H271" s="302">
        <v>9.119451134543757E-3</v>
      </c>
      <c r="I271" s="302">
        <v>9.895147450259505E-3</v>
      </c>
      <c r="J271" s="302">
        <f t="shared" si="122"/>
        <v>0.12045034020901806</v>
      </c>
      <c r="K271" s="303"/>
      <c r="L271" s="302">
        <v>7.2692263621749256E-2</v>
      </c>
      <c r="M271" s="302">
        <v>7.6953596517426396E-3</v>
      </c>
      <c r="N271" s="302">
        <v>9.0988172925254678E-3</v>
      </c>
      <c r="O271" s="302">
        <f t="shared" si="121"/>
        <v>8.9486440566017372E-2</v>
      </c>
    </row>
    <row r="272" spans="1:15" s="236" customFormat="1" x14ac:dyDescent="0.2">
      <c r="A272" s="237" t="str">
        <f>name!E$12</f>
        <v>Elementary occupations</v>
      </c>
      <c r="B272" s="302">
        <v>0.10557821726293289</v>
      </c>
      <c r="C272" s="302">
        <v>9.5295909567332679E-2</v>
      </c>
      <c r="D272" s="302">
        <v>1.5101949516643889E-2</v>
      </c>
      <c r="E272" s="302">
        <f t="shared" si="119"/>
        <v>0.21597607634690946</v>
      </c>
      <c r="F272" s="303"/>
      <c r="G272" s="302">
        <v>0.13030976811033884</v>
      </c>
      <c r="H272" s="302">
        <v>6.9633116471663745E-2</v>
      </c>
      <c r="I272" s="302">
        <v>1.2036117645128094E-2</v>
      </c>
      <c r="J272" s="302">
        <f t="shared" si="122"/>
        <v>0.2119790022271307</v>
      </c>
      <c r="K272" s="303"/>
      <c r="L272" s="302">
        <v>0.12689217518305446</v>
      </c>
      <c r="M272" s="302">
        <v>2.0127786452371892E-2</v>
      </c>
      <c r="N272" s="302">
        <v>1.2533888493280932E-2</v>
      </c>
      <c r="O272" s="302">
        <f t="shared" si="121"/>
        <v>0.15955385012870729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3.4760103069892527</v>
      </c>
      <c r="C274" s="311">
        <f t="shared" ref="C274:E274" si="123">SUM(C264:C272)</f>
        <v>1.4850176691530286</v>
      </c>
      <c r="D274" s="311">
        <f t="shared" si="123"/>
        <v>0.73297202385772342</v>
      </c>
      <c r="E274" s="311">
        <f t="shared" si="123"/>
        <v>5.6940000000000053</v>
      </c>
      <c r="F274" s="311"/>
      <c r="G274" s="311">
        <f t="shared" ref="G274:J274" si="124">SUM(G264:G272)</f>
        <v>5.5551699631001865</v>
      </c>
      <c r="H274" s="311">
        <f t="shared" si="124"/>
        <v>1.5687884679996296</v>
      </c>
      <c r="I274" s="311">
        <f t="shared" si="124"/>
        <v>1.430041568900178</v>
      </c>
      <c r="J274" s="311">
        <f t="shared" si="124"/>
        <v>8.5539999999999932</v>
      </c>
      <c r="K274" s="311"/>
      <c r="L274" s="311">
        <f t="shared" ref="L274:O274" si="125">SUM(L264:L272)</f>
        <v>5.8644903483625024</v>
      </c>
      <c r="M274" s="311">
        <f t="shared" si="125"/>
        <v>1.4324307016502811</v>
      </c>
      <c r="N274" s="311">
        <f t="shared" si="125"/>
        <v>1.6220789499872186</v>
      </c>
      <c r="O274" s="311">
        <f t="shared" si="125"/>
        <v>8.9190000000000023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3.7783276432235589</v>
      </c>
      <c r="C281" s="302">
        <v>0.67766381857369196</v>
      </c>
      <c r="D281" s="302">
        <v>1.5122425360239189</v>
      </c>
      <c r="E281" s="302">
        <f>SUM(B281:D281)</f>
        <v>5.9682339978211703</v>
      </c>
      <c r="F281" s="303"/>
      <c r="G281" s="302">
        <v>4.6605013730248004</v>
      </c>
      <c r="H281" s="302">
        <v>1.2535242685335448</v>
      </c>
      <c r="I281" s="302">
        <v>1.7543581211319781</v>
      </c>
      <c r="J281" s="302">
        <f>SUM(G281:I281)</f>
        <v>7.6683837626903228</v>
      </c>
      <c r="K281" s="303"/>
      <c r="L281" s="302">
        <v>4.2187313293235222</v>
      </c>
      <c r="M281" s="302">
        <v>1.6178122632112979</v>
      </c>
      <c r="N281" s="302">
        <v>2.1821333621857626</v>
      </c>
      <c r="O281" s="302">
        <f>SUM(L281:N281)</f>
        <v>8.0186769547205827</v>
      </c>
    </row>
    <row r="282" spans="1:15" s="236" customFormat="1" x14ac:dyDescent="0.2">
      <c r="A282" s="237" t="str">
        <f>name!E$5</f>
        <v>Professional occupations</v>
      </c>
      <c r="B282" s="302">
        <v>10.174901166261495</v>
      </c>
      <c r="C282" s="302">
        <v>1.393000616863866</v>
      </c>
      <c r="D282" s="302">
        <v>3.8700289216068002</v>
      </c>
      <c r="E282" s="302">
        <f t="shared" ref="E282:E289" si="126">SUM(B282:D282)</f>
        <v>15.43793070473216</v>
      </c>
      <c r="F282" s="303"/>
      <c r="G282" s="302">
        <v>14.855043065470708</v>
      </c>
      <c r="H282" s="302">
        <v>2.6077264511819314</v>
      </c>
      <c r="I282" s="302">
        <v>3.7760355599975108</v>
      </c>
      <c r="J282" s="302">
        <f t="shared" ref="J282:J284" si="127">SUM(G282:I282)</f>
        <v>21.238805076650149</v>
      </c>
      <c r="K282" s="303"/>
      <c r="L282" s="302">
        <v>18.275276928972328</v>
      </c>
      <c r="M282" s="302">
        <v>3.1718076144282468</v>
      </c>
      <c r="N282" s="302">
        <v>4.2015094226789893</v>
      </c>
      <c r="O282" s="302">
        <f t="shared" ref="O282:O289" si="128">SUM(L282:N282)</f>
        <v>25.648593966079563</v>
      </c>
    </row>
    <row r="283" spans="1:15" s="236" customFormat="1" x14ac:dyDescent="0.2">
      <c r="A283" s="237" t="str">
        <f>name!E$6</f>
        <v>Associate professional occupations</v>
      </c>
      <c r="B283" s="302">
        <v>4.6099298853035506</v>
      </c>
      <c r="C283" s="302">
        <v>1.0038966842404773</v>
      </c>
      <c r="D283" s="302">
        <v>1.6205785994869988</v>
      </c>
      <c r="E283" s="302">
        <f t="shared" si="126"/>
        <v>7.2344051690310263</v>
      </c>
      <c r="F283" s="303"/>
      <c r="G283" s="302">
        <v>6.0884131486947339</v>
      </c>
      <c r="H283" s="302">
        <v>1.5469785090794803</v>
      </c>
      <c r="I283" s="302">
        <v>1.7079182872211218</v>
      </c>
      <c r="J283" s="302">
        <f t="shared" si="127"/>
        <v>9.3433099449953367</v>
      </c>
      <c r="K283" s="303"/>
      <c r="L283" s="302">
        <v>6.4206557130674078</v>
      </c>
      <c r="M283" s="302">
        <v>1.8094248748271262</v>
      </c>
      <c r="N283" s="302">
        <v>2.0792337403156909</v>
      </c>
      <c r="O283" s="302">
        <f t="shared" si="128"/>
        <v>10.309314328210224</v>
      </c>
    </row>
    <row r="284" spans="1:15" s="236" customFormat="1" x14ac:dyDescent="0.2">
      <c r="A284" s="237" t="str">
        <f>name!E$7</f>
        <v>Administrative and secretarial occupations</v>
      </c>
      <c r="B284" s="302">
        <v>3.7711740262732447</v>
      </c>
      <c r="C284" s="302">
        <v>3.3241686699515802</v>
      </c>
      <c r="D284" s="302">
        <v>0.84896937886309776</v>
      </c>
      <c r="E284" s="302">
        <f t="shared" si="126"/>
        <v>7.9443120750879226</v>
      </c>
      <c r="F284" s="303"/>
      <c r="G284" s="302">
        <v>4.519536440586581</v>
      </c>
      <c r="H284" s="302">
        <v>4.4059842986393765</v>
      </c>
      <c r="I284" s="302">
        <v>1.16857180083124</v>
      </c>
      <c r="J284" s="302">
        <f t="shared" si="127"/>
        <v>10.094092540057197</v>
      </c>
      <c r="K284" s="303"/>
      <c r="L284" s="302">
        <v>3.4060128198263357</v>
      </c>
      <c r="M284" s="302">
        <v>4.4630604842776282</v>
      </c>
      <c r="N284" s="302">
        <v>1.0472265404053134</v>
      </c>
      <c r="O284" s="302">
        <f t="shared" si="128"/>
        <v>8.9162998445092772</v>
      </c>
    </row>
    <row r="285" spans="1:15" s="236" customFormat="1" x14ac:dyDescent="0.2">
      <c r="A285" s="237" t="str">
        <f>name!E$8</f>
        <v>Skilled trades occupations</v>
      </c>
      <c r="B285" s="302">
        <v>1.0098975186717307</v>
      </c>
      <c r="C285" s="302">
        <v>0.24196146397845208</v>
      </c>
      <c r="D285" s="302">
        <v>0.42956365891099629</v>
      </c>
      <c r="E285" s="302">
        <f t="shared" si="126"/>
        <v>1.6814226415611793</v>
      </c>
      <c r="F285" s="303"/>
      <c r="G285" s="302">
        <v>0.86049142254492172</v>
      </c>
      <c r="H285" s="302">
        <v>0.16148742937128821</v>
      </c>
      <c r="I285" s="302">
        <v>0.36431326186421803</v>
      </c>
      <c r="J285" s="302">
        <f>SUM(G285:I285)</f>
        <v>1.3862921137804278</v>
      </c>
      <c r="K285" s="303"/>
      <c r="L285" s="302">
        <v>0.73748368444867196</v>
      </c>
      <c r="M285" s="302">
        <v>0.21015432388049679</v>
      </c>
      <c r="N285" s="302">
        <v>0.49318676611293039</v>
      </c>
      <c r="O285" s="302">
        <f t="shared" si="128"/>
        <v>1.4408247744420992</v>
      </c>
    </row>
    <row r="286" spans="1:15" s="236" customFormat="1" x14ac:dyDescent="0.2">
      <c r="A286" s="237" t="str">
        <f>name!E$9</f>
        <v>Caring, leisure and other service occupations</v>
      </c>
      <c r="B286" s="302">
        <v>0.36842053158389115</v>
      </c>
      <c r="C286" s="302">
        <v>0.25798891446541405</v>
      </c>
      <c r="D286" s="302">
        <v>0.36208093708942979</v>
      </c>
      <c r="E286" s="302">
        <f t="shared" si="126"/>
        <v>0.98849038313873505</v>
      </c>
      <c r="F286" s="303"/>
      <c r="G286" s="302">
        <v>0.53099462608627046</v>
      </c>
      <c r="H286" s="302">
        <v>0.44343514969160258</v>
      </c>
      <c r="I286" s="302">
        <v>0.64677529084987295</v>
      </c>
      <c r="J286" s="302">
        <f t="shared" ref="J286:J289" si="129">SUM(G286:I286)</f>
        <v>1.621205066627746</v>
      </c>
      <c r="K286" s="303"/>
      <c r="L286" s="302">
        <v>0.59951446988971246</v>
      </c>
      <c r="M286" s="302">
        <v>0.47255995207015422</v>
      </c>
      <c r="N286" s="302">
        <v>0.8723365383093149</v>
      </c>
      <c r="O286" s="302">
        <f t="shared" si="128"/>
        <v>1.9444109602691817</v>
      </c>
    </row>
    <row r="287" spans="1:15" s="236" customFormat="1" x14ac:dyDescent="0.2">
      <c r="A287" s="237" t="str">
        <f>name!E$10</f>
        <v>Sales and customer service occupations</v>
      </c>
      <c r="B287" s="302">
        <v>0.75749084294418689</v>
      </c>
      <c r="C287" s="302">
        <v>0.50727165568894772</v>
      </c>
      <c r="D287" s="302">
        <v>0.35257947712748688</v>
      </c>
      <c r="E287" s="302">
        <f t="shared" si="126"/>
        <v>1.6173419757606213</v>
      </c>
      <c r="F287" s="303"/>
      <c r="G287" s="302">
        <v>0.86610689870413304</v>
      </c>
      <c r="H287" s="302">
        <v>0.6381051846185205</v>
      </c>
      <c r="I287" s="302">
        <v>0.2887340893929029</v>
      </c>
      <c r="J287" s="302">
        <f t="shared" si="129"/>
        <v>1.7929461727155565</v>
      </c>
      <c r="K287" s="303"/>
      <c r="L287" s="302">
        <v>0.82991783498194938</v>
      </c>
      <c r="M287" s="302">
        <v>0.75204214600571251</v>
      </c>
      <c r="N287" s="302">
        <v>0.23812659631022004</v>
      </c>
      <c r="O287" s="302">
        <f t="shared" si="128"/>
        <v>1.8200865772978818</v>
      </c>
    </row>
    <row r="288" spans="1:15" s="236" customFormat="1" x14ac:dyDescent="0.2">
      <c r="A288" s="237" t="str">
        <f>name!E$11</f>
        <v>Process, plant and machine operatives</v>
      </c>
      <c r="B288" s="302">
        <v>0.46868106674371812</v>
      </c>
      <c r="C288" s="302">
        <v>0.16349420525923458</v>
      </c>
      <c r="D288" s="302">
        <v>9.2429650053348203E-2</v>
      </c>
      <c r="E288" s="302">
        <f t="shared" si="126"/>
        <v>0.724604922056301</v>
      </c>
      <c r="F288" s="303"/>
      <c r="G288" s="302">
        <v>0.36380933300289608</v>
      </c>
      <c r="H288" s="302">
        <v>0.15585738890113671</v>
      </c>
      <c r="I288" s="302">
        <v>8.5078584924555986E-2</v>
      </c>
      <c r="J288" s="302">
        <f t="shared" si="129"/>
        <v>0.60474530682858874</v>
      </c>
      <c r="K288" s="303"/>
      <c r="L288" s="302">
        <v>0.26680166326186444</v>
      </c>
      <c r="M288" s="302">
        <v>0.18102216766596513</v>
      </c>
      <c r="N288" s="302">
        <v>0.10498115977405445</v>
      </c>
      <c r="O288" s="302">
        <f t="shared" si="128"/>
        <v>0.55280499070188405</v>
      </c>
    </row>
    <row r="289" spans="1:15" s="236" customFormat="1" x14ac:dyDescent="0.2">
      <c r="A289" s="237" t="str">
        <f>name!E$12</f>
        <v>Elementary occupations</v>
      </c>
      <c r="B289" s="302">
        <v>0.76016510942625204</v>
      </c>
      <c r="C289" s="302">
        <v>0.58703227842478956</v>
      </c>
      <c r="D289" s="302">
        <v>0.29006074295987117</v>
      </c>
      <c r="E289" s="302">
        <f t="shared" si="126"/>
        <v>1.6372581308109126</v>
      </c>
      <c r="F289" s="303"/>
      <c r="G289" s="302">
        <v>0.71814970730254113</v>
      </c>
      <c r="H289" s="302">
        <v>0.56800575369118811</v>
      </c>
      <c r="I289" s="302">
        <v>0.29306455466101466</v>
      </c>
      <c r="J289" s="302">
        <f t="shared" si="129"/>
        <v>1.579220015654744</v>
      </c>
      <c r="K289" s="303"/>
      <c r="L289" s="302">
        <v>0.61882793776085931</v>
      </c>
      <c r="M289" s="302">
        <v>0.39442033664391102</v>
      </c>
      <c r="N289" s="302">
        <v>0.39473932936453143</v>
      </c>
      <c r="O289" s="302">
        <f t="shared" si="128"/>
        <v>1.4079876037693018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25.698987790431627</v>
      </c>
      <c r="C291" s="311">
        <f t="shared" ref="C291:E291" si="130">SUM(C281:C289)</f>
        <v>8.1564783074464522</v>
      </c>
      <c r="D291" s="311">
        <f t="shared" si="130"/>
        <v>9.3785339021219496</v>
      </c>
      <c r="E291" s="311">
        <f t="shared" si="130"/>
        <v>43.234000000000023</v>
      </c>
      <c r="F291" s="311"/>
      <c r="G291" s="311">
        <f t="shared" ref="G291:J291" si="131">SUM(G281:G289)</f>
        <v>33.463046015417589</v>
      </c>
      <c r="H291" s="311">
        <f t="shared" si="131"/>
        <v>11.781104433708069</v>
      </c>
      <c r="I291" s="311">
        <f t="shared" si="131"/>
        <v>10.084849550874416</v>
      </c>
      <c r="J291" s="311">
        <f t="shared" si="131"/>
        <v>55.329000000000065</v>
      </c>
      <c r="K291" s="311"/>
      <c r="L291" s="311">
        <f t="shared" ref="L291:O291" si="132">SUM(L281:L289)</f>
        <v>35.373222381532649</v>
      </c>
      <c r="M291" s="311">
        <f t="shared" si="132"/>
        <v>13.072304163010539</v>
      </c>
      <c r="N291" s="311">
        <f t="shared" si="132"/>
        <v>11.613473455456807</v>
      </c>
      <c r="O291" s="311">
        <f t="shared" si="132"/>
        <v>60.05899999999999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3.2060908029800013</v>
      </c>
      <c r="C298" s="302">
        <v>0.47192113207286868</v>
      </c>
      <c r="D298" s="302">
        <v>0.89851478329346446</v>
      </c>
      <c r="E298" s="302">
        <f>SUM(B298:D298)</f>
        <v>4.5765267183463347</v>
      </c>
      <c r="F298" s="303"/>
      <c r="G298" s="302">
        <v>3.4174615287741137</v>
      </c>
      <c r="H298" s="302">
        <v>0.70194238200465719</v>
      </c>
      <c r="I298" s="302">
        <v>1.124493299335823</v>
      </c>
      <c r="J298" s="302">
        <f>SUM(G298:I298)</f>
        <v>5.2438972101145938</v>
      </c>
      <c r="K298" s="303"/>
      <c r="L298" s="302">
        <v>3.4828389994499327</v>
      </c>
      <c r="M298" s="302">
        <v>0.73852971750826546</v>
      </c>
      <c r="N298" s="302">
        <v>1.4498928786991119</v>
      </c>
      <c r="O298" s="302">
        <f>SUM(L298:N298)</f>
        <v>5.6712615956573096</v>
      </c>
    </row>
    <row r="299" spans="1:15" s="236" customFormat="1" x14ac:dyDescent="0.2">
      <c r="A299" s="237" t="str">
        <f>name!E$5</f>
        <v>Professional occupations</v>
      </c>
      <c r="B299" s="302">
        <v>3.4978128661891805</v>
      </c>
      <c r="C299" s="302">
        <v>0.59603412204757966</v>
      </c>
      <c r="D299" s="302">
        <v>0.37065099443851274</v>
      </c>
      <c r="E299" s="302">
        <f t="shared" ref="E299:E306" si="133">SUM(B299:D299)</f>
        <v>4.4644979826752724</v>
      </c>
      <c r="F299" s="303"/>
      <c r="G299" s="302">
        <v>4.2017261279694562</v>
      </c>
      <c r="H299" s="302">
        <v>0.88648686062268478</v>
      </c>
      <c r="I299" s="302">
        <v>0.43318386800842285</v>
      </c>
      <c r="J299" s="302">
        <f t="shared" ref="J299:J301" si="134">SUM(G299:I299)</f>
        <v>5.521396856600564</v>
      </c>
      <c r="K299" s="303"/>
      <c r="L299" s="302">
        <v>5.8785219511409705</v>
      </c>
      <c r="M299" s="302">
        <v>1.3392676386649365</v>
      </c>
      <c r="N299" s="302">
        <v>0.39102518153348786</v>
      </c>
      <c r="O299" s="302">
        <f t="shared" ref="O299:O306" si="135">SUM(L299:N299)</f>
        <v>7.6088147713393948</v>
      </c>
    </row>
    <row r="300" spans="1:15" s="236" customFormat="1" x14ac:dyDescent="0.2">
      <c r="A300" s="237" t="str">
        <f>name!E$6</f>
        <v>Associate professional occupations</v>
      </c>
      <c r="B300" s="302">
        <v>4.1762874482618058</v>
      </c>
      <c r="C300" s="302">
        <v>0.94783095513757332</v>
      </c>
      <c r="D300" s="302">
        <v>0.89905947964133637</v>
      </c>
      <c r="E300" s="302">
        <f t="shared" si="133"/>
        <v>6.0231778830407157</v>
      </c>
      <c r="F300" s="303"/>
      <c r="G300" s="302">
        <v>4.3992034402193383</v>
      </c>
      <c r="H300" s="302">
        <v>1.1581082854236362</v>
      </c>
      <c r="I300" s="302">
        <v>1.007321055911907</v>
      </c>
      <c r="J300" s="302">
        <f t="shared" si="134"/>
        <v>6.5646327815548817</v>
      </c>
      <c r="K300" s="303"/>
      <c r="L300" s="302">
        <v>4.695854131546942</v>
      </c>
      <c r="M300" s="302">
        <v>1.5993738300137783</v>
      </c>
      <c r="N300" s="302">
        <v>0.97897187390914409</v>
      </c>
      <c r="O300" s="302">
        <f t="shared" si="135"/>
        <v>7.2741998354698643</v>
      </c>
    </row>
    <row r="301" spans="1:15" s="236" customFormat="1" x14ac:dyDescent="0.2">
      <c r="A301" s="237" t="str">
        <f>name!E$7</f>
        <v>Administrative and secretarial occupations</v>
      </c>
      <c r="B301" s="302">
        <v>3.1270138004348316</v>
      </c>
      <c r="C301" s="302">
        <v>2.0023030521774157</v>
      </c>
      <c r="D301" s="302">
        <v>0.19364739661910801</v>
      </c>
      <c r="E301" s="302">
        <f t="shared" si="133"/>
        <v>5.3229642492313545</v>
      </c>
      <c r="F301" s="303"/>
      <c r="G301" s="302">
        <v>2.6526738619103498</v>
      </c>
      <c r="H301" s="302">
        <v>1.9628884562376236</v>
      </c>
      <c r="I301" s="302">
        <v>0.21835531756000631</v>
      </c>
      <c r="J301" s="302">
        <f t="shared" si="134"/>
        <v>4.8339176357079801</v>
      </c>
      <c r="K301" s="303"/>
      <c r="L301" s="302">
        <v>2.672658176051701</v>
      </c>
      <c r="M301" s="302">
        <v>2.3015811987966064</v>
      </c>
      <c r="N301" s="302">
        <v>0.2145221058685369</v>
      </c>
      <c r="O301" s="302">
        <f t="shared" si="135"/>
        <v>5.1887614807168445</v>
      </c>
    </row>
    <row r="302" spans="1:15" s="236" customFormat="1" x14ac:dyDescent="0.2">
      <c r="A302" s="237" t="str">
        <f>name!E$8</f>
        <v>Skilled trades occupations</v>
      </c>
      <c r="B302" s="302">
        <v>1.2971144536268966</v>
      </c>
      <c r="C302" s="302">
        <v>0.33386351466386305</v>
      </c>
      <c r="D302" s="302">
        <v>0.35261219387936127</v>
      </c>
      <c r="E302" s="302">
        <f t="shared" si="133"/>
        <v>1.9835901621701209</v>
      </c>
      <c r="F302" s="303"/>
      <c r="G302" s="302">
        <v>1.0716595255154446</v>
      </c>
      <c r="H302" s="302">
        <v>0.25873869384455994</v>
      </c>
      <c r="I302" s="302">
        <v>0.37381312691964202</v>
      </c>
      <c r="J302" s="302">
        <f>SUM(G302:I302)</f>
        <v>1.7042113462796467</v>
      </c>
      <c r="K302" s="303"/>
      <c r="L302" s="302">
        <v>1.0103375394185699</v>
      </c>
      <c r="M302" s="302">
        <v>0.43264677481630859</v>
      </c>
      <c r="N302" s="302">
        <v>0.4639218847773931</v>
      </c>
      <c r="O302" s="302">
        <f t="shared" si="135"/>
        <v>1.9069061990122715</v>
      </c>
    </row>
    <row r="303" spans="1:15" s="236" customFormat="1" x14ac:dyDescent="0.2">
      <c r="A303" s="237" t="str">
        <f>name!E$9</f>
        <v>Caring, leisure and other service occupations</v>
      </c>
      <c r="B303" s="302">
        <v>1.7208407247468409</v>
      </c>
      <c r="C303" s="302">
        <v>1.6053357273351321</v>
      </c>
      <c r="D303" s="302">
        <v>0.43621689260808122</v>
      </c>
      <c r="E303" s="302">
        <f t="shared" si="133"/>
        <v>3.7623933446900542</v>
      </c>
      <c r="F303" s="303"/>
      <c r="G303" s="302">
        <v>1.514434290035686</v>
      </c>
      <c r="H303" s="302">
        <v>1.6205113404572717</v>
      </c>
      <c r="I303" s="302">
        <v>0.54221476105179289</v>
      </c>
      <c r="J303" s="302">
        <f t="shared" ref="J303:J306" si="136">SUM(G303:I303)</f>
        <v>3.6771603915447502</v>
      </c>
      <c r="K303" s="303"/>
      <c r="L303" s="302">
        <v>1.8961329107631624</v>
      </c>
      <c r="M303" s="302">
        <v>1.9317571570833005</v>
      </c>
      <c r="N303" s="302">
        <v>0.70152771240345757</v>
      </c>
      <c r="O303" s="302">
        <f t="shared" si="135"/>
        <v>4.5294177802499203</v>
      </c>
    </row>
    <row r="304" spans="1:15" s="236" customFormat="1" x14ac:dyDescent="0.2">
      <c r="A304" s="237" t="str">
        <f>name!E$10</f>
        <v>Sales and customer service occupations</v>
      </c>
      <c r="B304" s="302">
        <v>1.4089687817907308</v>
      </c>
      <c r="C304" s="302">
        <v>1.1013235702793946</v>
      </c>
      <c r="D304" s="302">
        <v>0.26153926522455045</v>
      </c>
      <c r="E304" s="302">
        <f t="shared" si="133"/>
        <v>2.771831617294676</v>
      </c>
      <c r="F304" s="303"/>
      <c r="G304" s="302">
        <v>1.2070461968202015</v>
      </c>
      <c r="H304" s="302">
        <v>1.1801016847169508</v>
      </c>
      <c r="I304" s="302">
        <v>0.24804343765779102</v>
      </c>
      <c r="J304" s="302">
        <f t="shared" si="136"/>
        <v>2.6351913191949432</v>
      </c>
      <c r="K304" s="303"/>
      <c r="L304" s="302">
        <v>1.3080905779692249</v>
      </c>
      <c r="M304" s="302">
        <v>1.7038936589994513</v>
      </c>
      <c r="N304" s="302">
        <v>0.21925576151644419</v>
      </c>
      <c r="O304" s="302">
        <f t="shared" si="135"/>
        <v>3.2312399984851203</v>
      </c>
    </row>
    <row r="305" spans="1:15" s="236" customFormat="1" x14ac:dyDescent="0.2">
      <c r="A305" s="237" t="str">
        <f>name!E$11</f>
        <v>Process, plant and machine operatives</v>
      </c>
      <c r="B305" s="302">
        <v>1.6312035361868513</v>
      </c>
      <c r="C305" s="302">
        <v>0.60981614095052494</v>
      </c>
      <c r="D305" s="302">
        <v>4.4510865447714647E-2</v>
      </c>
      <c r="E305" s="302">
        <f t="shared" si="133"/>
        <v>2.2855305425850907</v>
      </c>
      <c r="F305" s="303"/>
      <c r="G305" s="302">
        <v>1.2956092188414989</v>
      </c>
      <c r="H305" s="302">
        <v>0.71544831741953641</v>
      </c>
      <c r="I305" s="302">
        <v>6.0333679752173866E-2</v>
      </c>
      <c r="J305" s="302">
        <f t="shared" si="136"/>
        <v>2.0713912160132093</v>
      </c>
      <c r="K305" s="303"/>
      <c r="L305" s="302">
        <v>1.1828567600985656</v>
      </c>
      <c r="M305" s="302">
        <v>0.74725424314915334</v>
      </c>
      <c r="N305" s="302">
        <v>5.5862467406612021E-2</v>
      </c>
      <c r="O305" s="302">
        <f t="shared" si="135"/>
        <v>1.9859734706543308</v>
      </c>
    </row>
    <row r="306" spans="1:15" s="236" customFormat="1" x14ac:dyDescent="0.2">
      <c r="A306" s="237" t="str">
        <f>name!E$12</f>
        <v>Elementary occupations</v>
      </c>
      <c r="B306" s="302">
        <v>7.3026231465373268</v>
      </c>
      <c r="C306" s="302">
        <v>5.504447651229027</v>
      </c>
      <c r="D306" s="302">
        <v>0.75841670220003721</v>
      </c>
      <c r="E306" s="302">
        <f t="shared" si="133"/>
        <v>13.565487499966391</v>
      </c>
      <c r="F306" s="303"/>
      <c r="G306" s="302">
        <v>5.6725584561592184</v>
      </c>
      <c r="H306" s="302">
        <v>4.63498238470393</v>
      </c>
      <c r="I306" s="302">
        <v>0.64666040212630727</v>
      </c>
      <c r="J306" s="302">
        <f t="shared" si="136"/>
        <v>10.954201242989456</v>
      </c>
      <c r="K306" s="303"/>
      <c r="L306" s="302">
        <v>6.9482394999884818</v>
      </c>
      <c r="M306" s="302">
        <v>3.5165249352345174</v>
      </c>
      <c r="N306" s="302">
        <v>0.72366043319195505</v>
      </c>
      <c r="O306" s="302">
        <f t="shared" si="135"/>
        <v>11.188424868414955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27.367955560754467</v>
      </c>
      <c r="C308" s="311">
        <f t="shared" ref="C308:E308" si="137">SUM(C298:C306)</f>
        <v>13.172875865893378</v>
      </c>
      <c r="D308" s="311">
        <f t="shared" si="137"/>
        <v>4.215168573352166</v>
      </c>
      <c r="E308" s="311">
        <f t="shared" si="137"/>
        <v>44.756000000000007</v>
      </c>
      <c r="F308" s="311"/>
      <c r="G308" s="311">
        <f t="shared" ref="G308:J308" si="138">SUM(G298:G306)</f>
        <v>25.432372646245309</v>
      </c>
      <c r="H308" s="311">
        <f t="shared" si="138"/>
        <v>13.11920840543085</v>
      </c>
      <c r="I308" s="311">
        <f t="shared" si="138"/>
        <v>4.6544189483238654</v>
      </c>
      <c r="J308" s="311">
        <f t="shared" si="138"/>
        <v>43.206000000000024</v>
      </c>
      <c r="K308" s="311"/>
      <c r="L308" s="311">
        <f t="shared" ref="L308:O308" si="139">SUM(L298:L306)</f>
        <v>29.075530546427551</v>
      </c>
      <c r="M308" s="311">
        <f t="shared" si="139"/>
        <v>14.310829154266319</v>
      </c>
      <c r="N308" s="311">
        <f t="shared" si="139"/>
        <v>5.1986402993061427</v>
      </c>
      <c r="O308" s="311">
        <f t="shared" si="139"/>
        <v>48.585000000000015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1.2390673263380116</v>
      </c>
      <c r="C315" s="302">
        <v>0.41617642898405371</v>
      </c>
      <c r="D315" s="302">
        <v>4.8223998030619553E-2</v>
      </c>
      <c r="E315" s="302">
        <f>SUM(B315:D315)</f>
        <v>1.703467753352685</v>
      </c>
      <c r="F315" s="303"/>
      <c r="G315" s="302">
        <v>1.4011379366194658</v>
      </c>
      <c r="H315" s="302">
        <v>0.58783867179616212</v>
      </c>
      <c r="I315" s="302">
        <v>8.2101470358182382E-2</v>
      </c>
      <c r="J315" s="302">
        <f>SUM(G315:I315)</f>
        <v>2.0710780787738106</v>
      </c>
      <c r="K315" s="303"/>
      <c r="L315" s="302">
        <v>1.4648212104624161</v>
      </c>
      <c r="M315" s="302">
        <v>0.78117276661644519</v>
      </c>
      <c r="N315" s="302">
        <v>0.10015474416461771</v>
      </c>
      <c r="O315" s="302">
        <f>SUM(L315:N315)</f>
        <v>2.3461487212434791</v>
      </c>
    </row>
    <row r="316" spans="1:15" s="236" customFormat="1" x14ac:dyDescent="0.2">
      <c r="A316" s="237" t="str">
        <f>name!E$5</f>
        <v>Professional occupations</v>
      </c>
      <c r="B316" s="302">
        <v>2.8436570263467176</v>
      </c>
      <c r="C316" s="302">
        <v>1.2774677917920949</v>
      </c>
      <c r="D316" s="302">
        <v>0.20257344710179084</v>
      </c>
      <c r="E316" s="302">
        <f t="shared" ref="E316:E323" si="140">SUM(B316:D316)</f>
        <v>4.323698265240604</v>
      </c>
      <c r="F316" s="303"/>
      <c r="G316" s="302">
        <v>3.7003786960181531</v>
      </c>
      <c r="H316" s="302">
        <v>1.6713485581905678</v>
      </c>
      <c r="I316" s="302">
        <v>0.30191220389867135</v>
      </c>
      <c r="J316" s="302">
        <f t="shared" ref="J316:J318" si="141">SUM(G316:I316)</f>
        <v>5.6736394581073917</v>
      </c>
      <c r="K316" s="303"/>
      <c r="L316" s="302">
        <v>4.8433023855177701</v>
      </c>
      <c r="M316" s="302">
        <v>2.356507909423049</v>
      </c>
      <c r="N316" s="302">
        <v>0.28001926928783472</v>
      </c>
      <c r="O316" s="302">
        <f t="shared" ref="O316:O323" si="142">SUM(L316:N316)</f>
        <v>7.4798295642286545</v>
      </c>
    </row>
    <row r="317" spans="1:15" s="236" customFormat="1" x14ac:dyDescent="0.2">
      <c r="A317" s="237" t="str">
        <f>name!E$6</f>
        <v>Associate professional occupations</v>
      </c>
      <c r="B317" s="302">
        <v>5.6683917411935587</v>
      </c>
      <c r="C317" s="302">
        <v>1.3864317526406722</v>
      </c>
      <c r="D317" s="302">
        <v>4.9002235570073847E-2</v>
      </c>
      <c r="E317" s="302">
        <f t="shared" si="140"/>
        <v>7.1038257294043046</v>
      </c>
      <c r="F317" s="303"/>
      <c r="G317" s="302">
        <v>6.3807558677065135</v>
      </c>
      <c r="H317" s="302">
        <v>1.4562841420554609</v>
      </c>
      <c r="I317" s="302">
        <v>0.10548282443577486</v>
      </c>
      <c r="J317" s="302">
        <f t="shared" si="141"/>
        <v>7.9425228341977494</v>
      </c>
      <c r="K317" s="303"/>
      <c r="L317" s="302">
        <v>6.7212612599144954</v>
      </c>
      <c r="M317" s="302">
        <v>1.8612737677799527</v>
      </c>
      <c r="N317" s="302">
        <v>0.10807530311261422</v>
      </c>
      <c r="O317" s="302">
        <f t="shared" si="142"/>
        <v>8.6906103308070612</v>
      </c>
    </row>
    <row r="318" spans="1:15" s="236" customFormat="1" x14ac:dyDescent="0.2">
      <c r="A318" s="237" t="str">
        <f>name!E$7</f>
        <v>Administrative and secretarial occupations</v>
      </c>
      <c r="B318" s="302">
        <v>2.0842373869784629</v>
      </c>
      <c r="C318" s="302">
        <v>2.7474708859815018</v>
      </c>
      <c r="D318" s="302">
        <v>1.1290139281664932E-2</v>
      </c>
      <c r="E318" s="302">
        <f t="shared" si="140"/>
        <v>4.8429984122416299</v>
      </c>
      <c r="F318" s="303"/>
      <c r="G318" s="302">
        <v>2.0105279837905079</v>
      </c>
      <c r="H318" s="302">
        <v>2.5604995328823348</v>
      </c>
      <c r="I318" s="302">
        <v>3.6288281025257725E-2</v>
      </c>
      <c r="J318" s="302">
        <f t="shared" si="141"/>
        <v>4.6073157976981003</v>
      </c>
      <c r="K318" s="303"/>
      <c r="L318" s="302">
        <v>1.4775510845388118</v>
      </c>
      <c r="M318" s="302">
        <v>2.3159765736428266</v>
      </c>
      <c r="N318" s="302">
        <v>1.5542247476876025E-2</v>
      </c>
      <c r="O318" s="302">
        <f t="shared" si="142"/>
        <v>3.809069905658514</v>
      </c>
    </row>
    <row r="319" spans="1:15" s="236" customFormat="1" x14ac:dyDescent="0.2">
      <c r="A319" s="237" t="str">
        <f>name!E$8</f>
        <v>Skilled trades occupations</v>
      </c>
      <c r="B319" s="302">
        <v>0.12910447335106123</v>
      </c>
      <c r="C319" s="302">
        <v>3.0994893323744187E-2</v>
      </c>
      <c r="D319" s="302">
        <v>2.0339591131278006E-2</v>
      </c>
      <c r="E319" s="302">
        <f t="shared" si="140"/>
        <v>0.18043895780608343</v>
      </c>
      <c r="F319" s="303"/>
      <c r="G319" s="302">
        <v>0.10918435034085584</v>
      </c>
      <c r="H319" s="302">
        <v>2.7773721510060221E-2</v>
      </c>
      <c r="I319" s="302">
        <v>1.1798364348878501E-2</v>
      </c>
      <c r="J319" s="302">
        <f>SUM(G319:I319)</f>
        <v>0.14875643619979456</v>
      </c>
      <c r="K319" s="303"/>
      <c r="L319" s="302">
        <v>0.11901541639842335</v>
      </c>
      <c r="M319" s="302">
        <v>6.3880911948107855E-2</v>
      </c>
      <c r="N319" s="302">
        <v>1.7669370632452774E-2</v>
      </c>
      <c r="O319" s="302">
        <f t="shared" si="142"/>
        <v>0.20056569897898396</v>
      </c>
    </row>
    <row r="320" spans="1:15" s="236" customFormat="1" x14ac:dyDescent="0.2">
      <c r="A320" s="237" t="str">
        <f>name!E$9</f>
        <v>Caring, leisure and other service occupations</v>
      </c>
      <c r="B320" s="302">
        <v>0.61857000020914521</v>
      </c>
      <c r="C320" s="302">
        <v>0.67981167904782136</v>
      </c>
      <c r="D320" s="302">
        <v>7.9552264766775977E-3</v>
      </c>
      <c r="E320" s="302">
        <f t="shared" si="140"/>
        <v>1.3063369057336442</v>
      </c>
      <c r="F320" s="303"/>
      <c r="G320" s="302">
        <v>0.60726072084651961</v>
      </c>
      <c r="H320" s="302">
        <v>0.64885159414225713</v>
      </c>
      <c r="I320" s="302">
        <v>6.1381761188179826E-2</v>
      </c>
      <c r="J320" s="302">
        <f t="shared" ref="J320:J323" si="143">SUM(G320:I320)</f>
        <v>1.3174940761769565</v>
      </c>
      <c r="K320" s="303"/>
      <c r="L320" s="302">
        <v>0.73523625303801077</v>
      </c>
      <c r="M320" s="302">
        <v>0.66537093178764273</v>
      </c>
      <c r="N320" s="302">
        <v>5.8717364669616016E-2</v>
      </c>
      <c r="O320" s="302">
        <f t="shared" si="142"/>
        <v>1.4593245494952694</v>
      </c>
    </row>
    <row r="321" spans="1:15" s="236" customFormat="1" x14ac:dyDescent="0.2">
      <c r="A321" s="237" t="str">
        <f>name!E$10</f>
        <v>Sales and customer service occupations</v>
      </c>
      <c r="B321" s="302">
        <v>0.20966804720089499</v>
      </c>
      <c r="C321" s="302">
        <v>0.24945593375460673</v>
      </c>
      <c r="D321" s="302">
        <v>6.4690949296589096E-3</v>
      </c>
      <c r="E321" s="302">
        <f t="shared" si="140"/>
        <v>0.46559307588516063</v>
      </c>
      <c r="F321" s="303"/>
      <c r="G321" s="302">
        <v>0.20687114567478271</v>
      </c>
      <c r="H321" s="302">
        <v>0.25974570088467902</v>
      </c>
      <c r="I321" s="302">
        <v>1.4907018465544397E-2</v>
      </c>
      <c r="J321" s="302">
        <f t="shared" si="143"/>
        <v>0.4815238650250061</v>
      </c>
      <c r="K321" s="303"/>
      <c r="L321" s="302">
        <v>0.22501606565700064</v>
      </c>
      <c r="M321" s="302">
        <v>0.30419123207163162</v>
      </c>
      <c r="N321" s="302">
        <v>1.5405488438085662E-2</v>
      </c>
      <c r="O321" s="302">
        <f t="shared" si="142"/>
        <v>0.54461278616671793</v>
      </c>
    </row>
    <row r="322" spans="1:15" s="236" customFormat="1" x14ac:dyDescent="0.2">
      <c r="A322" s="237" t="str">
        <f>name!E$11</f>
        <v>Process, plant and machine operatives</v>
      </c>
      <c r="B322" s="302">
        <v>4.2748132806757697E-2</v>
      </c>
      <c r="C322" s="302">
        <v>6.2408862839383641E-2</v>
      </c>
      <c r="D322" s="302">
        <v>2.3581137669652047E-3</v>
      </c>
      <c r="E322" s="302">
        <f t="shared" si="140"/>
        <v>0.10751510941310655</v>
      </c>
      <c r="F322" s="303"/>
      <c r="G322" s="302">
        <v>3.2719558894468863E-2</v>
      </c>
      <c r="H322" s="302">
        <v>4.8187950350572266E-2</v>
      </c>
      <c r="I322" s="302">
        <v>1.0044458866533466E-2</v>
      </c>
      <c r="J322" s="302">
        <f t="shared" si="143"/>
        <v>9.0951968111574591E-2</v>
      </c>
      <c r="K322" s="303"/>
      <c r="L322" s="302">
        <v>2.4029146647312167E-2</v>
      </c>
      <c r="M322" s="302">
        <v>7.2584815517503107E-2</v>
      </c>
      <c r="N322" s="302">
        <v>3.0956766060735833E-2</v>
      </c>
      <c r="O322" s="302">
        <f t="shared" si="142"/>
        <v>0.1275707282255511</v>
      </c>
    </row>
    <row r="323" spans="1:15" s="236" customFormat="1" x14ac:dyDescent="0.2">
      <c r="A323" s="237" t="str">
        <f>name!E$12</f>
        <v>Elementary occupations</v>
      </c>
      <c r="B323" s="302">
        <v>0.37087524284748874</v>
      </c>
      <c r="C323" s="302">
        <v>0.35003641702202198</v>
      </c>
      <c r="D323" s="302">
        <v>3.2141310532822196E-3</v>
      </c>
      <c r="E323" s="302">
        <f t="shared" si="140"/>
        <v>0.72412579092279283</v>
      </c>
      <c r="F323" s="303"/>
      <c r="G323" s="302">
        <v>0.30681616330250033</v>
      </c>
      <c r="H323" s="302">
        <v>0.26493033961899842</v>
      </c>
      <c r="I323" s="302">
        <v>0.11497098278813357</v>
      </c>
      <c r="J323" s="302">
        <f t="shared" si="143"/>
        <v>0.68671748570963231</v>
      </c>
      <c r="K323" s="303"/>
      <c r="L323" s="302">
        <v>0.31506287718513593</v>
      </c>
      <c r="M323" s="302">
        <v>0.2222220233266875</v>
      </c>
      <c r="N323" s="302">
        <v>0.20598281468395466</v>
      </c>
      <c r="O323" s="302">
        <f t="shared" si="142"/>
        <v>0.74326771519577806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13.206319377272099</v>
      </c>
      <c r="C325" s="311">
        <f t="shared" ref="C325:E325" si="144">SUM(C315:C323)</f>
        <v>7.2002546453859004</v>
      </c>
      <c r="D325" s="311">
        <f t="shared" si="144"/>
        <v>0.3514259773420112</v>
      </c>
      <c r="E325" s="311">
        <f t="shared" si="144"/>
        <v>20.75800000000001</v>
      </c>
      <c r="F325" s="311"/>
      <c r="G325" s="311">
        <f t="shared" ref="G325:J325" si="145">SUM(G315:G323)</f>
        <v>14.755652423193768</v>
      </c>
      <c r="H325" s="311">
        <f t="shared" si="145"/>
        <v>7.525460211431092</v>
      </c>
      <c r="I325" s="311">
        <f t="shared" si="145"/>
        <v>0.73888736537515609</v>
      </c>
      <c r="J325" s="311">
        <f t="shared" si="145"/>
        <v>23.020000000000017</v>
      </c>
      <c r="K325" s="311"/>
      <c r="L325" s="311">
        <f t="shared" ref="L325:O325" si="146">SUM(L315:L323)</f>
        <v>15.925295699359374</v>
      </c>
      <c r="M325" s="311">
        <f t="shared" si="146"/>
        <v>8.6431809321138449</v>
      </c>
      <c r="N325" s="311">
        <f t="shared" si="146"/>
        <v>0.83252336852678754</v>
      </c>
      <c r="O325" s="311">
        <f t="shared" si="146"/>
        <v>25.401000000000003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0.70128267459249127</v>
      </c>
      <c r="C332" s="302">
        <v>0.27134885184766089</v>
      </c>
      <c r="D332" s="302">
        <v>0.37655654686235118</v>
      </c>
      <c r="E332" s="302">
        <f>SUM(B332:D332)</f>
        <v>1.3491880733025035</v>
      </c>
      <c r="F332" s="303"/>
      <c r="G332" s="302">
        <v>0.70506540070275359</v>
      </c>
      <c r="H332" s="302">
        <v>0.42439859556907128</v>
      </c>
      <c r="I332" s="302">
        <v>0.53395375046953064</v>
      </c>
      <c r="J332" s="302">
        <f>SUM(G332:I332)</f>
        <v>1.6634177467413556</v>
      </c>
      <c r="K332" s="303"/>
      <c r="L332" s="302">
        <v>0.62337689698912802</v>
      </c>
      <c r="M332" s="302">
        <v>0.50697676609333409</v>
      </c>
      <c r="N332" s="302">
        <v>0.65071764264981447</v>
      </c>
      <c r="O332" s="302">
        <f>SUM(L332:N332)</f>
        <v>1.7810713057322767</v>
      </c>
    </row>
    <row r="333" spans="1:15" s="236" customFormat="1" x14ac:dyDescent="0.2">
      <c r="A333" s="237" t="str">
        <f>name!E$5</f>
        <v>Professional occupations</v>
      </c>
      <c r="B333" s="302">
        <v>13.124787300187091</v>
      </c>
      <c r="C333" s="302">
        <v>5.9835534205741432</v>
      </c>
      <c r="D333" s="302">
        <v>1.6300953713338784</v>
      </c>
      <c r="E333" s="302">
        <f t="shared" ref="E333:E340" si="147">SUM(B333:D333)</f>
        <v>20.738436092095114</v>
      </c>
      <c r="F333" s="303"/>
      <c r="G333" s="302">
        <v>13.930778671740308</v>
      </c>
      <c r="H333" s="302">
        <v>7.8540478610543509</v>
      </c>
      <c r="I333" s="302">
        <v>2.5691563627821239</v>
      </c>
      <c r="J333" s="302">
        <f t="shared" ref="J333:J335" si="148">SUM(G333:I333)</f>
        <v>24.353982895576785</v>
      </c>
      <c r="K333" s="303"/>
      <c r="L333" s="302">
        <v>13.622330751467752</v>
      </c>
      <c r="M333" s="302">
        <v>8.7085748389791799</v>
      </c>
      <c r="N333" s="302">
        <v>2.5805324792308535</v>
      </c>
      <c r="O333" s="302">
        <f t="shared" ref="O333:O340" si="149">SUM(L333:N333)</f>
        <v>24.911438069677786</v>
      </c>
    </row>
    <row r="334" spans="1:15" s="236" customFormat="1" x14ac:dyDescent="0.2">
      <c r="A334" s="237" t="str">
        <f>name!E$6</f>
        <v>Associate professional occupations</v>
      </c>
      <c r="B334" s="302">
        <v>1.7291092804714467</v>
      </c>
      <c r="C334" s="302">
        <v>1.5115731434795954</v>
      </c>
      <c r="D334" s="302">
        <v>0.84373171028401928</v>
      </c>
      <c r="E334" s="302">
        <f t="shared" si="147"/>
        <v>4.0844141342350611</v>
      </c>
      <c r="F334" s="303"/>
      <c r="G334" s="302">
        <v>1.8388984498818968</v>
      </c>
      <c r="H334" s="302">
        <v>1.9717950802005479</v>
      </c>
      <c r="I334" s="302">
        <v>0.91793650352829947</v>
      </c>
      <c r="J334" s="302">
        <f t="shared" si="148"/>
        <v>4.7286300336107443</v>
      </c>
      <c r="K334" s="303"/>
      <c r="L334" s="302">
        <v>2.3264681077468929</v>
      </c>
      <c r="M334" s="302">
        <v>2.6645892218791314</v>
      </c>
      <c r="N334" s="302">
        <v>0.92239525024110847</v>
      </c>
      <c r="O334" s="302">
        <f t="shared" si="149"/>
        <v>5.9134525798671325</v>
      </c>
    </row>
    <row r="335" spans="1:15" s="236" customFormat="1" x14ac:dyDescent="0.2">
      <c r="A335" s="237" t="str">
        <f>name!E$7</f>
        <v>Administrative and secretarial occupations</v>
      </c>
      <c r="B335" s="302">
        <v>1.027268703593873</v>
      </c>
      <c r="C335" s="302">
        <v>1.9560662027171192</v>
      </c>
      <c r="D335" s="302">
        <v>0.15512296309005996</v>
      </c>
      <c r="E335" s="302">
        <f t="shared" si="147"/>
        <v>3.1384578694010523</v>
      </c>
      <c r="F335" s="303"/>
      <c r="G335" s="302">
        <v>0.89159594575693379</v>
      </c>
      <c r="H335" s="302">
        <v>1.9681859831808977</v>
      </c>
      <c r="I335" s="302">
        <v>0.17295712050219203</v>
      </c>
      <c r="J335" s="302">
        <f t="shared" si="148"/>
        <v>3.0327390494400235</v>
      </c>
      <c r="K335" s="303"/>
      <c r="L335" s="302">
        <v>0.52449277903952007</v>
      </c>
      <c r="M335" s="302">
        <v>1.0935560573908918</v>
      </c>
      <c r="N335" s="302">
        <v>0.1519172058013242</v>
      </c>
      <c r="O335" s="302">
        <f t="shared" si="149"/>
        <v>1.7699660422317363</v>
      </c>
    </row>
    <row r="336" spans="1:15" s="236" customFormat="1" x14ac:dyDescent="0.2">
      <c r="A336" s="237" t="str">
        <f>name!E$8</f>
        <v>Skilled trades occupations</v>
      </c>
      <c r="B336" s="302">
        <v>0.37428364985764712</v>
      </c>
      <c r="C336" s="302">
        <v>0.31352568965528915</v>
      </c>
      <c r="D336" s="302">
        <v>5.7017142616026445E-2</v>
      </c>
      <c r="E336" s="302">
        <f t="shared" si="147"/>
        <v>0.74482648212896274</v>
      </c>
      <c r="F336" s="303"/>
      <c r="G336" s="302">
        <v>0.26790985753872404</v>
      </c>
      <c r="H336" s="302">
        <v>0.25176142498810405</v>
      </c>
      <c r="I336" s="302">
        <v>7.1361463851768267E-2</v>
      </c>
      <c r="J336" s="302">
        <f>SUM(G336:I336)</f>
        <v>0.59103274637859637</v>
      </c>
      <c r="K336" s="303"/>
      <c r="L336" s="302">
        <v>0.17880359508672536</v>
      </c>
      <c r="M336" s="302">
        <v>0.11160323705169276</v>
      </c>
      <c r="N336" s="302">
        <v>0.10281563536862691</v>
      </c>
      <c r="O336" s="302">
        <f t="shared" si="149"/>
        <v>0.39322246750704504</v>
      </c>
    </row>
    <row r="337" spans="1:15" s="236" customFormat="1" x14ac:dyDescent="0.2">
      <c r="A337" s="237" t="str">
        <f>name!E$9</f>
        <v>Caring, leisure and other service occupations</v>
      </c>
      <c r="B337" s="302">
        <v>6.8342484198231528</v>
      </c>
      <c r="C337" s="302">
        <v>8.3489601806989455</v>
      </c>
      <c r="D337" s="302">
        <v>0.26317903194422465</v>
      </c>
      <c r="E337" s="302">
        <f t="shared" si="147"/>
        <v>15.446387632466323</v>
      </c>
      <c r="F337" s="303"/>
      <c r="G337" s="302">
        <v>6.2457544281943962</v>
      </c>
      <c r="H337" s="302">
        <v>8.9559547291299264</v>
      </c>
      <c r="I337" s="302">
        <v>0.36193760890926352</v>
      </c>
      <c r="J337" s="302">
        <f t="shared" ref="J337:J340" si="150">SUM(G337:I337)</f>
        <v>15.563646766233587</v>
      </c>
      <c r="K337" s="303"/>
      <c r="L337" s="302">
        <v>7.4209368950777774</v>
      </c>
      <c r="M337" s="302">
        <v>8.6518660004685444</v>
      </c>
      <c r="N337" s="302">
        <v>0.456112671045802</v>
      </c>
      <c r="O337" s="302">
        <f t="shared" si="149"/>
        <v>16.528915566592122</v>
      </c>
    </row>
    <row r="338" spans="1:15" s="236" customFormat="1" x14ac:dyDescent="0.2">
      <c r="A338" s="237" t="str">
        <f>name!E$10</f>
        <v>Sales and customer service occupations</v>
      </c>
      <c r="B338" s="302">
        <v>0.10621010160023127</v>
      </c>
      <c r="C338" s="302">
        <v>0.14900248404955937</v>
      </c>
      <c r="D338" s="302">
        <v>6.2033842232643709E-2</v>
      </c>
      <c r="E338" s="302">
        <f t="shared" si="147"/>
        <v>0.31724642788243435</v>
      </c>
      <c r="F338" s="303"/>
      <c r="G338" s="302">
        <v>9.2892033465399287E-2</v>
      </c>
      <c r="H338" s="302">
        <v>0.15763677368845982</v>
      </c>
      <c r="I338" s="302">
        <v>5.9181065425256141E-2</v>
      </c>
      <c r="J338" s="302">
        <f t="shared" si="150"/>
        <v>0.30970987257911525</v>
      </c>
      <c r="K338" s="303"/>
      <c r="L338" s="302">
        <v>0.10530363784522191</v>
      </c>
      <c r="M338" s="302">
        <v>0.16074816111895826</v>
      </c>
      <c r="N338" s="302">
        <v>6.2457031866896016E-2</v>
      </c>
      <c r="O338" s="302">
        <f t="shared" si="149"/>
        <v>0.32850883083107618</v>
      </c>
    </row>
    <row r="339" spans="1:15" s="236" customFormat="1" x14ac:dyDescent="0.2">
      <c r="A339" s="237" t="str">
        <f>name!E$11</f>
        <v>Process, plant and machine operatives</v>
      </c>
      <c r="B339" s="302">
        <v>6.2521918062804313E-2</v>
      </c>
      <c r="C339" s="302">
        <v>0.10509367133309293</v>
      </c>
      <c r="D339" s="302">
        <v>0.60939667230027694</v>
      </c>
      <c r="E339" s="302">
        <f t="shared" si="147"/>
        <v>0.77701226169617421</v>
      </c>
      <c r="F339" s="303"/>
      <c r="G339" s="302">
        <v>4.2501583513794815E-2</v>
      </c>
      <c r="H339" s="302">
        <v>0.10099079517058585</v>
      </c>
      <c r="I339" s="302">
        <v>0.77839228279649619</v>
      </c>
      <c r="J339" s="302">
        <f t="shared" si="150"/>
        <v>0.92188466148087689</v>
      </c>
      <c r="K339" s="303"/>
      <c r="L339" s="302">
        <v>2.958282178161491E-2</v>
      </c>
      <c r="M339" s="302">
        <v>0.11207730030700774</v>
      </c>
      <c r="N339" s="302">
        <v>0.72999709375305777</v>
      </c>
      <c r="O339" s="302">
        <f t="shared" si="149"/>
        <v>0.87165721584168043</v>
      </c>
    </row>
    <row r="340" spans="1:15" s="236" customFormat="1" x14ac:dyDescent="0.2">
      <c r="A340" s="237" t="str">
        <f>name!E$12</f>
        <v>Elementary occupations</v>
      </c>
      <c r="B340" s="302">
        <v>0.6636554388761905</v>
      </c>
      <c r="C340" s="302">
        <v>2.9159925383278553</v>
      </c>
      <c r="D340" s="302">
        <v>1.4383049588352874E-2</v>
      </c>
      <c r="E340" s="302">
        <f t="shared" si="147"/>
        <v>3.5940310267923987</v>
      </c>
      <c r="F340" s="303"/>
      <c r="G340" s="302">
        <v>0.51789562092725139</v>
      </c>
      <c r="H340" s="302">
        <v>2.4828340264029038</v>
      </c>
      <c r="I340" s="302">
        <v>1.4226580628817468E-2</v>
      </c>
      <c r="J340" s="302">
        <f t="shared" si="150"/>
        <v>3.0149562279589728</v>
      </c>
      <c r="K340" s="303"/>
      <c r="L340" s="302">
        <v>0.61551051508911347</v>
      </c>
      <c r="M340" s="302">
        <v>1.201815923872315</v>
      </c>
      <c r="N340" s="302">
        <v>1.2441482757778439E-2</v>
      </c>
      <c r="O340" s="302">
        <f t="shared" si="149"/>
        <v>1.8297679217192069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24.623367487064929</v>
      </c>
      <c r="C342" s="311">
        <f t="shared" ref="C342:E342" si="151">SUM(C332:C340)</f>
        <v>21.555116182683264</v>
      </c>
      <c r="D342" s="311">
        <f t="shared" si="151"/>
        <v>4.0115163302518333</v>
      </c>
      <c r="E342" s="311">
        <f t="shared" si="151"/>
        <v>50.190000000000026</v>
      </c>
      <c r="F342" s="311"/>
      <c r="G342" s="311">
        <f t="shared" ref="G342:J342" si="152">SUM(G332:G340)</f>
        <v>24.533291991721459</v>
      </c>
      <c r="H342" s="311">
        <f t="shared" si="152"/>
        <v>24.167605269384847</v>
      </c>
      <c r="I342" s="311">
        <f t="shared" si="152"/>
        <v>5.4791027388937463</v>
      </c>
      <c r="J342" s="311">
        <f t="shared" si="152"/>
        <v>54.180000000000057</v>
      </c>
      <c r="K342" s="311"/>
      <c r="L342" s="311">
        <f t="shared" ref="L342:O342" si="153">SUM(L332:L340)</f>
        <v>25.446806000123747</v>
      </c>
      <c r="M342" s="311">
        <f t="shared" si="153"/>
        <v>23.211807507161055</v>
      </c>
      <c r="N342" s="311">
        <f t="shared" si="153"/>
        <v>5.6693864927152617</v>
      </c>
      <c r="O342" s="311">
        <f t="shared" si="153"/>
        <v>54.328000000000067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1.4801381643899896</v>
      </c>
      <c r="C349" s="302">
        <v>0.5074140101523742</v>
      </c>
      <c r="D349" s="302">
        <v>0.31709342676122954</v>
      </c>
      <c r="E349" s="302">
        <f>SUM(B349:D349)</f>
        <v>2.3046456013035934</v>
      </c>
      <c r="F349" s="303"/>
      <c r="G349" s="302">
        <v>1.528005289786402</v>
      </c>
      <c r="H349" s="302">
        <v>0.60851987569505828</v>
      </c>
      <c r="I349" s="302">
        <v>0.27602680098633725</v>
      </c>
      <c r="J349" s="302">
        <f>SUM(G349:I349)</f>
        <v>2.4125519664677975</v>
      </c>
      <c r="K349" s="303"/>
      <c r="L349" s="302">
        <v>1.4789071770246567</v>
      </c>
      <c r="M349" s="302">
        <v>0.7385677427227505</v>
      </c>
      <c r="N349" s="302">
        <v>0.36762132764359434</v>
      </c>
      <c r="O349" s="302">
        <f>SUM(L349:N349)</f>
        <v>2.5850962473910015</v>
      </c>
    </row>
    <row r="350" spans="1:15" s="236" customFormat="1" x14ac:dyDescent="0.2">
      <c r="A350" s="237" t="str">
        <f>name!E$5</f>
        <v>Professional occupations</v>
      </c>
      <c r="B350" s="302">
        <v>9.2910283019641042</v>
      </c>
      <c r="C350" s="302">
        <v>4.818996848430138</v>
      </c>
      <c r="D350" s="302">
        <v>1.7298373038166923</v>
      </c>
      <c r="E350" s="302">
        <f t="shared" ref="E350:E357" si="154">SUM(B350:D350)</f>
        <v>15.839862454210936</v>
      </c>
      <c r="F350" s="303"/>
      <c r="G350" s="302">
        <v>9.9919762910287204</v>
      </c>
      <c r="H350" s="302">
        <v>4.9558776806971325</v>
      </c>
      <c r="I350" s="302">
        <v>1.5223148304923031</v>
      </c>
      <c r="J350" s="302">
        <f t="shared" ref="J350:J352" si="155">SUM(G350:I350)</f>
        <v>16.470168802218154</v>
      </c>
      <c r="K350" s="303"/>
      <c r="L350" s="302">
        <v>10.617262713858098</v>
      </c>
      <c r="M350" s="302">
        <v>5.3940224932221357</v>
      </c>
      <c r="N350" s="302">
        <v>1.7668445202251466</v>
      </c>
      <c r="O350" s="302">
        <f t="shared" ref="O350:O357" si="156">SUM(L350:N350)</f>
        <v>17.77812972730538</v>
      </c>
    </row>
    <row r="351" spans="1:15" s="236" customFormat="1" x14ac:dyDescent="0.2">
      <c r="A351" s="237" t="str">
        <f>name!E$6</f>
        <v>Associate professional occupations</v>
      </c>
      <c r="B351" s="302">
        <v>3.8543995081298625</v>
      </c>
      <c r="C351" s="302">
        <v>2.6436333486279735</v>
      </c>
      <c r="D351" s="302">
        <v>0.65465608073064951</v>
      </c>
      <c r="E351" s="302">
        <f t="shared" si="154"/>
        <v>7.1526889374884863</v>
      </c>
      <c r="F351" s="303"/>
      <c r="G351" s="302">
        <v>4.0660669684645416</v>
      </c>
      <c r="H351" s="302">
        <v>2.677515673359335</v>
      </c>
      <c r="I351" s="302">
        <v>0.46610591537346752</v>
      </c>
      <c r="J351" s="302">
        <f t="shared" si="155"/>
        <v>7.2096885571973441</v>
      </c>
      <c r="K351" s="303"/>
      <c r="L351" s="302">
        <v>6.9745623252530118</v>
      </c>
      <c r="M351" s="302">
        <v>4.2002572168525507</v>
      </c>
      <c r="N351" s="302">
        <v>0.68623004992695757</v>
      </c>
      <c r="O351" s="302">
        <f t="shared" si="156"/>
        <v>11.86104959203252</v>
      </c>
    </row>
    <row r="352" spans="1:15" s="236" customFormat="1" x14ac:dyDescent="0.2">
      <c r="A352" s="237" t="str">
        <f>name!E$7</f>
        <v>Administrative and secretarial occupations</v>
      </c>
      <c r="B352" s="302">
        <v>2.042917223643347</v>
      </c>
      <c r="C352" s="302">
        <v>2.752226481866292</v>
      </c>
      <c r="D352" s="302">
        <v>0.16299418930224316</v>
      </c>
      <c r="E352" s="302">
        <f t="shared" si="154"/>
        <v>4.9581378948118831</v>
      </c>
      <c r="F352" s="303"/>
      <c r="G352" s="302">
        <v>1.7932102113089554</v>
      </c>
      <c r="H352" s="302">
        <v>2.1598195164523335</v>
      </c>
      <c r="I352" s="302">
        <v>9.351950900760557E-2</v>
      </c>
      <c r="J352" s="302">
        <f t="shared" si="155"/>
        <v>4.0465492367688949</v>
      </c>
      <c r="K352" s="303"/>
      <c r="L352" s="302">
        <v>1.5868861913414518</v>
      </c>
      <c r="M352" s="302">
        <v>1.0430269594862347</v>
      </c>
      <c r="N352" s="302">
        <v>7.1741977809893151E-2</v>
      </c>
      <c r="O352" s="302">
        <f t="shared" si="156"/>
        <v>2.7016551286375798</v>
      </c>
    </row>
    <row r="353" spans="1:15" s="236" customFormat="1" x14ac:dyDescent="0.2">
      <c r="A353" s="237" t="str">
        <f>name!E$8</f>
        <v>Skilled trades occupations</v>
      </c>
      <c r="B353" s="302">
        <v>0.26391516553292127</v>
      </c>
      <c r="C353" s="302">
        <v>0.2980561245262851</v>
      </c>
      <c r="D353" s="302">
        <v>9.9859189770711093E-2</v>
      </c>
      <c r="E353" s="302">
        <f t="shared" si="154"/>
        <v>0.6618304798299175</v>
      </c>
      <c r="F353" s="303"/>
      <c r="G353" s="302">
        <v>0.18792511875883505</v>
      </c>
      <c r="H353" s="302">
        <v>0.19300050076610653</v>
      </c>
      <c r="I353" s="302">
        <v>7.5420268978845309E-2</v>
      </c>
      <c r="J353" s="302">
        <f>SUM(G353:I353)</f>
        <v>0.45634588850378688</v>
      </c>
      <c r="K353" s="303"/>
      <c r="L353" s="302">
        <v>9.9178156403109285E-2</v>
      </c>
      <c r="M353" s="302">
        <v>0.13512099003325215</v>
      </c>
      <c r="N353" s="302">
        <v>9.621612739825447E-2</v>
      </c>
      <c r="O353" s="302">
        <f t="shared" si="156"/>
        <v>0.33051527383461587</v>
      </c>
    </row>
    <row r="354" spans="1:15" s="236" customFormat="1" x14ac:dyDescent="0.2">
      <c r="A354" s="237" t="str">
        <f>name!E$9</f>
        <v>Caring, leisure and other service occupations</v>
      </c>
      <c r="B354" s="302">
        <v>11.760241153773249</v>
      </c>
      <c r="C354" s="302">
        <v>11.132694014490037</v>
      </c>
      <c r="D354" s="302">
        <v>1.2871208998277364</v>
      </c>
      <c r="E354" s="302">
        <f t="shared" si="154"/>
        <v>24.180056068091023</v>
      </c>
      <c r="F354" s="303"/>
      <c r="G354" s="302">
        <v>11.000796837262268</v>
      </c>
      <c r="H354" s="302">
        <v>9.3751291452134122</v>
      </c>
      <c r="I354" s="302">
        <v>1.0918681606586631</v>
      </c>
      <c r="J354" s="302">
        <f t="shared" ref="J354:J357" si="157">SUM(G354:I354)</f>
        <v>21.467794143134341</v>
      </c>
      <c r="K354" s="303"/>
      <c r="L354" s="302">
        <v>13.289116966226436</v>
      </c>
      <c r="M354" s="302">
        <v>9.3120888822591397</v>
      </c>
      <c r="N354" s="302">
        <v>1.2676708781145913</v>
      </c>
      <c r="O354" s="302">
        <f t="shared" si="156"/>
        <v>23.868876726600167</v>
      </c>
    </row>
    <row r="355" spans="1:15" s="236" customFormat="1" x14ac:dyDescent="0.2">
      <c r="A355" s="237" t="str">
        <f>name!E$10</f>
        <v>Sales and customer service occupations</v>
      </c>
      <c r="B355" s="302">
        <v>0.31769818748996848</v>
      </c>
      <c r="C355" s="302">
        <v>0.34640757223564184</v>
      </c>
      <c r="D355" s="302">
        <v>6.3357729604103588E-2</v>
      </c>
      <c r="E355" s="302">
        <f t="shared" si="154"/>
        <v>0.72746348932971394</v>
      </c>
      <c r="F355" s="303"/>
      <c r="G355" s="302">
        <v>0.28058433864304572</v>
      </c>
      <c r="H355" s="302">
        <v>0.27616053181092481</v>
      </c>
      <c r="I355" s="302">
        <v>3.1871058608563339E-2</v>
      </c>
      <c r="J355" s="302">
        <f t="shared" si="157"/>
        <v>0.5886159290625339</v>
      </c>
      <c r="K355" s="303"/>
      <c r="L355" s="302">
        <v>0.29012642184401072</v>
      </c>
      <c r="M355" s="302">
        <v>0.28392597134122244</v>
      </c>
      <c r="N355" s="302">
        <v>3.7628178893874979E-2</v>
      </c>
      <c r="O355" s="302">
        <f t="shared" si="156"/>
        <v>0.61168057207910809</v>
      </c>
    </row>
    <row r="356" spans="1:15" s="236" customFormat="1" x14ac:dyDescent="0.2">
      <c r="A356" s="237" t="str">
        <f>name!E$11</f>
        <v>Process, plant and machine operatives</v>
      </c>
      <c r="B356" s="302">
        <v>9.0914613400769673E-2</v>
      </c>
      <c r="C356" s="302">
        <v>0.21316981622199699</v>
      </c>
      <c r="D356" s="302">
        <v>1.2483169973396473E-2</v>
      </c>
      <c r="E356" s="302">
        <f t="shared" si="154"/>
        <v>0.31656759959616315</v>
      </c>
      <c r="F356" s="303"/>
      <c r="G356" s="302">
        <v>6.45055911703835E-2</v>
      </c>
      <c r="H356" s="302">
        <v>0.15821583759287061</v>
      </c>
      <c r="I356" s="302">
        <v>9.3948051680377426E-3</v>
      </c>
      <c r="J356" s="302">
        <f t="shared" si="157"/>
        <v>0.23211623393129188</v>
      </c>
      <c r="K356" s="303"/>
      <c r="L356" s="302">
        <v>2.5545238154575382E-2</v>
      </c>
      <c r="M356" s="302">
        <v>8.6048457668386036E-2</v>
      </c>
      <c r="N356" s="302">
        <v>6.7603822317773409E-3</v>
      </c>
      <c r="O356" s="302">
        <f t="shared" si="156"/>
        <v>0.11835407805473876</v>
      </c>
    </row>
    <row r="357" spans="1:15" s="236" customFormat="1" x14ac:dyDescent="0.2">
      <c r="A357" s="237" t="str">
        <f>name!E$12</f>
        <v>Elementary occupations</v>
      </c>
      <c r="B357" s="302">
        <v>0.32080487572685024</v>
      </c>
      <c r="C357" s="302">
        <v>1.4388856685552212</v>
      </c>
      <c r="D357" s="302">
        <v>3.0056931056147269E-2</v>
      </c>
      <c r="E357" s="302">
        <f t="shared" si="154"/>
        <v>1.7897474753382188</v>
      </c>
      <c r="F357" s="303"/>
      <c r="G357" s="302">
        <v>0.25545080851383695</v>
      </c>
      <c r="H357" s="302">
        <v>0.93518269471637738</v>
      </c>
      <c r="I357" s="302">
        <v>1.3535739485736454E-2</v>
      </c>
      <c r="J357" s="302">
        <f t="shared" si="157"/>
        <v>1.2041692427159509</v>
      </c>
      <c r="K357" s="303"/>
      <c r="L357" s="302">
        <v>0.12805500166798423</v>
      </c>
      <c r="M357" s="302">
        <v>0.72785464656397314</v>
      </c>
      <c r="N357" s="302">
        <v>1.0733005832925267E-2</v>
      </c>
      <c r="O357" s="302">
        <f t="shared" si="156"/>
        <v>0.86664265406488261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29.422057194051064</v>
      </c>
      <c r="C359" s="311">
        <f t="shared" ref="C359:E359" si="158">SUM(C349:C357)</f>
        <v>24.151483885105957</v>
      </c>
      <c r="D359" s="311">
        <f t="shared" si="158"/>
        <v>4.3574589208429089</v>
      </c>
      <c r="E359" s="311">
        <f t="shared" si="158"/>
        <v>57.930999999999926</v>
      </c>
      <c r="F359" s="311"/>
      <c r="G359" s="311">
        <f t="shared" ref="G359:J359" si="159">SUM(G349:G357)</f>
        <v>29.168521454936986</v>
      </c>
      <c r="H359" s="311">
        <f t="shared" si="159"/>
        <v>21.339421456303551</v>
      </c>
      <c r="I359" s="311">
        <f t="shared" si="159"/>
        <v>3.5800570887595593</v>
      </c>
      <c r="J359" s="311">
        <f t="shared" si="159"/>
        <v>54.0880000000001</v>
      </c>
      <c r="K359" s="311"/>
      <c r="L359" s="311">
        <f t="shared" ref="L359:O359" si="160">SUM(L349:L357)</f>
        <v>34.489640191773333</v>
      </c>
      <c r="M359" s="311">
        <f t="shared" si="160"/>
        <v>21.920913360149644</v>
      </c>
      <c r="N359" s="311">
        <f t="shared" si="160"/>
        <v>4.3114464480770156</v>
      </c>
      <c r="O359" s="311">
        <f t="shared" si="160"/>
        <v>60.721999999999987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0.67748531723669436</v>
      </c>
      <c r="C366" s="302">
        <v>0.18594494670776981</v>
      </c>
      <c r="D366" s="302">
        <v>0.35217270181135207</v>
      </c>
      <c r="E366" s="302">
        <f>SUM(B366:D366)</f>
        <v>1.2156029657558163</v>
      </c>
      <c r="F366" s="303"/>
      <c r="G366" s="302">
        <v>0.64624120004995778</v>
      </c>
      <c r="H366" s="302">
        <v>0.25274253259573798</v>
      </c>
      <c r="I366" s="302">
        <v>0.25414913641945497</v>
      </c>
      <c r="J366" s="302">
        <f>SUM(G366:I366)</f>
        <v>1.1531328690651508</v>
      </c>
      <c r="K366" s="303"/>
      <c r="L366" s="302">
        <v>0.59922923968494302</v>
      </c>
      <c r="M366" s="302">
        <v>0.30650890053874985</v>
      </c>
      <c r="N366" s="302">
        <v>0.2425609765949889</v>
      </c>
      <c r="O366" s="302">
        <f>SUM(L366:N366)</f>
        <v>1.1482991168186818</v>
      </c>
    </row>
    <row r="367" spans="1:15" s="236" customFormat="1" x14ac:dyDescent="0.2">
      <c r="A367" s="237" t="str">
        <f>name!E$5</f>
        <v>Professional occupations</v>
      </c>
      <c r="B367" s="302">
        <v>0.70929846406244046</v>
      </c>
      <c r="C367" s="302">
        <v>0.36109926793222469</v>
      </c>
      <c r="D367" s="302">
        <v>0.82452800116343206</v>
      </c>
      <c r="E367" s="302">
        <f t="shared" ref="E367:E374" si="161">SUM(B367:D367)</f>
        <v>1.8949257331580971</v>
      </c>
      <c r="F367" s="303"/>
      <c r="G367" s="302">
        <v>0.86969710332508388</v>
      </c>
      <c r="H367" s="302">
        <v>0.53142226523738545</v>
      </c>
      <c r="I367" s="302">
        <v>0.51147774989249184</v>
      </c>
      <c r="J367" s="302">
        <f t="shared" ref="J367:J369" si="162">SUM(G367:I367)</f>
        <v>1.9125971184549613</v>
      </c>
      <c r="K367" s="303"/>
      <c r="L367" s="302">
        <v>0.96925576780331235</v>
      </c>
      <c r="M367" s="302">
        <v>0.71279127651909469</v>
      </c>
      <c r="N367" s="302">
        <v>0.46306002836045057</v>
      </c>
      <c r="O367" s="302">
        <f t="shared" ref="O367:O374" si="163">SUM(L367:N367)</f>
        <v>2.1451070726828574</v>
      </c>
    </row>
    <row r="368" spans="1:15" s="236" customFormat="1" x14ac:dyDescent="0.2">
      <c r="A368" s="237" t="str">
        <f>name!E$6</f>
        <v>Associate professional occupations</v>
      </c>
      <c r="B368" s="302">
        <v>0.82583571906812081</v>
      </c>
      <c r="C368" s="302">
        <v>0.49994178849344212</v>
      </c>
      <c r="D368" s="302">
        <v>1.8755639001942057</v>
      </c>
      <c r="E368" s="302">
        <f t="shared" si="161"/>
        <v>3.2013414077557689</v>
      </c>
      <c r="F368" s="303"/>
      <c r="G368" s="302">
        <v>0.78961391838775197</v>
      </c>
      <c r="H368" s="302">
        <v>0.55716742998510749</v>
      </c>
      <c r="I368" s="302">
        <v>1.3700448903310822</v>
      </c>
      <c r="J368" s="302">
        <f t="shared" si="162"/>
        <v>2.7168262387039417</v>
      </c>
      <c r="K368" s="303"/>
      <c r="L368" s="302">
        <v>0.67394406233833071</v>
      </c>
      <c r="M368" s="302">
        <v>0.52867362241533622</v>
      </c>
      <c r="N368" s="302">
        <v>1.2181895310658639</v>
      </c>
      <c r="O368" s="302">
        <f t="shared" si="163"/>
        <v>2.4208072158195311</v>
      </c>
    </row>
    <row r="369" spans="1:15" s="236" customFormat="1" x14ac:dyDescent="0.2">
      <c r="A369" s="237" t="str">
        <f>name!E$7</f>
        <v>Administrative and secretarial occupations</v>
      </c>
      <c r="B369" s="302">
        <v>0.49610558763697032</v>
      </c>
      <c r="C369" s="302">
        <v>1.0251133207961924</v>
      </c>
      <c r="D369" s="302">
        <v>6.305667857222419E-2</v>
      </c>
      <c r="E369" s="302">
        <f t="shared" si="161"/>
        <v>1.5842755870053868</v>
      </c>
      <c r="F369" s="303"/>
      <c r="G369" s="302">
        <v>0.50016369050892284</v>
      </c>
      <c r="H369" s="302">
        <v>1.0834517956328009</v>
      </c>
      <c r="I369" s="302">
        <v>4.8013135646350749E-2</v>
      </c>
      <c r="J369" s="302">
        <f t="shared" si="162"/>
        <v>1.6316286217880744</v>
      </c>
      <c r="K369" s="303"/>
      <c r="L369" s="302">
        <v>0.4585296405012308</v>
      </c>
      <c r="M369" s="302">
        <v>1.0122433394759804</v>
      </c>
      <c r="N369" s="302">
        <v>3.1907302658878853E-2</v>
      </c>
      <c r="O369" s="302">
        <f t="shared" si="163"/>
        <v>1.5026802826360899</v>
      </c>
    </row>
    <row r="370" spans="1:15" s="236" customFormat="1" x14ac:dyDescent="0.2">
      <c r="A370" s="237" t="str">
        <f>name!E$8</f>
        <v>Skilled trades occupations</v>
      </c>
      <c r="B370" s="302">
        <v>0.59708834351059337</v>
      </c>
      <c r="C370" s="302">
        <v>0.33489893879378746</v>
      </c>
      <c r="D370" s="302">
        <v>0.50583584160744632</v>
      </c>
      <c r="E370" s="302">
        <f t="shared" si="161"/>
        <v>1.4378231239118273</v>
      </c>
      <c r="F370" s="303"/>
      <c r="G370" s="302">
        <v>0.421403943559016</v>
      </c>
      <c r="H370" s="302">
        <v>0.22540528971560481</v>
      </c>
      <c r="I370" s="302">
        <v>0.36009014366563302</v>
      </c>
      <c r="J370" s="302">
        <f>SUM(G370:I370)</f>
        <v>1.0068993769402539</v>
      </c>
      <c r="K370" s="303"/>
      <c r="L370" s="302">
        <v>0.31738589119313515</v>
      </c>
      <c r="M370" s="302">
        <v>0.29197978415552456</v>
      </c>
      <c r="N370" s="302">
        <v>0.34876150733420452</v>
      </c>
      <c r="O370" s="302">
        <f t="shared" si="163"/>
        <v>0.95812718268286423</v>
      </c>
    </row>
    <row r="371" spans="1:15" s="236" customFormat="1" x14ac:dyDescent="0.2">
      <c r="A371" s="237" t="str">
        <f>name!E$9</f>
        <v>Caring, leisure and other service occupations</v>
      </c>
      <c r="B371" s="302">
        <v>0.55811456589218378</v>
      </c>
      <c r="C371" s="302">
        <v>0.99460061322410898</v>
      </c>
      <c r="D371" s="302">
        <v>0.12953810208337541</v>
      </c>
      <c r="E371" s="302">
        <f t="shared" si="161"/>
        <v>1.6822532811996682</v>
      </c>
      <c r="F371" s="303"/>
      <c r="G371" s="302">
        <v>0.52347043111095448</v>
      </c>
      <c r="H371" s="302">
        <v>0.8696055972824156</v>
      </c>
      <c r="I371" s="302">
        <v>0.11891269582486734</v>
      </c>
      <c r="J371" s="302">
        <f t="shared" ref="J371:J374" si="164">SUM(G371:I371)</f>
        <v>1.5119887242182375</v>
      </c>
      <c r="K371" s="303"/>
      <c r="L371" s="302">
        <v>0.42312253469379413</v>
      </c>
      <c r="M371" s="302">
        <v>0.83995975736098683</v>
      </c>
      <c r="N371" s="302">
        <v>0.11310702021267875</v>
      </c>
      <c r="O371" s="302">
        <f t="shared" si="163"/>
        <v>1.3761893122674598</v>
      </c>
    </row>
    <row r="372" spans="1:15" s="236" customFormat="1" x14ac:dyDescent="0.2">
      <c r="A372" s="237" t="str">
        <f>name!E$10</f>
        <v>Sales and customer service occupations</v>
      </c>
      <c r="B372" s="302">
        <v>0.21144409041366202</v>
      </c>
      <c r="C372" s="302">
        <v>0.41684585795125817</v>
      </c>
      <c r="D372" s="302">
        <v>7.104213885984656E-2</v>
      </c>
      <c r="E372" s="302">
        <f t="shared" si="161"/>
        <v>0.69933208722476681</v>
      </c>
      <c r="F372" s="303"/>
      <c r="G372" s="302">
        <v>0.19669383806933388</v>
      </c>
      <c r="H372" s="302">
        <v>0.36951921114520025</v>
      </c>
      <c r="I372" s="302">
        <v>3.9192194829381979E-2</v>
      </c>
      <c r="J372" s="302">
        <f t="shared" si="164"/>
        <v>0.60540524404391605</v>
      </c>
      <c r="K372" s="303"/>
      <c r="L372" s="302">
        <v>0.19435406321674767</v>
      </c>
      <c r="M372" s="302">
        <v>0.38203502437557579</v>
      </c>
      <c r="N372" s="302">
        <v>3.0459718755520962E-2</v>
      </c>
      <c r="O372" s="302">
        <f t="shared" si="163"/>
        <v>0.60684880634784444</v>
      </c>
    </row>
    <row r="373" spans="1:15" s="236" customFormat="1" x14ac:dyDescent="0.2">
      <c r="A373" s="237" t="str">
        <f>name!E$11</f>
        <v>Process, plant and machine operatives</v>
      </c>
      <c r="B373" s="302">
        <v>9.7857490477675516E-2</v>
      </c>
      <c r="C373" s="302">
        <v>8.6379347610223867E-2</v>
      </c>
      <c r="D373" s="302">
        <v>2.0846417318855941E-2</v>
      </c>
      <c r="E373" s="302">
        <f t="shared" si="161"/>
        <v>0.20508325540675532</v>
      </c>
      <c r="F373" s="303"/>
      <c r="G373" s="302">
        <v>6.4108172720905229E-2</v>
      </c>
      <c r="H373" s="302">
        <v>6.7987842422092257E-2</v>
      </c>
      <c r="I373" s="302">
        <v>1.3340362715115385E-2</v>
      </c>
      <c r="J373" s="302">
        <f t="shared" si="164"/>
        <v>0.14543637785811286</v>
      </c>
      <c r="K373" s="303"/>
      <c r="L373" s="302">
        <v>5.0940918428392865E-2</v>
      </c>
      <c r="M373" s="302">
        <v>6.8124635228978409E-2</v>
      </c>
      <c r="N373" s="302">
        <v>1.4600522926108247E-2</v>
      </c>
      <c r="O373" s="302">
        <f t="shared" si="163"/>
        <v>0.13366607658347951</v>
      </c>
    </row>
    <row r="374" spans="1:15" s="236" customFormat="1" x14ac:dyDescent="0.2">
      <c r="A374" s="237" t="str">
        <f>name!E$12</f>
        <v>Elementary occupations</v>
      </c>
      <c r="B374" s="302">
        <v>0.30970012931457058</v>
      </c>
      <c r="C374" s="302">
        <v>1.1167954969889258</v>
      </c>
      <c r="D374" s="302">
        <v>6.0866932278416726E-2</v>
      </c>
      <c r="E374" s="302">
        <f t="shared" si="161"/>
        <v>1.487362558581913</v>
      </c>
      <c r="F374" s="303"/>
      <c r="G374" s="302">
        <v>0.21891765312621631</v>
      </c>
      <c r="H374" s="302">
        <v>0.87012307431429636</v>
      </c>
      <c r="I374" s="302">
        <v>3.4044701486828033E-2</v>
      </c>
      <c r="J374" s="302">
        <f t="shared" si="164"/>
        <v>1.1230854289273409</v>
      </c>
      <c r="K374" s="303"/>
      <c r="L374" s="302">
        <v>0.21759845357327906</v>
      </c>
      <c r="M374" s="302">
        <v>0.56187718905837403</v>
      </c>
      <c r="N374" s="302">
        <v>4.1799291529535272E-2</v>
      </c>
      <c r="O374" s="302">
        <f t="shared" si="163"/>
        <v>0.82127493416118846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4.4829297076129109</v>
      </c>
      <c r="C376" s="311">
        <f t="shared" ref="C376:E376" si="165">SUM(C366:C374)</f>
        <v>5.0216195784979334</v>
      </c>
      <c r="D376" s="311">
        <f t="shared" si="165"/>
        <v>3.9034507138891543</v>
      </c>
      <c r="E376" s="311">
        <f t="shared" si="165"/>
        <v>13.407999999999998</v>
      </c>
      <c r="F376" s="311"/>
      <c r="G376" s="311">
        <f t="shared" ref="G376:J376" si="166">SUM(G366:G374)</f>
        <v>4.2303099508581425</v>
      </c>
      <c r="H376" s="311">
        <f t="shared" si="166"/>
        <v>4.8274250383306407</v>
      </c>
      <c r="I376" s="311">
        <f t="shared" si="166"/>
        <v>2.7492650108112056</v>
      </c>
      <c r="J376" s="311">
        <f t="shared" si="166"/>
        <v>11.806999999999992</v>
      </c>
      <c r="K376" s="311"/>
      <c r="L376" s="311">
        <f t="shared" ref="L376:O376" si="167">SUM(L366:L374)</f>
        <v>3.9043605714331648</v>
      </c>
      <c r="M376" s="311">
        <f t="shared" si="167"/>
        <v>4.7041935291286014</v>
      </c>
      <c r="N376" s="311">
        <f t="shared" si="167"/>
        <v>2.5044458994382301</v>
      </c>
      <c r="O376" s="311">
        <f t="shared" si="167"/>
        <v>11.112999999999996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0.39141559075625332</v>
      </c>
      <c r="C383" s="302">
        <v>0.15984978944122918</v>
      </c>
      <c r="D383" s="302">
        <v>0.55032496816173748</v>
      </c>
      <c r="E383" s="302">
        <f>SUM(B383:D383)</f>
        <v>1.10159034835922</v>
      </c>
      <c r="F383" s="303"/>
      <c r="G383" s="302">
        <v>0.55231066660459305</v>
      </c>
      <c r="H383" s="302">
        <v>0.13022953392343584</v>
      </c>
      <c r="I383" s="302">
        <v>0.79407123618540476</v>
      </c>
      <c r="J383" s="302">
        <f>SUM(G383:I383)</f>
        <v>1.4766114367134335</v>
      </c>
      <c r="K383" s="303"/>
      <c r="L383" s="302">
        <v>0.51948155255989037</v>
      </c>
      <c r="M383" s="302">
        <v>0.1353004155396744</v>
      </c>
      <c r="N383" s="302">
        <v>0.64338167695244675</v>
      </c>
      <c r="O383" s="302">
        <f>SUM(L383:N383)</f>
        <v>1.2981636450520115</v>
      </c>
    </row>
    <row r="384" spans="1:15" s="236" customFormat="1" x14ac:dyDescent="0.2">
      <c r="A384" s="237" t="str">
        <f>name!E$5</f>
        <v>Professional occupations</v>
      </c>
      <c r="B384" s="302">
        <v>0.78260587159483008</v>
      </c>
      <c r="C384" s="302">
        <v>0.62296810553054349</v>
      </c>
      <c r="D384" s="302">
        <v>1.0705022572758554</v>
      </c>
      <c r="E384" s="302">
        <f t="shared" ref="E384:E391" si="168">SUM(B384:D384)</f>
        <v>2.476076234401229</v>
      </c>
      <c r="F384" s="303"/>
      <c r="G384" s="302">
        <v>1.2329296511326666</v>
      </c>
      <c r="H384" s="302">
        <v>0.40820576445002371</v>
      </c>
      <c r="I384" s="302">
        <v>1.076395822422469</v>
      </c>
      <c r="J384" s="302">
        <f t="shared" ref="J384:J386" si="169">SUM(G384:I384)</f>
        <v>2.7175312380051593</v>
      </c>
      <c r="K384" s="303"/>
      <c r="L384" s="302">
        <v>1.3285389602375295</v>
      </c>
      <c r="M384" s="302">
        <v>0.46061558618408011</v>
      </c>
      <c r="N384" s="302">
        <v>1.0379244814399518</v>
      </c>
      <c r="O384" s="302">
        <f t="shared" ref="O384:O391" si="170">SUM(L384:N384)</f>
        <v>2.8270790278615614</v>
      </c>
    </row>
    <row r="385" spans="1:15" s="236" customFormat="1" x14ac:dyDescent="0.2">
      <c r="A385" s="237" t="str">
        <f>name!E$6</f>
        <v>Associate professional occupations</v>
      </c>
      <c r="B385" s="302">
        <v>0.36315808805041699</v>
      </c>
      <c r="C385" s="302">
        <v>0.39029666058161194</v>
      </c>
      <c r="D385" s="302">
        <v>0.52820974361756023</v>
      </c>
      <c r="E385" s="302">
        <f t="shared" si="168"/>
        <v>1.2816644922495892</v>
      </c>
      <c r="F385" s="303"/>
      <c r="G385" s="302">
        <v>0.51036000601138465</v>
      </c>
      <c r="H385" s="302">
        <v>0.2388316989765267</v>
      </c>
      <c r="I385" s="302">
        <v>0.6985879177279859</v>
      </c>
      <c r="J385" s="302">
        <f t="shared" si="169"/>
        <v>1.4477796227158972</v>
      </c>
      <c r="K385" s="303"/>
      <c r="L385" s="302">
        <v>0.52384908589023238</v>
      </c>
      <c r="M385" s="302">
        <v>0.23687219214252064</v>
      </c>
      <c r="N385" s="302">
        <v>0.54553756981041512</v>
      </c>
      <c r="O385" s="302">
        <f t="shared" si="170"/>
        <v>1.3062588478431683</v>
      </c>
    </row>
    <row r="386" spans="1:15" s="236" customFormat="1" x14ac:dyDescent="0.2">
      <c r="A386" s="237" t="str">
        <f>name!E$7</f>
        <v>Administrative and secretarial occupations</v>
      </c>
      <c r="B386" s="302">
        <v>0.34497769960637287</v>
      </c>
      <c r="C386" s="302">
        <v>0.97985848100330941</v>
      </c>
      <c r="D386" s="302">
        <v>0.2145145050656673</v>
      </c>
      <c r="E386" s="302">
        <f t="shared" si="168"/>
        <v>1.5393506856753496</v>
      </c>
      <c r="F386" s="303"/>
      <c r="G386" s="302">
        <v>0.42221483076476179</v>
      </c>
      <c r="H386" s="302">
        <v>0.48544060996958727</v>
      </c>
      <c r="I386" s="302">
        <v>0.23702564452665748</v>
      </c>
      <c r="J386" s="302">
        <f t="shared" si="169"/>
        <v>1.1446810852610065</v>
      </c>
      <c r="K386" s="303"/>
      <c r="L386" s="302">
        <v>0.35401727751604017</v>
      </c>
      <c r="M386" s="302">
        <v>0.49410888787024371</v>
      </c>
      <c r="N386" s="302">
        <v>0.32341933644867604</v>
      </c>
      <c r="O386" s="302">
        <f t="shared" si="170"/>
        <v>1.1715455018349599</v>
      </c>
    </row>
    <row r="387" spans="1:15" s="236" customFormat="1" x14ac:dyDescent="0.2">
      <c r="A387" s="237" t="str">
        <f>name!E$8</f>
        <v>Skilled trades occupations</v>
      </c>
      <c r="B387" s="302">
        <v>0.1805372636699448</v>
      </c>
      <c r="C387" s="302">
        <v>0.19694632205289025</v>
      </c>
      <c r="D387" s="302">
        <v>0.318201052248272</v>
      </c>
      <c r="E387" s="302">
        <f t="shared" si="168"/>
        <v>0.69568463797110702</v>
      </c>
      <c r="F387" s="303"/>
      <c r="G387" s="302">
        <v>0.18795598585608395</v>
      </c>
      <c r="H387" s="302">
        <v>9.1322012392189664E-2</v>
      </c>
      <c r="I387" s="302">
        <v>0.38076638525550238</v>
      </c>
      <c r="J387" s="302">
        <f>SUM(G387:I387)</f>
        <v>0.66004438350377592</v>
      </c>
      <c r="K387" s="303"/>
      <c r="L387" s="302">
        <v>0.16126915409967446</v>
      </c>
      <c r="M387" s="302">
        <v>9.9658612947679165E-2</v>
      </c>
      <c r="N387" s="302">
        <v>0.44150937711921356</v>
      </c>
      <c r="O387" s="302">
        <f t="shared" si="170"/>
        <v>0.70243714416656722</v>
      </c>
    </row>
    <row r="388" spans="1:15" s="236" customFormat="1" x14ac:dyDescent="0.2">
      <c r="A388" s="237" t="str">
        <f>name!E$9</f>
        <v>Caring, leisure and other service occupations</v>
      </c>
      <c r="B388" s="302">
        <v>1.209496188385609</v>
      </c>
      <c r="C388" s="302">
        <v>1.2394691684205319</v>
      </c>
      <c r="D388" s="302">
        <v>1.6070689924730883</v>
      </c>
      <c r="E388" s="302">
        <f t="shared" si="168"/>
        <v>4.056034349279229</v>
      </c>
      <c r="F388" s="303"/>
      <c r="G388" s="302">
        <v>1.6361374359231253</v>
      </c>
      <c r="H388" s="302">
        <v>1.2625680782943844</v>
      </c>
      <c r="I388" s="302">
        <v>3.0857587742348715</v>
      </c>
      <c r="J388" s="302">
        <f t="shared" ref="J388:J391" si="171">SUM(G388:I388)</f>
        <v>5.9844642884523811</v>
      </c>
      <c r="K388" s="303"/>
      <c r="L388" s="302">
        <v>1.3138942070118185</v>
      </c>
      <c r="M388" s="302">
        <v>1.0260250326530007</v>
      </c>
      <c r="N388" s="302">
        <v>2.9830182988566349</v>
      </c>
      <c r="O388" s="302">
        <f t="shared" si="170"/>
        <v>5.3229375385214546</v>
      </c>
    </row>
    <row r="389" spans="1:15" s="236" customFormat="1" x14ac:dyDescent="0.2">
      <c r="A389" s="237" t="str">
        <f>name!E$10</f>
        <v>Sales and customer service occupations</v>
      </c>
      <c r="B389" s="302">
        <v>0.10962685501852286</v>
      </c>
      <c r="C389" s="302">
        <v>0.25293765857101336</v>
      </c>
      <c r="D389" s="302">
        <v>0.21386561983011085</v>
      </c>
      <c r="E389" s="302">
        <f t="shared" si="168"/>
        <v>0.57643013341964711</v>
      </c>
      <c r="F389" s="303"/>
      <c r="G389" s="302">
        <v>0.1275280514152424</v>
      </c>
      <c r="H389" s="302">
        <v>0.26600700150159862</v>
      </c>
      <c r="I389" s="302">
        <v>0.22575031533115353</v>
      </c>
      <c r="J389" s="302">
        <f t="shared" si="171"/>
        <v>0.61928536824799452</v>
      </c>
      <c r="K389" s="303"/>
      <c r="L389" s="302">
        <v>0.11203447098256497</v>
      </c>
      <c r="M389" s="302">
        <v>0.26002103755909128</v>
      </c>
      <c r="N389" s="302">
        <v>0.11011917179724275</v>
      </c>
      <c r="O389" s="302">
        <f t="shared" si="170"/>
        <v>0.48217468033889899</v>
      </c>
    </row>
    <row r="390" spans="1:15" s="236" customFormat="1" x14ac:dyDescent="0.2">
      <c r="A390" s="237" t="str">
        <f>name!E$11</f>
        <v>Process, plant and machine operatives</v>
      </c>
      <c r="B390" s="302">
        <v>0.15348812584810242</v>
      </c>
      <c r="C390" s="302">
        <v>0.17617911488950486</v>
      </c>
      <c r="D390" s="302">
        <v>6.6000028231402413E-2</v>
      </c>
      <c r="E390" s="302">
        <f t="shared" si="168"/>
        <v>0.39566726896900972</v>
      </c>
      <c r="F390" s="303"/>
      <c r="G390" s="302">
        <v>0.16308942989186986</v>
      </c>
      <c r="H390" s="302">
        <v>0.1595060059827379</v>
      </c>
      <c r="I390" s="302">
        <v>8.4156625151852904E-2</v>
      </c>
      <c r="J390" s="302">
        <f t="shared" si="171"/>
        <v>0.40675206102646067</v>
      </c>
      <c r="K390" s="303"/>
      <c r="L390" s="302">
        <v>0.12526374450734493</v>
      </c>
      <c r="M390" s="302">
        <v>0.14201267034401649</v>
      </c>
      <c r="N390" s="302">
        <v>5.9956252334109672E-2</v>
      </c>
      <c r="O390" s="302">
        <f t="shared" si="170"/>
        <v>0.32723266718547112</v>
      </c>
    </row>
    <row r="391" spans="1:15" s="236" customFormat="1" x14ac:dyDescent="0.2">
      <c r="A391" s="237" t="str">
        <f>name!E$12</f>
        <v>Elementary occupations</v>
      </c>
      <c r="B391" s="302">
        <v>0.29160750135337898</v>
      </c>
      <c r="C391" s="302">
        <v>0.79039351408837288</v>
      </c>
      <c r="D391" s="302">
        <v>0.27950083423386052</v>
      </c>
      <c r="E391" s="302">
        <f t="shared" si="168"/>
        <v>1.3615018496756124</v>
      </c>
      <c r="F391" s="303"/>
      <c r="G391" s="302">
        <v>0.33657672984387677</v>
      </c>
      <c r="H391" s="302">
        <v>0.38977953847438401</v>
      </c>
      <c r="I391" s="302">
        <v>0.23649424775562025</v>
      </c>
      <c r="J391" s="302">
        <f t="shared" si="171"/>
        <v>0.96285051607388095</v>
      </c>
      <c r="K391" s="303"/>
      <c r="L391" s="302">
        <v>0.38632470955429493</v>
      </c>
      <c r="M391" s="302">
        <v>0.21581378208488144</v>
      </c>
      <c r="N391" s="302">
        <v>0.20203245555671839</v>
      </c>
      <c r="O391" s="302">
        <f t="shared" si="170"/>
        <v>0.80417094719589466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3.8269131842834314</v>
      </c>
      <c r="C393" s="311">
        <f t="shared" ref="C393:E393" si="172">SUM(C383:C391)</f>
        <v>4.808898814579007</v>
      </c>
      <c r="D393" s="311">
        <f t="shared" si="172"/>
        <v>4.8481880011375553</v>
      </c>
      <c r="E393" s="311">
        <f t="shared" si="172"/>
        <v>13.483999999999993</v>
      </c>
      <c r="F393" s="311"/>
      <c r="G393" s="311">
        <f t="shared" ref="G393:J393" si="173">SUM(G383:G391)</f>
        <v>5.1691027874436042</v>
      </c>
      <c r="H393" s="311">
        <f t="shared" si="173"/>
        <v>3.431890243964868</v>
      </c>
      <c r="I393" s="311">
        <f t="shared" si="173"/>
        <v>6.819006968591518</v>
      </c>
      <c r="J393" s="311">
        <f t="shared" si="173"/>
        <v>15.419999999999991</v>
      </c>
      <c r="K393" s="311"/>
      <c r="L393" s="311">
        <f t="shared" ref="L393:O393" si="174">SUM(L383:L391)</f>
        <v>4.8246731623593906</v>
      </c>
      <c r="M393" s="311">
        <f t="shared" si="174"/>
        <v>3.0704282173251882</v>
      </c>
      <c r="N393" s="311">
        <f t="shared" si="174"/>
        <v>6.3468986203154092</v>
      </c>
      <c r="O393" s="311">
        <f t="shared" si="174"/>
        <v>14.241999999999988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Leicester and Leicestershire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Leicester and Leicestershire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Leicester and Leicestershire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48.980127605559531</v>
      </c>
      <c r="C8" s="11">
        <f t="array" ref="C8:C16">MMULT(aggregation!$B$13:$AA$21,'Occ T2'!C8:C33)</f>
        <v>57.990790678363588</v>
      </c>
      <c r="D8" s="11">
        <f t="array" ref="D8:D16">MMULT(aggregation!$B$13:$AA$21,'Occ T2'!D8:D33)</f>
        <v>60.446114325781586</v>
      </c>
      <c r="E8" s="11">
        <f t="array" ref="E8:E16">MMULT(aggregation!$B$13:$AA$21,'Occ T2'!E8:E33)</f>
        <v>56.48704505468524</v>
      </c>
      <c r="F8" s="11">
        <f t="array" ref="F8:F16">MMULT(aggregation!$B$13:$AA$21,'Occ T2'!F8:F33)</f>
        <v>61.429185465965361</v>
      </c>
      <c r="G8" s="11"/>
      <c r="H8" s="11">
        <f>F8-D8</f>
        <v>0.98307114018377462</v>
      </c>
      <c r="I8" s="11">
        <f t="array" ref="I8:I16">MMULT(aggregation!$B$13:$AA$21,'Occ T2'!I8:I33)</f>
        <v>30.039864696280702</v>
      </c>
      <c r="J8" s="11">
        <f>SUM(H8:I8)</f>
        <v>31.022935836464477</v>
      </c>
      <c r="L8" s="10" t="str">
        <f>name!E4</f>
        <v>Managers, directors and senior officials</v>
      </c>
      <c r="M8" s="11">
        <f t="array" ref="M8:M16">MMULT(aggregation!$B$13:$AA$21,'Occ T2'!M8:M33)</f>
        <v>34.218555411012844</v>
      </c>
      <c r="N8" s="11">
        <f t="array" ref="N8:N16">MMULT(aggregation!$B$13:$AA$21,'Occ T2'!N8:N33)</f>
        <v>38.946519693567183</v>
      </c>
      <c r="O8" s="11">
        <f t="array" ref="O8:O16">MMULT(aggregation!$B$13:$AA$21,'Occ T2'!O8:O33)</f>
        <v>40.764057583546418</v>
      </c>
      <c r="P8" s="11">
        <f t="array" ref="P8:P16">MMULT(aggregation!$B$13:$AA$21,'Occ T2'!P8:P33)</f>
        <v>37.909370811546189</v>
      </c>
      <c r="Q8" s="11">
        <f t="array" ref="Q8:Q16">MMULT(aggregation!$B$13:$AA$21,'Occ T2'!Q8:Q33)</f>
        <v>40.19235003507238</v>
      </c>
      <c r="R8" s="11"/>
      <c r="S8" s="11">
        <f>Q8-O8</f>
        <v>-0.57170754847403771</v>
      </c>
      <c r="T8" s="11">
        <f t="array" ref="T8:T16">MMULT(aggregation!$B$13:$AA$21,'Occ T2'!T8:T33)</f>
        <v>18.372559589481497</v>
      </c>
      <c r="U8" s="11">
        <f>SUM(S8:T8)</f>
        <v>17.80085204100746</v>
      </c>
      <c r="W8" s="10" t="str">
        <f>name!E4</f>
        <v>Managers, directors and senior officials</v>
      </c>
      <c r="X8" s="11">
        <f t="array" ref="X8:X16">MMULT(aggregation!$B$13:$AA$21,'Occ T2'!X8:X33)</f>
        <v>14.761572194546716</v>
      </c>
      <c r="Y8" s="11">
        <f t="array" ref="Y8:Y16">MMULT(aggregation!$B$13:$AA$21,'Occ T2'!Y8:Y33)</f>
        <v>19.044270984796341</v>
      </c>
      <c r="Z8" s="11">
        <f t="array" ref="Z8:Z16">MMULT(aggregation!$B$13:$AA$21,'Occ T2'!Z8:Z33)</f>
        <v>19.682056742235169</v>
      </c>
      <c r="AA8" s="11">
        <f t="array" ref="AA8:AA16">MMULT(aggregation!$B$13:$AA$21,'Occ T2'!AA8:AA33)</f>
        <v>18.577674243139029</v>
      </c>
      <c r="AB8" s="11">
        <f t="array" ref="AB8:AB16">MMULT(aggregation!$B$13:$AA$21,'Occ T2'!AB8:AB33)</f>
        <v>21.236835430892889</v>
      </c>
      <c r="AC8" s="11"/>
      <c r="AD8" s="11">
        <f>AB8-Z8</f>
        <v>1.55477868865772</v>
      </c>
      <c r="AE8" s="11">
        <f t="array" ref="AE8:AE16">MMULT(aggregation!$B$13:$AA$21,'Occ T2'!AE8:AE33)</f>
        <v>11.66730510679921</v>
      </c>
      <c r="AF8" s="11">
        <f>SUM(AD8:AE8)</f>
        <v>13.22208379545693</v>
      </c>
    </row>
    <row r="9" spans="1:32" x14ac:dyDescent="0.2">
      <c r="A9" t="str">
        <f>name!E5</f>
        <v>Professional occupations</v>
      </c>
      <c r="B9" s="11">
        <v>95.321265828110711</v>
      </c>
      <c r="C9" s="11">
        <v>110.52411170258009</v>
      </c>
      <c r="D9" s="11">
        <v>117.8903391057203</v>
      </c>
      <c r="E9" s="11">
        <v>125.68514918173106</v>
      </c>
      <c r="F9" s="11">
        <v>138.26708515786248</v>
      </c>
      <c r="G9" s="11"/>
      <c r="H9" s="11">
        <f t="shared" ref="H9:H16" si="0">F9-D9</f>
        <v>20.376746052142181</v>
      </c>
      <c r="I9" s="11">
        <v>57.682182422099693</v>
      </c>
      <c r="J9" s="11">
        <f t="shared" ref="J9:J15" si="1">SUM(H9:I9)</f>
        <v>78.058928474241867</v>
      </c>
      <c r="L9" s="10" t="str">
        <f>name!E5</f>
        <v>Professional occupations</v>
      </c>
      <c r="M9" s="11">
        <v>53.617361761424505</v>
      </c>
      <c r="N9" s="11">
        <v>60.311233038226945</v>
      </c>
      <c r="O9" s="11">
        <v>63.585484195757864</v>
      </c>
      <c r="P9" s="11">
        <v>69.753074783046145</v>
      </c>
      <c r="Q9" s="11">
        <v>76.043462836694928</v>
      </c>
      <c r="R9" s="11"/>
      <c r="S9" s="11">
        <f t="shared" ref="S9:S16" si="2">Q9-O9</f>
        <v>12.457978640937064</v>
      </c>
      <c r="T9" s="11">
        <v>26.421444389155766</v>
      </c>
      <c r="U9" s="11">
        <f t="shared" ref="U9:U12" si="3">SUM(S9:T9)</f>
        <v>38.879423030092831</v>
      </c>
      <c r="W9" s="10" t="str">
        <f>name!E5</f>
        <v>Professional occupations</v>
      </c>
      <c r="X9" s="11">
        <v>41.703904066686164</v>
      </c>
      <c r="Y9" s="11">
        <v>50.21287866435312</v>
      </c>
      <c r="Z9" s="11">
        <v>54.304854909962451</v>
      </c>
      <c r="AA9" s="11">
        <v>55.932074398684904</v>
      </c>
      <c r="AB9" s="11">
        <v>62.223622321167525</v>
      </c>
      <c r="AC9" s="11"/>
      <c r="AD9" s="11">
        <f t="shared" ref="AD9:AD16" si="4">AB9-Z9</f>
        <v>7.9187674112050743</v>
      </c>
      <c r="AE9" s="11">
        <v>31.260738032943927</v>
      </c>
      <c r="AF9" s="11">
        <f t="shared" ref="AF9:AF12" si="5">SUM(AD9:AE9)</f>
        <v>39.179505444149001</v>
      </c>
    </row>
    <row r="10" spans="1:32" x14ac:dyDescent="0.2">
      <c r="A10" t="str">
        <f>name!E6</f>
        <v>Associate professional occupations</v>
      </c>
      <c r="B10" s="11">
        <v>59.776397696438259</v>
      </c>
      <c r="C10" s="11">
        <v>65.329188755632288</v>
      </c>
      <c r="D10" s="11">
        <v>69.07274161576764</v>
      </c>
      <c r="E10" s="11">
        <v>71.771702211584369</v>
      </c>
      <c r="F10" s="11">
        <v>77.479589915913493</v>
      </c>
      <c r="G10" s="11"/>
      <c r="H10" s="11">
        <f t="shared" si="0"/>
        <v>8.4068483001458532</v>
      </c>
      <c r="I10" s="11">
        <v>33.70141347137762</v>
      </c>
      <c r="J10" s="11">
        <f t="shared" si="1"/>
        <v>42.108261771523473</v>
      </c>
      <c r="L10" s="10" t="str">
        <f>name!E6</f>
        <v>Associate professional occupations</v>
      </c>
      <c r="M10" s="11">
        <v>34.21056232333747</v>
      </c>
      <c r="N10" s="11">
        <v>36.265920540104027</v>
      </c>
      <c r="O10" s="11">
        <v>38.301591469908558</v>
      </c>
      <c r="P10" s="11">
        <v>36.353404789904666</v>
      </c>
      <c r="Q10" s="11">
        <v>37.214621808046672</v>
      </c>
      <c r="R10" s="11"/>
      <c r="S10" s="11">
        <f t="shared" si="2"/>
        <v>-1.086969661861886</v>
      </c>
      <c r="T10" s="11">
        <v>13.657556823490612</v>
      </c>
      <c r="U10" s="11">
        <f t="shared" si="3"/>
        <v>12.570587161628726</v>
      </c>
      <c r="W10" s="10" t="str">
        <f>name!E6</f>
        <v>Associate professional occupations</v>
      </c>
      <c r="X10" s="11">
        <v>25.565835373100786</v>
      </c>
      <c r="Y10" s="11">
        <v>29.06326821552824</v>
      </c>
      <c r="Z10" s="11">
        <v>30.771150145859089</v>
      </c>
      <c r="AA10" s="11">
        <v>35.418297421679718</v>
      </c>
      <c r="AB10" s="11">
        <v>40.264968107866792</v>
      </c>
      <c r="AC10" s="11"/>
      <c r="AD10" s="11">
        <f t="shared" si="4"/>
        <v>9.4938179620077037</v>
      </c>
      <c r="AE10" s="11">
        <v>20.043856647887011</v>
      </c>
      <c r="AF10" s="11">
        <f t="shared" si="5"/>
        <v>29.537674609894715</v>
      </c>
    </row>
    <row r="11" spans="1:32" x14ac:dyDescent="0.2">
      <c r="A11" t="str">
        <f>name!E7</f>
        <v>Administrative and secretarial occupations</v>
      </c>
      <c r="B11" s="11">
        <v>56.979333251631068</v>
      </c>
      <c r="C11" s="11">
        <v>56.966309754450698</v>
      </c>
      <c r="D11" s="11">
        <v>59.238588128535064</v>
      </c>
      <c r="E11" s="11">
        <v>59.14786747755403</v>
      </c>
      <c r="F11" s="11">
        <v>55.456342565115058</v>
      </c>
      <c r="G11" s="11"/>
      <c r="H11" s="11">
        <f t="shared" si="0"/>
        <v>-3.7822455634200054</v>
      </c>
      <c r="I11" s="11">
        <v>29.622649477648107</v>
      </c>
      <c r="J11" s="11">
        <f t="shared" si="1"/>
        <v>25.840403914228101</v>
      </c>
      <c r="L11" s="10" t="str">
        <f>name!E7</f>
        <v>Administrative and secretarial occupations</v>
      </c>
      <c r="M11" s="11">
        <v>11.424944938960742</v>
      </c>
      <c r="N11" s="11">
        <v>10.823345033621854</v>
      </c>
      <c r="O11" s="11">
        <v>13.056805863054915</v>
      </c>
      <c r="P11" s="11">
        <v>13.512850810590274</v>
      </c>
      <c r="Q11" s="11">
        <v>14.734775560478166</v>
      </c>
      <c r="R11" s="11"/>
      <c r="S11" s="11">
        <f t="shared" si="2"/>
        <v>1.6779696974232508</v>
      </c>
      <c r="T11" s="11">
        <v>5.05222881721697</v>
      </c>
      <c r="U11" s="11">
        <f t="shared" si="3"/>
        <v>6.7301985146402208</v>
      </c>
      <c r="W11" s="10" t="str">
        <f>name!E7</f>
        <v>Administrative and secretarial occupations</v>
      </c>
      <c r="X11" s="11">
        <v>45.554388312670383</v>
      </c>
      <c r="Y11" s="11">
        <v>46.142964720828893</v>
      </c>
      <c r="Z11" s="11">
        <v>46.181782265480223</v>
      </c>
      <c r="AA11" s="11">
        <v>45.635016666963715</v>
      </c>
      <c r="AB11" s="11">
        <v>40.72156700463686</v>
      </c>
      <c r="AC11" s="11"/>
      <c r="AD11" s="11">
        <f t="shared" si="4"/>
        <v>-5.4602152608433627</v>
      </c>
      <c r="AE11" s="11">
        <v>24.570420660431139</v>
      </c>
      <c r="AF11" s="11">
        <f t="shared" si="5"/>
        <v>19.110205399587777</v>
      </c>
    </row>
    <row r="12" spans="1:32" x14ac:dyDescent="0.2">
      <c r="A12" t="str">
        <f>name!E8</f>
        <v>Skilled trades occupations</v>
      </c>
      <c r="B12" s="11">
        <v>52.291775978351772</v>
      </c>
      <c r="C12" s="11">
        <v>51.660575225015201</v>
      </c>
      <c r="D12" s="11">
        <v>46.187442956836122</v>
      </c>
      <c r="E12" s="11">
        <v>44.74755563522843</v>
      </c>
      <c r="F12" s="11">
        <v>41.240754051974463</v>
      </c>
      <c r="G12" s="11"/>
      <c r="H12" s="11">
        <f t="shared" si="0"/>
        <v>-4.9466889048616594</v>
      </c>
      <c r="I12" s="11">
        <v>18.237093568132721</v>
      </c>
      <c r="J12" s="11">
        <f t="shared" si="1"/>
        <v>13.290404663271062</v>
      </c>
      <c r="L12" s="10" t="str">
        <f>name!E8</f>
        <v>Skilled trades occupations</v>
      </c>
      <c r="M12" s="11">
        <v>46.691238409242821</v>
      </c>
      <c r="N12" s="11">
        <v>45.449020477179104</v>
      </c>
      <c r="O12" s="11">
        <v>40.276926957384212</v>
      </c>
      <c r="P12" s="11">
        <v>38.748473517777825</v>
      </c>
      <c r="Q12" s="11">
        <v>35.129307670125655</v>
      </c>
      <c r="R12" s="11"/>
      <c r="S12" s="11">
        <f t="shared" si="2"/>
        <v>-5.1476192872585571</v>
      </c>
      <c r="T12" s="11">
        <v>14.671981939870765</v>
      </c>
      <c r="U12" s="11">
        <f t="shared" si="3"/>
        <v>9.5243626526122078</v>
      </c>
      <c r="W12" s="10" t="str">
        <f>name!E8</f>
        <v>Skilled trades occupations</v>
      </c>
      <c r="X12" s="11">
        <v>5.6005375691089316</v>
      </c>
      <c r="Y12" s="11">
        <v>6.2115547478361144</v>
      </c>
      <c r="Z12" s="11">
        <v>5.9105159994519241</v>
      </c>
      <c r="AA12" s="11">
        <v>5.9990821174505786</v>
      </c>
      <c r="AB12" s="11">
        <v>6.1114463818488405</v>
      </c>
      <c r="AC12" s="11"/>
      <c r="AD12" s="11">
        <f t="shared" si="4"/>
        <v>0.20093038239691641</v>
      </c>
      <c r="AE12" s="11">
        <v>3.5651116282619553</v>
      </c>
      <c r="AF12" s="11">
        <f t="shared" si="5"/>
        <v>3.7660420106588717</v>
      </c>
    </row>
    <row r="13" spans="1:32" x14ac:dyDescent="0.2">
      <c r="A13" t="str">
        <f>name!E9</f>
        <v>Caring, leisure and other service occupations</v>
      </c>
      <c r="B13" s="11">
        <v>56.093072219085848</v>
      </c>
      <c r="C13" s="11">
        <v>58.369192888842306</v>
      </c>
      <c r="D13" s="11">
        <v>56.487164475975497</v>
      </c>
      <c r="E13" s="11">
        <v>57.152630902940004</v>
      </c>
      <c r="F13" s="11">
        <v>60.448004769073329</v>
      </c>
      <c r="G13" s="11"/>
      <c r="H13" s="11">
        <f t="shared" si="0"/>
        <v>3.9608402930978315</v>
      </c>
      <c r="I13" s="11">
        <v>31.630628920654154</v>
      </c>
      <c r="J13" s="11">
        <f>SUM(H13:I13)</f>
        <v>35.591469213751985</v>
      </c>
      <c r="L13" s="10" t="str">
        <f>name!E9</f>
        <v>Caring, leisure and other service occupations</v>
      </c>
      <c r="M13" s="11">
        <v>10.353256692914487</v>
      </c>
      <c r="N13" s="11">
        <v>10.623807727707511</v>
      </c>
      <c r="O13" s="11">
        <v>10.700503953826898</v>
      </c>
      <c r="P13" s="11">
        <v>11.59875072943003</v>
      </c>
      <c r="Q13" s="11">
        <v>13.119148854752378</v>
      </c>
      <c r="R13" s="11"/>
      <c r="S13" s="11">
        <f t="shared" si="2"/>
        <v>2.4186449009254805</v>
      </c>
      <c r="T13" s="11">
        <v>5.1737806998138156</v>
      </c>
      <c r="U13" s="11">
        <f>SUM(S13:T13)</f>
        <v>7.5924256007392961</v>
      </c>
      <c r="W13" s="10" t="str">
        <f>name!E9</f>
        <v>Caring, leisure and other service occupations</v>
      </c>
      <c r="X13" s="11">
        <v>45.73981552617137</v>
      </c>
      <c r="Y13" s="11">
        <v>47.745385161134784</v>
      </c>
      <c r="Z13" s="11">
        <v>45.786660522148608</v>
      </c>
      <c r="AA13" s="11">
        <v>45.553880173509988</v>
      </c>
      <c r="AB13" s="11">
        <v>47.328855914320947</v>
      </c>
      <c r="AC13" s="11"/>
      <c r="AD13" s="11">
        <f t="shared" si="4"/>
        <v>1.5421953921723386</v>
      </c>
      <c r="AE13" s="11">
        <v>26.456848220840339</v>
      </c>
      <c r="AF13" s="11">
        <f>SUM(AD13:AE13)</f>
        <v>27.999043613012677</v>
      </c>
    </row>
    <row r="14" spans="1:32" x14ac:dyDescent="0.2">
      <c r="A14" t="str">
        <f>name!E10</f>
        <v>Sales and customer service occupations</v>
      </c>
      <c r="B14" s="11">
        <v>46.68390490894113</v>
      </c>
      <c r="C14" s="11">
        <v>45.669408553993016</v>
      </c>
      <c r="D14" s="11">
        <v>44.643398544747768</v>
      </c>
      <c r="E14" s="11">
        <v>44.432461816219458</v>
      </c>
      <c r="F14" s="11">
        <v>44.22515682492655</v>
      </c>
      <c r="G14" s="11"/>
      <c r="H14" s="11">
        <f t="shared" si="0"/>
        <v>-0.41824171982121783</v>
      </c>
      <c r="I14" s="11">
        <v>20.766903483994405</v>
      </c>
      <c r="J14" s="11">
        <f t="shared" si="1"/>
        <v>20.348661764173187</v>
      </c>
      <c r="L14" s="10" t="str">
        <f>name!E10</f>
        <v>Sales and customer service occupations</v>
      </c>
      <c r="M14" s="11">
        <v>16.769522962380265</v>
      </c>
      <c r="N14" s="11">
        <v>16.297083546531649</v>
      </c>
      <c r="O14" s="11">
        <v>16.615190500857924</v>
      </c>
      <c r="P14" s="11">
        <v>17.02796506326894</v>
      </c>
      <c r="Q14" s="11">
        <v>17.277947851161002</v>
      </c>
      <c r="R14" s="11"/>
      <c r="S14" s="11">
        <f t="shared" si="2"/>
        <v>0.66275735030307814</v>
      </c>
      <c r="T14" s="11">
        <v>5.6382657056331604</v>
      </c>
      <c r="U14" s="11">
        <f t="shared" ref="U14:U15" si="6">SUM(S14:T14)</f>
        <v>6.3010230559362386</v>
      </c>
      <c r="W14" s="10" t="str">
        <f>name!E10</f>
        <v>Sales and customer service occupations</v>
      </c>
      <c r="X14" s="11">
        <v>29.914381946560891</v>
      </c>
      <c r="Y14" s="11">
        <v>29.372325007461374</v>
      </c>
      <c r="Z14" s="11">
        <v>28.028208043889819</v>
      </c>
      <c r="AA14" s="11">
        <v>27.404496752950564</v>
      </c>
      <c r="AB14" s="11">
        <v>26.947208973765555</v>
      </c>
      <c r="AC14" s="11"/>
      <c r="AD14" s="11">
        <f t="shared" si="4"/>
        <v>-1.080999070124264</v>
      </c>
      <c r="AE14" s="11">
        <v>15.128637778361245</v>
      </c>
      <c r="AF14" s="11">
        <f t="shared" ref="AF14:AF15" si="7">SUM(AD14:AE14)</f>
        <v>14.047638708236981</v>
      </c>
    </row>
    <row r="15" spans="1:32" x14ac:dyDescent="0.2">
      <c r="A15" t="str">
        <f>name!E11</f>
        <v>Process, plant and machine operatives</v>
      </c>
      <c r="B15" s="11">
        <v>43.412288591831256</v>
      </c>
      <c r="C15" s="11">
        <v>45.335006875678445</v>
      </c>
      <c r="D15" s="11">
        <v>42.694971277728222</v>
      </c>
      <c r="E15" s="11">
        <v>43.103109000259998</v>
      </c>
      <c r="F15" s="11">
        <v>40.752668493436573</v>
      </c>
      <c r="G15" s="11"/>
      <c r="H15" s="11">
        <f t="shared" si="0"/>
        <v>-1.9423027842916483</v>
      </c>
      <c r="I15" s="11">
        <v>19.839547003934811</v>
      </c>
      <c r="J15" s="11">
        <f t="shared" si="1"/>
        <v>17.897244219643163</v>
      </c>
      <c r="L15" s="10" t="str">
        <f>name!E11</f>
        <v>Process, plant and machine operatives</v>
      </c>
      <c r="M15" s="11">
        <v>37.02536078395957</v>
      </c>
      <c r="N15" s="11">
        <v>38.301159442538186</v>
      </c>
      <c r="O15" s="11">
        <v>36.800505933134801</v>
      </c>
      <c r="P15" s="11">
        <v>36.213324654674139</v>
      </c>
      <c r="Q15" s="11">
        <v>33.472024581100158</v>
      </c>
      <c r="R15" s="11"/>
      <c r="S15" s="11">
        <f t="shared" si="2"/>
        <v>-3.3284813520346432</v>
      </c>
      <c r="T15" s="11">
        <v>16.30129247406737</v>
      </c>
      <c r="U15" s="11">
        <f t="shared" si="6"/>
        <v>12.972811122032727</v>
      </c>
      <c r="W15" s="10" t="str">
        <f>name!E11</f>
        <v>Process, plant and machine operatives</v>
      </c>
      <c r="X15" s="11">
        <v>6.386927807871654</v>
      </c>
      <c r="Y15" s="11">
        <v>7.0338474331402292</v>
      </c>
      <c r="Z15" s="11">
        <v>5.8944653445934332</v>
      </c>
      <c r="AA15" s="11">
        <v>6.8897843455858299</v>
      </c>
      <c r="AB15" s="11">
        <v>7.2806439123363855</v>
      </c>
      <c r="AC15" s="11"/>
      <c r="AD15" s="11">
        <f t="shared" si="4"/>
        <v>1.3861785677429523</v>
      </c>
      <c r="AE15" s="11">
        <v>3.5382545298674399</v>
      </c>
      <c r="AF15" s="11">
        <f t="shared" si="7"/>
        <v>4.9244330976103923</v>
      </c>
    </row>
    <row r="16" spans="1:32" x14ac:dyDescent="0.2">
      <c r="A16" t="str">
        <f>name!E12</f>
        <v>Elementary occupations</v>
      </c>
      <c r="B16" s="11">
        <v>61.578833920050606</v>
      </c>
      <c r="C16" s="11">
        <v>59.002415565444359</v>
      </c>
      <c r="D16" s="11">
        <v>54.715239568907919</v>
      </c>
      <c r="E16" s="11">
        <v>56.146478719797528</v>
      </c>
      <c r="F16" s="11">
        <v>53.552212755733052</v>
      </c>
      <c r="G16" s="11"/>
      <c r="H16" s="11">
        <f t="shared" si="0"/>
        <v>-1.1630268131748664</v>
      </c>
      <c r="I16" s="11">
        <v>25.69695859208343</v>
      </c>
      <c r="J16" s="11">
        <f>SUM(H16:I16)</f>
        <v>24.533931778908563</v>
      </c>
      <c r="L16" s="10" t="str">
        <f>name!E12</f>
        <v>Elementary occupations</v>
      </c>
      <c r="M16" s="11">
        <v>34.463812571358261</v>
      </c>
      <c r="N16" s="11">
        <v>31.252476392859428</v>
      </c>
      <c r="O16" s="11">
        <v>30.045525037644193</v>
      </c>
      <c r="P16" s="11">
        <v>31.585947628368189</v>
      </c>
      <c r="Q16" s="11">
        <v>29.984427029695439</v>
      </c>
      <c r="R16" s="11"/>
      <c r="S16" s="11">
        <f t="shared" si="2"/>
        <v>-6.1098007948753974E-2</v>
      </c>
      <c r="T16" s="11">
        <v>11.595366195912248</v>
      </c>
      <c r="U16" s="11">
        <f>SUM(S16:T16)</f>
        <v>11.534268187963495</v>
      </c>
      <c r="W16" s="10" t="str">
        <f>name!E12</f>
        <v>Elementary occupations</v>
      </c>
      <c r="X16" s="11">
        <v>27.115021348692295</v>
      </c>
      <c r="Y16" s="11">
        <v>27.749939172584934</v>
      </c>
      <c r="Z16" s="11">
        <v>24.669714531263725</v>
      </c>
      <c r="AA16" s="11">
        <v>24.560531091429358</v>
      </c>
      <c r="AB16" s="11">
        <v>23.567785726037606</v>
      </c>
      <c r="AC16" s="11"/>
      <c r="AD16" s="11">
        <f t="shared" si="4"/>
        <v>-1.1019288052261196</v>
      </c>
      <c r="AE16" s="11">
        <v>14.101592396171176</v>
      </c>
      <c r="AF16" s="11">
        <f>SUM(AD16:AE16)</f>
        <v>12.999663590945056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521.11700000000019</v>
      </c>
      <c r="C18" s="34">
        <f>SUM(C8:C16)</f>
        <v>550.84699999999998</v>
      </c>
      <c r="D18" s="34">
        <f>SUM(D8:D16)</f>
        <v>551.37600000000009</v>
      </c>
      <c r="E18" s="34">
        <f>SUM(E8:E16)</f>
        <v>558.67400000000021</v>
      </c>
      <c r="F18" s="34">
        <f>SUM(F8:F16)</f>
        <v>572.85100000000045</v>
      </c>
      <c r="G18" s="11"/>
      <c r="H18" s="34">
        <f>SUM(H8:H16)</f>
        <v>21.475000000000243</v>
      </c>
      <c r="I18" s="34">
        <f>SUM(I8:I16)</f>
        <v>267.21724163620564</v>
      </c>
      <c r="J18" s="34">
        <f>SUM(H18:I18)</f>
        <v>288.69224163620589</v>
      </c>
      <c r="L18" s="231" t="str">
        <f>name!E3</f>
        <v>All occupations</v>
      </c>
      <c r="M18" s="34">
        <f>SUM(M8:M16)</f>
        <v>278.77461585459093</v>
      </c>
      <c r="N18" s="34">
        <f>SUM(N8:N16)</f>
        <v>288.27056589233587</v>
      </c>
      <c r="O18" s="34">
        <f>SUM(O8:O16)</f>
        <v>290.14659149511579</v>
      </c>
      <c r="P18" s="34">
        <f>SUM(P8:P16)</f>
        <v>292.70316278860639</v>
      </c>
      <c r="Q18" s="34">
        <f>SUM(Q8:Q16)</f>
        <v>297.16806622712681</v>
      </c>
      <c r="R18" s="11"/>
      <c r="S18" s="34">
        <f>SUM(S8:S16)</f>
        <v>7.0214747320109954</v>
      </c>
      <c r="T18" s="34">
        <f>SUM(T8:T16)</f>
        <v>116.8844766346422</v>
      </c>
      <c r="U18" s="34">
        <f>SUM(S18:T18)</f>
        <v>123.9059513666532</v>
      </c>
      <c r="W18" s="231" t="str">
        <f>name!E3</f>
        <v>All occupations</v>
      </c>
      <c r="X18" s="34">
        <f>SUM(X8:X16)</f>
        <v>242.3423841454092</v>
      </c>
      <c r="Y18" s="34">
        <f>SUM(Y8:Y16)</f>
        <v>262.57643410766406</v>
      </c>
      <c r="Z18" s="34">
        <f>SUM(Z8:Z16)</f>
        <v>261.22940850488447</v>
      </c>
      <c r="AA18" s="34">
        <f>SUM(AA8:AA16)</f>
        <v>265.97083721139364</v>
      </c>
      <c r="AB18" s="34">
        <f>SUM(AB8:AB16)</f>
        <v>275.68293377287341</v>
      </c>
      <c r="AC18" s="11"/>
      <c r="AD18" s="34">
        <f>SUM(AD8:AD16)</f>
        <v>14.453525267988958</v>
      </c>
      <c r="AE18" s="34">
        <f>SUM(AE8:AE16)</f>
        <v>150.33276500156344</v>
      </c>
      <c r="AF18" s="34">
        <f>SUM(AD18:AE18)</f>
        <v>164.78629026955241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9.3990653932916235</v>
      </c>
      <c r="C26" s="18">
        <f t="shared" si="8"/>
        <v>10.527567669128377</v>
      </c>
      <c r="D26" s="18">
        <f t="shared" si="8"/>
        <v>10.962775733035455</v>
      </c>
      <c r="E26" s="18">
        <f t="shared" si="8"/>
        <v>10.110913530016651</v>
      </c>
      <c r="F26" s="18">
        <f t="shared" si="8"/>
        <v>10.723414197752176</v>
      </c>
      <c r="G26" s="11"/>
      <c r="H26" s="40">
        <f>IF(D8&gt;0,(H8/D8)*100,0)</f>
        <v>1.6263595288944377</v>
      </c>
      <c r="I26" s="40">
        <f>IF(D8&gt;0,(I8/D8)*100,0)</f>
        <v>49.696932600790923</v>
      </c>
      <c r="J26" s="40">
        <f>IF(D8&gt;0,(J8/D8)*100,0)</f>
        <v>51.323292129685363</v>
      </c>
      <c r="L26" t="str">
        <f>$A$8</f>
        <v>Managers, directors and senior officials</v>
      </c>
      <c r="M26" s="18">
        <f t="shared" ref="M26:Q26" si="9">M8/M$18*100</f>
        <v>12.274630997558713</v>
      </c>
      <c r="N26" s="18">
        <f t="shared" si="9"/>
        <v>13.510404564895135</v>
      </c>
      <c r="O26" s="18">
        <f t="shared" si="9"/>
        <v>14.049469743377161</v>
      </c>
      <c r="P26" s="18">
        <f t="shared" si="9"/>
        <v>12.951472901891659</v>
      </c>
      <c r="Q26" s="18">
        <f t="shared" si="9"/>
        <v>13.525124198356226</v>
      </c>
      <c r="R26" s="11"/>
      <c r="S26" s="40">
        <f>IF(O8&gt;0,(S8/O8)*100,0)</f>
        <v>-1.402479493858815</v>
      </c>
      <c r="T26" s="40">
        <f>IF(O8&gt;0,(T8/O8)*100,0)</f>
        <v>45.070487774252406</v>
      </c>
      <c r="U26" s="40">
        <f>IF(O8&gt;0,(U8/O8)*100,0)</f>
        <v>43.668008280393586</v>
      </c>
      <c r="W26" t="str">
        <f>$A$8</f>
        <v>Managers, directors and senior officials</v>
      </c>
      <c r="X26" s="18">
        <f t="shared" ref="X26:AB26" si="10">X8/X$18*100</f>
        <v>6.0912053195323619</v>
      </c>
      <c r="Y26" s="18">
        <f t="shared" si="10"/>
        <v>7.2528485084794898</v>
      </c>
      <c r="Z26" s="18">
        <f t="shared" si="10"/>
        <v>7.5343954782438498</v>
      </c>
      <c r="AA26" s="18">
        <f t="shared" si="10"/>
        <v>6.9848538425938367</v>
      </c>
      <c r="AB26" s="18">
        <f t="shared" si="10"/>
        <v>7.7033551334698345</v>
      </c>
      <c r="AC26" s="11"/>
      <c r="AD26" s="40">
        <f>IF(Z8&gt;0,(AD8/Z8)*100,0)</f>
        <v>7.8994726466841474</v>
      </c>
      <c r="AE26" s="40">
        <f>IF(Z8&gt;0,(AE8/Z8)*100,0)</f>
        <v>59.278891731689157</v>
      </c>
      <c r="AF26" s="40">
        <f>IF(Z8&gt;0,(AF8/Z8)*100,0)</f>
        <v>67.178364378373303</v>
      </c>
    </row>
    <row r="27" spans="1:32" x14ac:dyDescent="0.2">
      <c r="A27" t="str">
        <f>$A$9</f>
        <v>Professional occupations</v>
      </c>
      <c r="B27" s="18">
        <f t="shared" si="8"/>
        <v>18.291720636269911</v>
      </c>
      <c r="C27" s="18">
        <f t="shared" si="8"/>
        <v>20.064393870272525</v>
      </c>
      <c r="D27" s="18">
        <f t="shared" si="8"/>
        <v>21.381115446758706</v>
      </c>
      <c r="E27" s="18">
        <f t="shared" si="8"/>
        <v>22.497046431681269</v>
      </c>
      <c r="F27" s="18">
        <f t="shared" si="8"/>
        <v>24.13665772737804</v>
      </c>
      <c r="G27" s="11"/>
      <c r="H27" s="40">
        <f t="shared" ref="H27:H36" si="11">IF(D9&gt;0,(H9/D9)*100,0)</f>
        <v>17.284491847859528</v>
      </c>
      <c r="I27" s="40">
        <f t="shared" ref="I27:I36" si="12">IF(D9&gt;0,(I9/D9)*100,0)</f>
        <v>48.928676310254865</v>
      </c>
      <c r="J27" s="40">
        <f t="shared" ref="J27:J36" si="13">IF(D9&gt;0,(J9/D9)*100,0)</f>
        <v>66.213168158114385</v>
      </c>
      <c r="L27" t="str">
        <f>$A$9</f>
        <v>Professional occupations</v>
      </c>
      <c r="M27" s="18">
        <f t="shared" ref="M27:Q27" si="14">M9/M$18*100</f>
        <v>19.233229538155427</v>
      </c>
      <c r="N27" s="18">
        <f t="shared" si="14"/>
        <v>20.921745115230447</v>
      </c>
      <c r="O27" s="18">
        <f t="shared" si="14"/>
        <v>21.914951290002744</v>
      </c>
      <c r="P27" s="18">
        <f t="shared" si="14"/>
        <v>23.830652910786149</v>
      </c>
      <c r="Q27" s="18">
        <f t="shared" si="14"/>
        <v>25.589379034614907</v>
      </c>
      <c r="R27" s="11"/>
      <c r="S27" s="40">
        <f t="shared" ref="S27:S34" si="15">IF(O9&gt;0,(S9/O9)*100,0)</f>
        <v>19.592488440574311</v>
      </c>
      <c r="T27" s="40">
        <f t="shared" ref="T27:T34" si="16">IF(O9&gt;0,(T9/O9)*100,0)</f>
        <v>41.55263535905965</v>
      </c>
      <c r="U27" s="40">
        <f t="shared" ref="U27:U34" si="17">IF(O9&gt;0,(U9/O9)*100,0)</f>
        <v>61.145123799633957</v>
      </c>
      <c r="W27" t="str">
        <f>$A$9</f>
        <v>Professional occupations</v>
      </c>
      <c r="X27" s="18">
        <f t="shared" ref="X27:AB27" si="18">X9/X$18*100</f>
        <v>17.208671200355599</v>
      </c>
      <c r="Y27" s="18">
        <f t="shared" si="18"/>
        <v>19.12314745037796</v>
      </c>
      <c r="Z27" s="18">
        <f t="shared" si="18"/>
        <v>20.788185840472497</v>
      </c>
      <c r="AA27" s="18">
        <f t="shared" si="18"/>
        <v>21.029401187405401</v>
      </c>
      <c r="AB27" s="18">
        <f t="shared" si="18"/>
        <v>22.570719728494922</v>
      </c>
      <c r="AC27" s="11"/>
      <c r="AD27" s="40">
        <f t="shared" ref="AD27:AD34" si="19">IF(Z9&gt;0,(AD9/Z9)*100,0)</f>
        <v>14.582061630280396</v>
      </c>
      <c r="AE27" s="40">
        <f t="shared" ref="AE27:AE34" si="20">IF(Z9&gt;0,(AE9/Z9)*100,0)</f>
        <v>57.565273095332422</v>
      </c>
      <c r="AF27" s="40">
        <f t="shared" ref="AF27:AF34" si="21">IF(Z9&gt;0,(AF9/Z9)*100,0)</f>
        <v>72.147334725612822</v>
      </c>
    </row>
    <row r="28" spans="1:32" x14ac:dyDescent="0.2">
      <c r="A28" t="str">
        <f>$A$10</f>
        <v>Associate professional occupations</v>
      </c>
      <c r="B28" s="18">
        <f t="shared" si="8"/>
        <v>11.470820889826706</v>
      </c>
      <c r="C28" s="18">
        <f t="shared" si="8"/>
        <v>11.859770272985473</v>
      </c>
      <c r="D28" s="18">
        <f t="shared" si="8"/>
        <v>12.527339168873441</v>
      </c>
      <c r="E28" s="18">
        <f t="shared" si="8"/>
        <v>12.846794769683992</v>
      </c>
      <c r="F28" s="18">
        <f t="shared" si="8"/>
        <v>13.525260480633433</v>
      </c>
      <c r="G28" s="11"/>
      <c r="H28" s="40">
        <f t="shared" si="11"/>
        <v>12.171007120161526</v>
      </c>
      <c r="I28" s="40">
        <f t="shared" si="12"/>
        <v>48.791191261596602</v>
      </c>
      <c r="J28" s="40">
        <f t="shared" si="13"/>
        <v>60.962198381758128</v>
      </c>
      <c r="L28" t="str">
        <f>$A$10</f>
        <v>Associate professional occupations</v>
      </c>
      <c r="M28" s="18">
        <f t="shared" ref="M28:Q28" si="22">M10/M$18*100</f>
        <v>12.271763775358128</v>
      </c>
      <c r="N28" s="18">
        <f t="shared" si="22"/>
        <v>12.580514568958362</v>
      </c>
      <c r="O28" s="18">
        <f t="shared" si="22"/>
        <v>13.200772503492708</v>
      </c>
      <c r="P28" s="18">
        <f t="shared" si="22"/>
        <v>12.41988793136462</v>
      </c>
      <c r="Q28" s="18">
        <f t="shared" si="22"/>
        <v>12.523089132869137</v>
      </c>
      <c r="R28" s="11"/>
      <c r="S28" s="40">
        <f t="shared" si="15"/>
        <v>-2.8379229691169829</v>
      </c>
      <c r="T28" s="40">
        <f t="shared" si="16"/>
        <v>35.657935608813013</v>
      </c>
      <c r="U28" s="40">
        <f t="shared" si="17"/>
        <v>32.820012639696031</v>
      </c>
      <c r="W28" t="str">
        <f>$A$10</f>
        <v>Associate professional occupations</v>
      </c>
      <c r="X28" s="18">
        <f t="shared" ref="X28:AB28" si="23">X10/X$18*100</f>
        <v>10.549469282171</v>
      </c>
      <c r="Y28" s="18">
        <f t="shared" si="23"/>
        <v>11.068498326704919</v>
      </c>
      <c r="Z28" s="18">
        <f t="shared" si="23"/>
        <v>11.779359116561231</v>
      </c>
      <c r="AA28" s="18">
        <f t="shared" si="23"/>
        <v>13.316609367037202</v>
      </c>
      <c r="AB28" s="18">
        <f t="shared" si="23"/>
        <v>14.605535263579227</v>
      </c>
      <c r="AC28" s="11"/>
      <c r="AD28" s="40">
        <f t="shared" si="19"/>
        <v>30.852983775405935</v>
      </c>
      <c r="AE28" s="40">
        <f t="shared" si="20"/>
        <v>65.138470784733855</v>
      </c>
      <c r="AF28" s="40">
        <f t="shared" si="21"/>
        <v>95.991454560139786</v>
      </c>
    </row>
    <row r="29" spans="1:32" x14ac:dyDescent="0.2">
      <c r="A29" t="str">
        <f>$A$11</f>
        <v>Administrative and secretarial occupations</v>
      </c>
      <c r="B29" s="18">
        <f t="shared" si="8"/>
        <v>10.934076848698286</v>
      </c>
      <c r="C29" s="18">
        <f t="shared" si="8"/>
        <v>10.341584823816904</v>
      </c>
      <c r="D29" s="18">
        <f t="shared" si="8"/>
        <v>10.743773419324572</v>
      </c>
      <c r="E29" s="18">
        <f t="shared" si="8"/>
        <v>10.587188141483944</v>
      </c>
      <c r="F29" s="18">
        <f t="shared" si="8"/>
        <v>9.680762111808308</v>
      </c>
      <c r="G29" s="11"/>
      <c r="H29" s="40">
        <f t="shared" si="11"/>
        <v>-6.384766556578529</v>
      </c>
      <c r="I29" s="40">
        <f t="shared" si="12"/>
        <v>50.005664235908689</v>
      </c>
      <c r="J29" s="40">
        <f t="shared" si="13"/>
        <v>43.620897679330156</v>
      </c>
      <c r="L29" t="str">
        <f>$A$11</f>
        <v>Administrative and secretarial occupations</v>
      </c>
      <c r="M29" s="18">
        <f t="shared" ref="M29:Q29" si="24">M11/M$18*100</f>
        <v>4.098273045390906</v>
      </c>
      <c r="N29" s="18">
        <f t="shared" si="24"/>
        <v>3.754578619609811</v>
      </c>
      <c r="O29" s="18">
        <f t="shared" si="24"/>
        <v>4.500072117261011</v>
      </c>
      <c r="P29" s="18">
        <f t="shared" si="24"/>
        <v>4.6165715060446448</v>
      </c>
      <c r="Q29" s="18">
        <f t="shared" si="24"/>
        <v>4.9583980363543887</v>
      </c>
      <c r="R29" s="11"/>
      <c r="S29" s="40">
        <f t="shared" si="15"/>
        <v>12.851303106000644</v>
      </c>
      <c r="T29" s="40">
        <f t="shared" si="16"/>
        <v>38.694217178433981</v>
      </c>
      <c r="U29" s="40">
        <f t="shared" si="17"/>
        <v>51.545520284434623</v>
      </c>
      <c r="W29" t="str">
        <f>$A$11</f>
        <v>Administrative and secretarial occupations</v>
      </c>
      <c r="X29" s="18">
        <f t="shared" ref="X29:AB29" si="25">X11/X$18*100</f>
        <v>18.797532455295578</v>
      </c>
      <c r="Y29" s="18">
        <f t="shared" si="25"/>
        <v>17.573155366223354</v>
      </c>
      <c r="Z29" s="18">
        <f t="shared" si="25"/>
        <v>17.678630644917114</v>
      </c>
      <c r="AA29" s="18">
        <f t="shared" si="25"/>
        <v>17.157902402169377</v>
      </c>
      <c r="AB29" s="18">
        <f t="shared" si="25"/>
        <v>14.771159914521981</v>
      </c>
      <c r="AC29" s="11"/>
      <c r="AD29" s="40">
        <f t="shared" si="19"/>
        <v>-11.823309956845781</v>
      </c>
      <c r="AE29" s="40">
        <f t="shared" si="20"/>
        <v>53.203708161772134</v>
      </c>
      <c r="AF29" s="40">
        <f t="shared" si="21"/>
        <v>41.380398204926358</v>
      </c>
    </row>
    <row r="30" spans="1:32" x14ac:dyDescent="0.2">
      <c r="A30" t="str">
        <f>$A$12</f>
        <v>Skilled trades occupations</v>
      </c>
      <c r="B30" s="18">
        <f t="shared" si="8"/>
        <v>10.034555767390385</v>
      </c>
      <c r="C30" s="18">
        <f t="shared" si="8"/>
        <v>9.3783891398183528</v>
      </c>
      <c r="D30" s="18">
        <f t="shared" si="8"/>
        <v>8.3767597713422628</v>
      </c>
      <c r="E30" s="18">
        <f t="shared" si="8"/>
        <v>8.0096005246760029</v>
      </c>
      <c r="F30" s="18">
        <f t="shared" si="8"/>
        <v>7.199211322311462</v>
      </c>
      <c r="G30" s="11"/>
      <c r="H30" s="40">
        <f t="shared" si="11"/>
        <v>-10.710029800706923</v>
      </c>
      <c r="I30" s="40">
        <f t="shared" si="12"/>
        <v>39.484960414838213</v>
      </c>
      <c r="J30" s="40">
        <f t="shared" si="13"/>
        <v>28.774930614131282</v>
      </c>
      <c r="L30" t="str">
        <f>$A$12</f>
        <v>Skilled trades occupations</v>
      </c>
      <c r="M30" s="18">
        <f t="shared" ref="M30:Q30" si="26">M12/M$18*100</f>
        <v>16.748741009330999</v>
      </c>
      <c r="N30" s="18">
        <f t="shared" si="26"/>
        <v>15.766098191985906</v>
      </c>
      <c r="O30" s="18">
        <f t="shared" si="26"/>
        <v>13.881578532368255</v>
      </c>
      <c r="P30" s="18">
        <f t="shared" si="26"/>
        <v>13.238146506043197</v>
      </c>
      <c r="Q30" s="18">
        <f t="shared" si="26"/>
        <v>11.821360254528889</v>
      </c>
      <c r="R30" s="11"/>
      <c r="S30" s="40">
        <f t="shared" si="15"/>
        <v>-12.780566135805485</v>
      </c>
      <c r="T30" s="40">
        <f t="shared" si="16"/>
        <v>36.427759137122706</v>
      </c>
      <c r="U30" s="40">
        <f t="shared" si="17"/>
        <v>23.64719300131722</v>
      </c>
      <c r="W30" t="str">
        <f>$A$12</f>
        <v>Skilled trades occupations</v>
      </c>
      <c r="X30" s="18">
        <f t="shared" ref="X30:AB30" si="27">X12/X$18*100</f>
        <v>2.3110020927039003</v>
      </c>
      <c r="Y30" s="18">
        <f t="shared" si="27"/>
        <v>2.3656177558147489</v>
      </c>
      <c r="Z30" s="18">
        <f t="shared" si="27"/>
        <v>2.2625768030024114</v>
      </c>
      <c r="AA30" s="18">
        <f t="shared" si="27"/>
        <v>2.2555413143594039</v>
      </c>
      <c r="AB30" s="18">
        <f t="shared" si="27"/>
        <v>2.216838851143347</v>
      </c>
      <c r="AC30" s="11"/>
      <c r="AD30" s="40">
        <f t="shared" si="19"/>
        <v>3.3995404532455114</v>
      </c>
      <c r="AE30" s="40">
        <f t="shared" si="20"/>
        <v>60.318111457486026</v>
      </c>
      <c r="AF30" s="40">
        <f t="shared" si="21"/>
        <v>63.717651910731533</v>
      </c>
    </row>
    <row r="31" spans="1:32" x14ac:dyDescent="0.2">
      <c r="A31" t="str">
        <f>$A$13</f>
        <v>Caring, leisure and other service occupations</v>
      </c>
      <c r="B31" s="18">
        <f t="shared" si="8"/>
        <v>10.764007357097508</v>
      </c>
      <c r="C31" s="18">
        <f t="shared" si="8"/>
        <v>10.596262281330807</v>
      </c>
      <c r="D31" s="18">
        <f t="shared" si="8"/>
        <v>10.244763006727803</v>
      </c>
      <c r="E31" s="18">
        <f t="shared" si="8"/>
        <v>10.230050244496788</v>
      </c>
      <c r="F31" s="18">
        <f t="shared" si="8"/>
        <v>10.552133935189653</v>
      </c>
      <c r="G31" s="11"/>
      <c r="H31" s="40">
        <f t="shared" si="11"/>
        <v>7.0119297540283023</v>
      </c>
      <c r="I31" s="40">
        <f t="shared" si="12"/>
        <v>55.996135076149812</v>
      </c>
      <c r="J31" s="40">
        <f t="shared" si="13"/>
        <v>63.008064830178121</v>
      </c>
      <c r="L31" t="str">
        <f>$A$13</f>
        <v>Caring, leisure and other service occupations</v>
      </c>
      <c r="M31" s="18">
        <f t="shared" ref="M31:Q31" si="28">M13/M$18*100</f>
        <v>3.7138448424281045</v>
      </c>
      <c r="N31" s="18">
        <f t="shared" si="28"/>
        <v>3.6853598614280036</v>
      </c>
      <c r="O31" s="18">
        <f t="shared" si="28"/>
        <v>3.6879647279975112</v>
      </c>
      <c r="P31" s="18">
        <f t="shared" si="28"/>
        <v>3.9626325246805689</v>
      </c>
      <c r="Q31" s="18">
        <f t="shared" si="28"/>
        <v>4.4147236347815904</v>
      </c>
      <c r="R31" s="11"/>
      <c r="S31" s="40">
        <f t="shared" si="15"/>
        <v>22.603093381041024</v>
      </c>
      <c r="T31" s="40">
        <f t="shared" si="16"/>
        <v>48.350813402236817</v>
      </c>
      <c r="U31" s="40">
        <f t="shared" si="17"/>
        <v>70.95390678327783</v>
      </c>
      <c r="W31" t="str">
        <f>$A$13</f>
        <v>Caring, leisure and other service occupations</v>
      </c>
      <c r="X31" s="18">
        <f t="shared" ref="X31:AB31" si="29">X13/X$18*100</f>
        <v>18.874047017184896</v>
      </c>
      <c r="Y31" s="18">
        <f t="shared" si="29"/>
        <v>18.183423551847678</v>
      </c>
      <c r="Z31" s="18">
        <f t="shared" si="29"/>
        <v>17.527375950588077</v>
      </c>
      <c r="AA31" s="18">
        <f t="shared" si="29"/>
        <v>17.127396616533474</v>
      </c>
      <c r="AB31" s="18">
        <f t="shared" si="29"/>
        <v>17.167858476619998</v>
      </c>
      <c r="AC31" s="11"/>
      <c r="AD31" s="40">
        <f t="shared" si="19"/>
        <v>3.3682198583282239</v>
      </c>
      <c r="AE31" s="40">
        <f t="shared" si="20"/>
        <v>57.782873699736712</v>
      </c>
      <c r="AF31" s="40">
        <f t="shared" si="21"/>
        <v>61.151093558064929</v>
      </c>
    </row>
    <row r="32" spans="1:32" x14ac:dyDescent="0.2">
      <c r="A32" t="str">
        <f>$A$14</f>
        <v>Sales and customer service occupations</v>
      </c>
      <c r="B32" s="18">
        <f t="shared" si="8"/>
        <v>8.9584306228622577</v>
      </c>
      <c r="C32" s="18">
        <f t="shared" si="8"/>
        <v>8.2907610559725331</v>
      </c>
      <c r="D32" s="18">
        <f t="shared" si="8"/>
        <v>8.0967250197229763</v>
      </c>
      <c r="E32" s="18">
        <f t="shared" si="8"/>
        <v>7.9532002234253678</v>
      </c>
      <c r="F32" s="18">
        <f t="shared" si="8"/>
        <v>7.7201849739158197</v>
      </c>
      <c r="H32" s="40">
        <f t="shared" si="11"/>
        <v>-0.9368500908415347</v>
      </c>
      <c r="I32" s="40">
        <f t="shared" si="12"/>
        <v>46.517299670138129</v>
      </c>
      <c r="J32" s="40">
        <f t="shared" si="13"/>
        <v>45.580449579296598</v>
      </c>
      <c r="L32" t="str">
        <f>$A$14</f>
        <v>Sales and customer service occupations</v>
      </c>
      <c r="M32" s="18">
        <f t="shared" ref="M32:Q32" si="30">M14/M$18*100</f>
        <v>6.015441151617356</v>
      </c>
      <c r="N32" s="18">
        <f t="shared" si="30"/>
        <v>5.6533983953874536</v>
      </c>
      <c r="O32" s="18">
        <f t="shared" si="30"/>
        <v>5.7264813676563966</v>
      </c>
      <c r="P32" s="18">
        <f t="shared" si="30"/>
        <v>5.8174858450596014</v>
      </c>
      <c r="Q32" s="18">
        <f t="shared" si="30"/>
        <v>5.8142007216735712</v>
      </c>
      <c r="S32" s="40">
        <f t="shared" si="15"/>
        <v>3.9888639872582661</v>
      </c>
      <c r="T32" s="40">
        <f t="shared" si="16"/>
        <v>33.934403011160356</v>
      </c>
      <c r="U32" s="40">
        <f t="shared" si="17"/>
        <v>37.923266998418619</v>
      </c>
      <c r="W32" t="str">
        <f>$A$14</f>
        <v>Sales and customer service occupations</v>
      </c>
      <c r="X32" s="18">
        <f t="shared" ref="X32:AB32" si="31">X14/X$18*100</f>
        <v>12.343850644223998</v>
      </c>
      <c r="Y32" s="18">
        <f t="shared" si="31"/>
        <v>11.186199975363309</v>
      </c>
      <c r="Z32" s="18">
        <f t="shared" si="31"/>
        <v>10.729346364295637</v>
      </c>
      <c r="AA32" s="18">
        <f t="shared" si="31"/>
        <v>10.303572015743015</v>
      </c>
      <c r="AB32" s="18">
        <f t="shared" si="31"/>
        <v>9.7747106086612252</v>
      </c>
      <c r="AD32" s="40">
        <f t="shared" si="19"/>
        <v>-3.8568254824978832</v>
      </c>
      <c r="AE32" s="40">
        <f t="shared" si="20"/>
        <v>53.976471684065821</v>
      </c>
      <c r="AF32" s="40">
        <f t="shared" si="21"/>
        <v>50.119646201567939</v>
      </c>
    </row>
    <row r="33" spans="1:32" x14ac:dyDescent="0.2">
      <c r="A33" t="str">
        <f>$A$15</f>
        <v>Process, plant and machine operatives</v>
      </c>
      <c r="B33" s="18">
        <f t="shared" si="8"/>
        <v>8.3306222195459458</v>
      </c>
      <c r="C33" s="18">
        <f t="shared" si="8"/>
        <v>8.2300542393220706</v>
      </c>
      <c r="D33" s="18">
        <f t="shared" si="8"/>
        <v>7.7433495976843778</v>
      </c>
      <c r="E33" s="18">
        <f t="shared" si="8"/>
        <v>7.7152523654689471</v>
      </c>
      <c r="F33" s="18">
        <f t="shared" si="8"/>
        <v>7.114008440840033</v>
      </c>
      <c r="G33" s="11"/>
      <c r="H33" s="40">
        <f t="shared" si="11"/>
        <v>-4.5492542240093927</v>
      </c>
      <c r="I33" s="40">
        <f t="shared" si="12"/>
        <v>46.468111841274585</v>
      </c>
      <c r="J33" s="40">
        <f t="shared" si="13"/>
        <v>41.918857617265189</v>
      </c>
      <c r="L33" t="str">
        <f>$A$15</f>
        <v>Process, plant and machine operatives</v>
      </c>
      <c r="M33" s="18">
        <f t="shared" ref="M33:Q33" si="32">M15/M$18*100</f>
        <v>13.281467780148256</v>
      </c>
      <c r="N33" s="18">
        <f t="shared" si="32"/>
        <v>13.286531465318943</v>
      </c>
      <c r="O33" s="18">
        <f t="shared" si="32"/>
        <v>12.683418317445334</v>
      </c>
      <c r="P33" s="18">
        <f t="shared" si="32"/>
        <v>12.372030527332505</v>
      </c>
      <c r="Q33" s="18">
        <f t="shared" si="32"/>
        <v>11.263668067051777</v>
      </c>
      <c r="R33" s="11"/>
      <c r="S33" s="40">
        <f t="shared" si="15"/>
        <v>-9.0446619350352808</v>
      </c>
      <c r="T33" s="40">
        <f t="shared" si="16"/>
        <v>44.296381423902801</v>
      </c>
      <c r="U33" s="40">
        <f t="shared" si="17"/>
        <v>35.251719488867515</v>
      </c>
      <c r="W33" t="str">
        <f>$A$15</f>
        <v>Process, plant and machine operatives</v>
      </c>
      <c r="X33" s="18">
        <f t="shared" ref="X33:AB33" si="33">X15/X$18*100</f>
        <v>2.6354976371113845</v>
      </c>
      <c r="Y33" s="18">
        <f t="shared" si="33"/>
        <v>2.6787809260354818</v>
      </c>
      <c r="Z33" s="18">
        <f t="shared" si="33"/>
        <v>2.2564325273826196</v>
      </c>
      <c r="AA33" s="18">
        <f t="shared" si="33"/>
        <v>2.5904284912671947</v>
      </c>
      <c r="AB33" s="18">
        <f t="shared" si="33"/>
        <v>2.6409483578460033</v>
      </c>
      <c r="AC33" s="11"/>
      <c r="AD33" s="40">
        <f t="shared" si="19"/>
        <v>23.516612393257919</v>
      </c>
      <c r="AE33" s="40">
        <f t="shared" si="20"/>
        <v>60.026725462264785</v>
      </c>
      <c r="AF33" s="40">
        <f t="shared" si="21"/>
        <v>83.543337855522708</v>
      </c>
    </row>
    <row r="34" spans="1:32" x14ac:dyDescent="0.2">
      <c r="A34" t="str">
        <f>$A$16</f>
        <v>Elementary occupations</v>
      </c>
      <c r="B34" s="18">
        <f t="shared" si="8"/>
        <v>11.816700265017372</v>
      </c>
      <c r="C34" s="18">
        <f t="shared" si="8"/>
        <v>10.711216647352959</v>
      </c>
      <c r="D34" s="18">
        <f t="shared" si="8"/>
        <v>9.9233988365304082</v>
      </c>
      <c r="E34" s="18">
        <f t="shared" si="8"/>
        <v>10.049953769067024</v>
      </c>
      <c r="F34" s="18">
        <f t="shared" si="8"/>
        <v>9.3483668101710595</v>
      </c>
      <c r="G34" s="11"/>
      <c r="H34" s="40">
        <f t="shared" si="11"/>
        <v>-2.1255994167953154</v>
      </c>
      <c r="I34" s="40">
        <f t="shared" si="12"/>
        <v>46.964901907668512</v>
      </c>
      <c r="J34" s="40">
        <f t="shared" si="13"/>
        <v>44.839302490873195</v>
      </c>
      <c r="L34" t="str">
        <f>$A$16</f>
        <v>Elementary occupations</v>
      </c>
      <c r="M34" s="18">
        <f t="shared" ref="M34:Q34" si="34">M16/M$18*100</f>
        <v>12.362607860012123</v>
      </c>
      <c r="N34" s="18">
        <f t="shared" si="34"/>
        <v>10.841369217185944</v>
      </c>
      <c r="O34" s="18">
        <f t="shared" si="34"/>
        <v>10.35529140039888</v>
      </c>
      <c r="P34" s="18">
        <f t="shared" si="34"/>
        <v>10.791119346797057</v>
      </c>
      <c r="Q34" s="18">
        <f t="shared" si="34"/>
        <v>10.090056919769506</v>
      </c>
      <c r="R34" s="11"/>
      <c r="S34" s="40">
        <f t="shared" si="15"/>
        <v>-0.20335144042982761</v>
      </c>
      <c r="T34" s="40">
        <f t="shared" si="16"/>
        <v>38.592656248757024</v>
      </c>
      <c r="U34" s="40">
        <f t="shared" si="17"/>
        <v>38.389304808327196</v>
      </c>
      <c r="W34" t="str">
        <f>$A$16</f>
        <v>Elementary occupations</v>
      </c>
      <c r="X34" s="18">
        <f t="shared" ref="X34:AB34" si="35">X16/X$18*100</f>
        <v>11.188724351421277</v>
      </c>
      <c r="Y34" s="18">
        <f t="shared" si="35"/>
        <v>10.568328139153053</v>
      </c>
      <c r="Z34" s="18">
        <f t="shared" si="35"/>
        <v>9.4436972745365502</v>
      </c>
      <c r="AA34" s="18">
        <f t="shared" si="35"/>
        <v>9.2342947628911087</v>
      </c>
      <c r="AB34" s="18">
        <f t="shared" si="35"/>
        <v>8.5488736656634572</v>
      </c>
      <c r="AC34" s="11"/>
      <c r="AD34" s="40">
        <f t="shared" si="19"/>
        <v>-4.4667270220320319</v>
      </c>
      <c r="AE34" s="40">
        <f t="shared" si="20"/>
        <v>57.161554821805268</v>
      </c>
      <c r="AF34" s="40">
        <f t="shared" si="21"/>
        <v>52.694827799773236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3.8948013696643016</v>
      </c>
      <c r="I36" s="43">
        <f t="shared" si="12"/>
        <v>48.463705644824152</v>
      </c>
      <c r="J36" s="43">
        <f t="shared" si="13"/>
        <v>52.358507014488453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2.4199749153796946</v>
      </c>
      <c r="T36" s="43">
        <f t="shared" ref="T36" si="37">IF(O18&gt;0,(T18/O18)*100,0)</f>
        <v>40.284628550120253</v>
      </c>
      <c r="U36" s="43">
        <f t="shared" ref="U36" si="38">IF(O18&gt;0,(U18/O18)*100,0)</f>
        <v>42.70460346549995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5.5328859605478549</v>
      </c>
      <c r="AE36" s="43">
        <f t="shared" ref="AE36" si="40">IF(Z18&gt;0,(AE18/Z18)*100,0)</f>
        <v>57.548178002612794</v>
      </c>
      <c r="AF36" s="43">
        <f t="shared" ref="AF36" si="41">IF(Z18&gt;0,(AF18/Z18)*100,0)</f>
        <v>63.081063963160652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Leicester and Leicestershire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Leicester and Leicestershire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Leicester and Leicestershire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4.3121218161562558</v>
      </c>
      <c r="C46" s="18">
        <f t="shared" si="42"/>
        <v>4.2339889121982388</v>
      </c>
      <c r="D46" s="18">
        <f t="shared" si="42"/>
        <v>-1.3456831287447346</v>
      </c>
      <c r="E46" s="18">
        <f t="shared" si="42"/>
        <v>0.8422646037280046</v>
      </c>
      <c r="F46" s="18">
        <f>IF(F$6-D$6 &lt;&gt; 0,(EXP(LN(F8/D8)/(F$6-D$6))-1)*100,0)</f>
        <v>0.10760958887157113</v>
      </c>
      <c r="H46" s="18">
        <f>IF($F$6-$D$6 &lt;&gt; 0,(EXP(LN(1+(H26/100))/($F$6-$D$6))-1)*100,0)</f>
        <v>0.10760958887157113</v>
      </c>
      <c r="I46" s="18">
        <f>IF($F$6-$D$6 &lt;&gt; 0,(EXP(LN(1+(I26/100))/($F$6-$D$6))-1)*100,0)</f>
        <v>2.7261141148102741</v>
      </c>
      <c r="J46" s="18">
        <f>IF($F$6-$D$6 &lt;&gt; 0,(EXP(LN(1+(J26/100))/($F$6-$D$6))-1)*100,0)</f>
        <v>2.8001429888906415</v>
      </c>
      <c r="L46" t="str">
        <f>$A$8</f>
        <v>Managers, directors and senior officials</v>
      </c>
      <c r="M46" s="18">
        <f t="shared" ref="M46:M54" si="43">IF(N$6-M$6 &lt;&gt; 0,(EXP(LN(N8/M8)/(N$6-M$6))-1)*100,0)</f>
        <v>3.2884465870192114</v>
      </c>
      <c r="N46" s="18">
        <f t="shared" ref="N46:N54" si="44">IF(O$6-N$6 &lt;&gt; 0,(EXP(LN(O8/N8)/(O$6-N$6))-1)*100,0)</f>
        <v>4.6667530353923681</v>
      </c>
      <c r="O46" s="18">
        <f t="shared" ref="O46:O54" si="45">IF(P$6-O$6 &lt;&gt; 0,(EXP(LN(P8/O8)/(P$6-O$6))-1)*100,0)</f>
        <v>-1.4415570004922884</v>
      </c>
      <c r="P46" s="18">
        <f t="shared" ref="P46:P54" si="46">IF(Q$6-P$6 &lt;&gt; 0,(EXP(LN(Q8/P8)/(Q$6-P$6))-1)*100,0)</f>
        <v>0.58649667032411035</v>
      </c>
      <c r="Q46" s="18">
        <f>IF(Q$6-O$6 &lt;&gt; 0,(EXP(LN(Q8/O8)/(Q$6-O$6))-1)*100,0)</f>
        <v>-9.4116160880985955E-2</v>
      </c>
      <c r="S46" s="18">
        <f>IF($F$6-$D$6 &lt;&gt; 0,(EXP(LN(1+(S26/100))/($F$6-$D$6))-1)*100,0)</f>
        <v>-9.4116160880985955E-2</v>
      </c>
      <c r="T46" s="18">
        <f>IF($F$6-$D$6 &lt;&gt; 0,(EXP(LN(1+(T26/100))/($F$6-$D$6))-1)*100,0)</f>
        <v>2.5113465035664806</v>
      </c>
      <c r="U46" s="18">
        <f>IF($F$6-$D$6 &lt;&gt; 0,(EXP(LN(1+(U26/100))/($F$6-$D$6))-1)*100,0)</f>
        <v>2.4449775004611984</v>
      </c>
      <c r="W46" t="str">
        <f>$A$8</f>
        <v>Managers, directors and senior officials</v>
      </c>
      <c r="X46" s="18">
        <f t="shared" ref="X46:X54" si="47">IF(Y$6-X$6 &lt;&gt; 0,(EXP(LN(Y8/X8)/(Y$6-X$6))-1)*100,0)</f>
        <v>6.5756363409280594</v>
      </c>
      <c r="Y46" s="18">
        <f t="shared" ref="Y46:Y54" si="48">IF(Z$6-Y$6 &lt;&gt; 0,(EXP(LN(Z8/Y8)/(Z$6-Y$6))-1)*100,0)</f>
        <v>3.3489638849814263</v>
      </c>
      <c r="Z46" s="18">
        <f t="shared" ref="Z46:Z54" si="49">IF(AA$6-Z$6 &lt;&gt; 0,(EXP(LN(AA8/Z8)/(AA$6-Z$6))-1)*100,0)</f>
        <v>-1.1482931087815507</v>
      </c>
      <c r="AA46" s="18">
        <f t="shared" ref="AA46:AA54" si="50">IF(AB$6-AA$6 &lt;&gt; 0,(EXP(LN(AB8/AA8)/(AB$6-AA$6))-1)*100,0)</f>
        <v>1.3467545705715622</v>
      </c>
      <c r="AB46" s="18">
        <f>IF(AB$6-Z$6 &lt;&gt; 0,(EXP(LN(AB8/Z8)/(AB$6-Z$6))-1)*100,0)</f>
        <v>0.50815206096188614</v>
      </c>
      <c r="AD46" s="18">
        <f>IF($F$6-$D$6 &lt;&gt; 0,(EXP(LN(1+(AD26/100))/($F$6-$D$6))-1)*100,0)</f>
        <v>0.50815206096188614</v>
      </c>
      <c r="AE46" s="18">
        <f>IF($F$6-$D$6 &lt;&gt; 0,(EXP(LN(1+(AE26/100))/($F$6-$D$6))-1)*100,0)</f>
        <v>3.151896002571597</v>
      </c>
      <c r="AF46" s="18">
        <f>IF($F$6-$D$6 &lt;&gt; 0,(EXP(LN(1+(AF26/100))/($F$6-$D$6))-1)*100,0)</f>
        <v>3.4853020142894264</v>
      </c>
    </row>
    <row r="47" spans="1:32" x14ac:dyDescent="0.2">
      <c r="A47" t="str">
        <f>$A$9</f>
        <v>Professional occupations</v>
      </c>
      <c r="B47" s="18">
        <f t="shared" si="42"/>
        <v>3.7688032320147169</v>
      </c>
      <c r="C47" s="18">
        <f t="shared" si="42"/>
        <v>6.6648148441696531</v>
      </c>
      <c r="D47" s="18">
        <f t="shared" si="42"/>
        <v>1.2887355515502241</v>
      </c>
      <c r="E47" s="18">
        <f t="shared" si="42"/>
        <v>0.95863828744504609</v>
      </c>
      <c r="F47" s="18">
        <f>IF(F$6-D$6 &lt;&gt; 0,(EXP(LN(F9/D9)/(F$6-D$6))-1)*100,0)</f>
        <v>1.068551004450824</v>
      </c>
      <c r="H47" s="18">
        <f t="shared" ref="H47:J56" si="51">IF($F$6-$D$6 &lt;&gt; 0,(EXP(LN(1+(H27/100))/($F$6-$D$6))-1)*100,0)</f>
        <v>1.068551004450824</v>
      </c>
      <c r="I47" s="18">
        <f t="shared" si="51"/>
        <v>2.6908831004121003</v>
      </c>
      <c r="J47" s="18">
        <f t="shared" si="51"/>
        <v>3.4453631372435289</v>
      </c>
      <c r="L47" t="str">
        <f>$A$9</f>
        <v>Professional occupations</v>
      </c>
      <c r="M47" s="18">
        <f t="shared" si="43"/>
        <v>2.9848146502756689</v>
      </c>
      <c r="N47" s="18">
        <f t="shared" si="44"/>
        <v>5.4289242527268744</v>
      </c>
      <c r="O47" s="18">
        <f t="shared" si="45"/>
        <v>1.8687729056350744</v>
      </c>
      <c r="P47" s="18">
        <f t="shared" si="46"/>
        <v>0.86717389246047105</v>
      </c>
      <c r="Q47" s="18">
        <f>IF(Q$6-O$6 &lt;&gt; 0,(EXP(LN(Q9/O9)/(Q$6-O$6))-1)*100,0)</f>
        <v>1.1999412021164835</v>
      </c>
      <c r="S47" s="18">
        <f t="shared" ref="S47:U47" si="52">IF($F$6-$D$6 &lt;&gt; 0,(EXP(LN(1+(S27/100))/($F$6-$D$6))-1)*100,0)</f>
        <v>1.1999412021164835</v>
      </c>
      <c r="T47" s="18">
        <f t="shared" si="52"/>
        <v>2.3437196655925696</v>
      </c>
      <c r="U47" s="18">
        <f t="shared" si="52"/>
        <v>3.2320324515236365</v>
      </c>
      <c r="W47" t="str">
        <f>$A$9</f>
        <v>Professional occupations</v>
      </c>
      <c r="X47" s="18">
        <f t="shared" si="47"/>
        <v>4.75134349315951</v>
      </c>
      <c r="Y47" s="18">
        <f t="shared" si="48"/>
        <v>8.1492564347128038</v>
      </c>
      <c r="Z47" s="18">
        <f t="shared" si="49"/>
        <v>0.59223412033446721</v>
      </c>
      <c r="AA47" s="18">
        <f t="shared" si="50"/>
        <v>1.0716687745262465</v>
      </c>
      <c r="AB47" s="18">
        <f>IF(AB$6-Z$6 &lt;&gt; 0,(EXP(LN(AB9/Z9)/(AB$6-Z$6))-1)*100,0)</f>
        <v>0.91160386578059693</v>
      </c>
      <c r="AD47" s="18">
        <f t="shared" ref="AD47:AF47" si="53">IF($F$6-$D$6 &lt;&gt; 0,(EXP(LN(1+(AD27/100))/($F$6-$D$6))-1)*100,0)</f>
        <v>0.91160386578059693</v>
      </c>
      <c r="AE47" s="18">
        <f t="shared" si="53"/>
        <v>3.0775372546662849</v>
      </c>
      <c r="AF47" s="18">
        <f t="shared" si="53"/>
        <v>3.6875676869364549</v>
      </c>
    </row>
    <row r="48" spans="1:32" x14ac:dyDescent="0.2">
      <c r="A48" t="str">
        <f>$A$10</f>
        <v>Associate professional occupations</v>
      </c>
      <c r="B48" s="18">
        <f t="shared" si="42"/>
        <v>2.2455419895320183</v>
      </c>
      <c r="C48" s="18">
        <f t="shared" si="42"/>
        <v>5.7302913620102203</v>
      </c>
      <c r="D48" s="18">
        <f t="shared" si="42"/>
        <v>0.76954797955011145</v>
      </c>
      <c r="E48" s="18">
        <f t="shared" si="42"/>
        <v>0.76817813473730734</v>
      </c>
      <c r="F48" s="18">
        <f t="shared" ref="F48:F56" si="54">IF(F$6-D$6 &lt;&gt; 0,(EXP(LN(F10/D10)/(F$6-D$6))-1)*100,0)</f>
        <v>0.76863474760584527</v>
      </c>
      <c r="H48" s="18">
        <f t="shared" si="51"/>
        <v>0.76863474760584527</v>
      </c>
      <c r="I48" s="18">
        <f t="shared" si="51"/>
        <v>2.684560365986921</v>
      </c>
      <c r="J48" s="18">
        <f t="shared" si="51"/>
        <v>3.2242159885085275</v>
      </c>
      <c r="L48" t="str">
        <f>$A$10</f>
        <v>Associate professional occupations</v>
      </c>
      <c r="M48" s="18">
        <f t="shared" si="43"/>
        <v>1.469290390726119</v>
      </c>
      <c r="N48" s="18">
        <f t="shared" si="44"/>
        <v>5.6131787074132689</v>
      </c>
      <c r="O48" s="18">
        <f t="shared" si="45"/>
        <v>-1.038640123951895</v>
      </c>
      <c r="P48" s="18">
        <f>IF(Q$6-P$6 &lt;&gt; 0,(EXP(LN(Q10/P10)/(Q$6-P$6))-1)*100,0)</f>
        <v>0.23441308854206255</v>
      </c>
      <c r="Q48" s="18">
        <f t="shared" ref="Q48:Q54" si="55">IF(Q$6-O$6 &lt;&gt; 0,(EXP(LN(Q10/O10)/(Q$6-O$6))-1)*100,0)</f>
        <v>-0.19174729390424305</v>
      </c>
      <c r="S48" s="18">
        <f t="shared" ref="S48:U48" si="56">IF($F$6-$D$6 &lt;&gt; 0,(EXP(LN(1+(S28/100))/($F$6-$D$6))-1)*100,0)</f>
        <v>-0.19174729390424305</v>
      </c>
      <c r="T48" s="18">
        <f t="shared" si="56"/>
        <v>2.0539174549811134</v>
      </c>
      <c r="U48" s="18">
        <f t="shared" si="56"/>
        <v>1.910179799977807</v>
      </c>
      <c r="W48" t="str">
        <f>$A$10</f>
        <v>Associate professional occupations</v>
      </c>
      <c r="X48" s="18">
        <f t="shared" si="47"/>
        <v>3.2573833713781308</v>
      </c>
      <c r="Y48" s="18">
        <f t="shared" si="48"/>
        <v>5.8764276531651172</v>
      </c>
      <c r="Z48" s="18">
        <f t="shared" si="49"/>
        <v>2.8529589327337179</v>
      </c>
      <c r="AA48" s="18">
        <f t="shared" si="50"/>
        <v>1.2907922242086922</v>
      </c>
      <c r="AB48" s="18">
        <f t="shared" ref="AB48:AB54" si="57">IF(AB$6-Z$6 &lt;&gt; 0,(EXP(LN(AB10/Z10)/(AB$6-Z$6))-1)*100,0)</f>
        <v>1.8088602012450217</v>
      </c>
      <c r="AD48" s="18">
        <f t="shared" ref="AD48:AF48" si="58">IF($F$6-$D$6 &lt;&gt; 0,(EXP(LN(1+(AD28/100))/($F$6-$D$6))-1)*100,0)</f>
        <v>1.8088602012450217</v>
      </c>
      <c r="AE48" s="18">
        <f t="shared" si="58"/>
        <v>3.400637714921384</v>
      </c>
      <c r="AF48" s="18">
        <f t="shared" si="58"/>
        <v>4.5881487136824717</v>
      </c>
    </row>
    <row r="49" spans="1:32" x14ac:dyDescent="0.2">
      <c r="A49" t="str">
        <f>$A$11</f>
        <v>Administrative and secretarial occupations</v>
      </c>
      <c r="B49" s="18">
        <f t="shared" si="42"/>
        <v>-5.7146218004344718E-3</v>
      </c>
      <c r="C49" s="18">
        <f t="shared" si="42"/>
        <v>3.9888109022312657</v>
      </c>
      <c r="D49" s="18">
        <f t="shared" si="42"/>
        <v>-3.0647683697471173E-2</v>
      </c>
      <c r="E49" s="18">
        <f t="shared" si="42"/>
        <v>-0.64237237252109392</v>
      </c>
      <c r="F49" s="18">
        <f t="shared" si="54"/>
        <v>-0.43888119121749947</v>
      </c>
      <c r="H49" s="18">
        <f t="shared" si="51"/>
        <v>-0.43888119121749947</v>
      </c>
      <c r="I49" s="18">
        <f t="shared" si="51"/>
        <v>2.740224543326919</v>
      </c>
      <c r="J49" s="18">
        <f t="shared" si="51"/>
        <v>2.442737621998381</v>
      </c>
      <c r="L49" t="str">
        <f>$A$11</f>
        <v>Administrative and secretarial occupations</v>
      </c>
      <c r="M49" s="18">
        <f t="shared" si="43"/>
        <v>-1.3432403906089352</v>
      </c>
      <c r="N49" s="18">
        <f t="shared" si="44"/>
        <v>20.63558745004428</v>
      </c>
      <c r="O49" s="18">
        <f t="shared" si="45"/>
        <v>0.68899521880825265</v>
      </c>
      <c r="P49" s="18">
        <f t="shared" si="46"/>
        <v>0.86945035077368171</v>
      </c>
      <c r="Q49" s="18">
        <f t="shared" si="55"/>
        <v>0.80926273401726867</v>
      </c>
      <c r="S49" s="18">
        <f t="shared" ref="S49:U49" si="59">IF($F$6-$D$6 &lt;&gt; 0,(EXP(LN(1+(S29/100))/($F$6-$D$6))-1)*100,0)</f>
        <v>0.80926273401726867</v>
      </c>
      <c r="T49" s="18">
        <f t="shared" si="59"/>
        <v>2.204626839923951</v>
      </c>
      <c r="U49" s="18">
        <f t="shared" si="59"/>
        <v>2.8102006802213531</v>
      </c>
      <c r="W49" t="str">
        <f>$A$11</f>
        <v>Administrative and secretarial occupations</v>
      </c>
      <c r="X49" s="18">
        <f t="shared" si="47"/>
        <v>0.32145420814420067</v>
      </c>
      <c r="Y49" s="18">
        <f t="shared" si="48"/>
        <v>8.4124513641858911E-2</v>
      </c>
      <c r="Z49" s="18">
        <f t="shared" si="49"/>
        <v>-0.23791784322210185</v>
      </c>
      <c r="AA49" s="18">
        <f t="shared" si="50"/>
        <v>-1.1327107455734731</v>
      </c>
      <c r="AB49" s="18">
        <f t="shared" si="57"/>
        <v>-0.83534175580476377</v>
      </c>
      <c r="AD49" s="18">
        <f t="shared" ref="AD49:AF49" si="60">IF($F$6-$D$6 &lt;&gt; 0,(EXP(LN(1+(AD29/100))/($F$6-$D$6))-1)*100,0)</f>
        <v>-0.83534175580476377</v>
      </c>
      <c r="AE49" s="18">
        <f t="shared" si="60"/>
        <v>2.8848159818865016</v>
      </c>
      <c r="AF49" s="18">
        <f t="shared" si="60"/>
        <v>2.3354130225644809</v>
      </c>
    </row>
    <row r="50" spans="1:32" x14ac:dyDescent="0.2">
      <c r="A50" t="str">
        <f>$A$12</f>
        <v>Skilled trades occupations</v>
      </c>
      <c r="B50" s="18">
        <f t="shared" si="42"/>
        <v>-0.30314431711643275</v>
      </c>
      <c r="C50" s="18">
        <f t="shared" si="42"/>
        <v>-10.59440829750743</v>
      </c>
      <c r="D50" s="18">
        <f t="shared" si="42"/>
        <v>-0.63142096884334364</v>
      </c>
      <c r="E50" s="18">
        <f t="shared" si="42"/>
        <v>-0.81277772536331172</v>
      </c>
      <c r="F50" s="18">
        <f t="shared" si="54"/>
        <v>-0.75236228001889227</v>
      </c>
      <c r="H50" s="18">
        <f t="shared" si="51"/>
        <v>-0.75236228001889227</v>
      </c>
      <c r="I50" s="18">
        <f t="shared" si="51"/>
        <v>2.2433707665781677</v>
      </c>
      <c r="J50" s="18">
        <f t="shared" si="51"/>
        <v>1.7002658756902989</v>
      </c>
      <c r="L50" t="str">
        <f>$A$12</f>
        <v>Skilled trades occupations</v>
      </c>
      <c r="M50" s="18">
        <f t="shared" si="43"/>
        <v>-0.67186442976177041</v>
      </c>
      <c r="N50" s="18">
        <f t="shared" si="44"/>
        <v>-11.379988975542188</v>
      </c>
      <c r="O50" s="18">
        <f t="shared" si="45"/>
        <v>-0.77076249379049999</v>
      </c>
      <c r="P50" s="18">
        <f t="shared" si="46"/>
        <v>-0.97576425915595344</v>
      </c>
      <c r="Q50" s="18">
        <f t="shared" si="55"/>
        <v>-0.90747743858177188</v>
      </c>
      <c r="S50" s="18">
        <f t="shared" ref="S50:U50" si="61">IF($F$6-$D$6 &lt;&gt; 0,(EXP(LN(1+(S30/100))/($F$6-$D$6))-1)*100,0)</f>
        <v>-0.90747743858177188</v>
      </c>
      <c r="T50" s="18">
        <f t="shared" si="61"/>
        <v>2.0924242140803795</v>
      </c>
      <c r="U50" s="18">
        <f t="shared" si="61"/>
        <v>1.4251403722521871</v>
      </c>
      <c r="W50" t="str">
        <f>$A$12</f>
        <v>Skilled trades occupations</v>
      </c>
      <c r="X50" s="18">
        <f t="shared" si="47"/>
        <v>2.6225142428596637</v>
      </c>
      <c r="Y50" s="18">
        <f t="shared" si="48"/>
        <v>-4.8464315393672024</v>
      </c>
      <c r="Z50" s="18">
        <f t="shared" si="49"/>
        <v>0.29790967034046822</v>
      </c>
      <c r="AA50" s="18">
        <f t="shared" si="50"/>
        <v>0.18574220527929342</v>
      </c>
      <c r="AB50" s="18">
        <f t="shared" si="57"/>
        <v>0.22311741540084196</v>
      </c>
      <c r="AD50" s="18">
        <f t="shared" ref="AD50:AF50" si="62">IF($F$6-$D$6 &lt;&gt; 0,(EXP(LN(1+(AD30/100))/($F$6-$D$6))-1)*100,0)</f>
        <v>0.22311741540084196</v>
      </c>
      <c r="AE50" s="18">
        <f t="shared" si="62"/>
        <v>3.196627796384699</v>
      </c>
      <c r="AF50" s="18">
        <f t="shared" si="62"/>
        <v>3.3410890051728925</v>
      </c>
    </row>
    <row r="51" spans="1:32" x14ac:dyDescent="0.2">
      <c r="A51" t="str">
        <f>$A$13</f>
        <v>Caring, leisure and other service occupations</v>
      </c>
      <c r="B51" s="18">
        <f t="shared" si="42"/>
        <v>0.99935847933847466</v>
      </c>
      <c r="C51" s="18">
        <f t="shared" si="42"/>
        <v>-3.2243522990816786</v>
      </c>
      <c r="D51" s="18">
        <f t="shared" si="42"/>
        <v>0.234514341737313</v>
      </c>
      <c r="E51" s="18">
        <f t="shared" si="42"/>
        <v>0.56215565790773692</v>
      </c>
      <c r="F51" s="18">
        <f t="shared" si="54"/>
        <v>0.45282306098461955</v>
      </c>
      <c r="H51" s="18">
        <f t="shared" si="51"/>
        <v>0.45282306098461955</v>
      </c>
      <c r="I51" s="18">
        <f t="shared" si="51"/>
        <v>3.0087829247358533</v>
      </c>
      <c r="J51" s="18">
        <f t="shared" si="51"/>
        <v>3.311168291057176</v>
      </c>
      <c r="L51" t="str">
        <f>$A$13</f>
        <v>Caring, leisure and other service occupations</v>
      </c>
      <c r="M51" s="18">
        <f t="shared" si="43"/>
        <v>0.64699321983439084</v>
      </c>
      <c r="N51" s="18">
        <f t="shared" si="44"/>
        <v>0.72192784437690172</v>
      </c>
      <c r="O51" s="18">
        <f t="shared" si="45"/>
        <v>1.6251961024406292</v>
      </c>
      <c r="P51" s="18">
        <f t="shared" si="46"/>
        <v>1.2393724564272457</v>
      </c>
      <c r="Q51" s="18">
        <f t="shared" si="55"/>
        <v>1.3678173084091805</v>
      </c>
      <c r="S51" s="18">
        <f t="shared" ref="S51:U51" si="63">IF($F$6-$D$6 &lt;&gt; 0,(EXP(LN(1+(S31/100))/($F$6-$D$6))-1)*100,0)</f>
        <v>1.3678173084091805</v>
      </c>
      <c r="T51" s="18">
        <f t="shared" si="63"/>
        <v>2.6642712688788706</v>
      </c>
      <c r="U51" s="18">
        <f t="shared" si="63"/>
        <v>3.6394903523609523</v>
      </c>
      <c r="W51" t="str">
        <f>$A$13</f>
        <v>Caring, leisure and other service occupations</v>
      </c>
      <c r="X51" s="18">
        <f t="shared" si="47"/>
        <v>1.07860699575415</v>
      </c>
      <c r="Y51" s="18">
        <f t="shared" si="48"/>
        <v>-4.102437612296395</v>
      </c>
      <c r="Z51" s="18">
        <f t="shared" si="49"/>
        <v>-0.10188783337193863</v>
      </c>
      <c r="AA51" s="18">
        <f t="shared" si="50"/>
        <v>0.38297514372711561</v>
      </c>
      <c r="AB51" s="18">
        <f t="shared" si="57"/>
        <v>0.22109323395087532</v>
      </c>
      <c r="AD51" s="18">
        <f t="shared" ref="AD51:AF51" si="64">IF($F$6-$D$6 &lt;&gt; 0,(EXP(LN(1+(AD31/100))/($F$6-$D$6))-1)*100,0)</f>
        <v>0.22109323395087532</v>
      </c>
      <c r="AE51" s="18">
        <f t="shared" si="64"/>
        <v>3.0870212784006812</v>
      </c>
      <c r="AF51" s="18">
        <f t="shared" si="64"/>
        <v>3.2322874016901704</v>
      </c>
    </row>
    <row r="52" spans="1:32" x14ac:dyDescent="0.2">
      <c r="A52" t="str">
        <f>$A$14</f>
        <v>Sales and customer service occupations</v>
      </c>
      <c r="B52" s="18">
        <f t="shared" si="42"/>
        <v>-0.54776377201067872</v>
      </c>
      <c r="C52" s="18">
        <f t="shared" si="42"/>
        <v>-2.246602357532701</v>
      </c>
      <c r="D52" s="18">
        <f t="shared" si="42"/>
        <v>-9.4677615722760233E-2</v>
      </c>
      <c r="E52" s="18">
        <f t="shared" si="42"/>
        <v>-4.6754448464703113E-2</v>
      </c>
      <c r="F52" s="18">
        <f t="shared" si="54"/>
        <v>-6.2731391235681944E-2</v>
      </c>
      <c r="H52" s="18">
        <f t="shared" si="51"/>
        <v>-6.2731391235681944E-2</v>
      </c>
      <c r="I52" s="18">
        <f t="shared" si="51"/>
        <v>2.5791888168946064</v>
      </c>
      <c r="J52" s="18">
        <f t="shared" si="51"/>
        <v>2.5353308474616032</v>
      </c>
      <c r="L52" t="str">
        <f>$A$14</f>
        <v>Sales and customer service occupations</v>
      </c>
      <c r="M52" s="18">
        <f t="shared" si="43"/>
        <v>-0.71187808955307519</v>
      </c>
      <c r="N52" s="18">
        <f t="shared" si="44"/>
        <v>1.9519256523292228</v>
      </c>
      <c r="O52" s="18">
        <f t="shared" si="45"/>
        <v>0.49199893765325964</v>
      </c>
      <c r="P52" s="18">
        <f t="shared" si="46"/>
        <v>0.14584626705951287</v>
      </c>
      <c r="Q52" s="18">
        <f t="shared" si="55"/>
        <v>0.26109780398668736</v>
      </c>
      <c r="S52" s="18">
        <f t="shared" ref="S52:U52" si="65">IF($F$6-$D$6 &lt;&gt; 0,(EXP(LN(1+(S32/100))/($F$6-$D$6))-1)*100,0)</f>
        <v>0.26109780398668736</v>
      </c>
      <c r="T52" s="18">
        <f t="shared" si="65"/>
        <v>1.9669611252537411</v>
      </c>
      <c r="U52" s="18">
        <f t="shared" si="65"/>
        <v>2.1666537083877113</v>
      </c>
      <c r="W52" t="str">
        <f>$A$14</f>
        <v>Sales and customer service occupations</v>
      </c>
      <c r="X52" s="18">
        <f t="shared" si="47"/>
        <v>-0.45611814643009563</v>
      </c>
      <c r="Y52" s="18">
        <f t="shared" si="48"/>
        <v>-4.576134041925906</v>
      </c>
      <c r="Z52" s="18">
        <f t="shared" si="49"/>
        <v>-0.44907499318393995</v>
      </c>
      <c r="AA52" s="18">
        <f t="shared" si="50"/>
        <v>-0.16813236025301492</v>
      </c>
      <c r="AB52" s="18">
        <f t="shared" si="57"/>
        <v>-0.26186788848596709</v>
      </c>
      <c r="AD52" s="18">
        <f t="shared" ref="AD52:AF52" si="66">IF($F$6-$D$6 &lt;&gt; 0,(EXP(LN(1+(AD32/100))/($F$6-$D$6))-1)*100,0)</f>
        <v>-0.26186788848596709</v>
      </c>
      <c r="AE52" s="18">
        <f t="shared" si="66"/>
        <v>2.9193317227063309</v>
      </c>
      <c r="AF52" s="18">
        <f t="shared" si="66"/>
        <v>2.7454271834253641</v>
      </c>
    </row>
    <row r="53" spans="1:32" x14ac:dyDescent="0.2">
      <c r="A53" t="str">
        <f>$A$15</f>
        <v>Process, plant and machine operatives</v>
      </c>
      <c r="B53" s="18">
        <f t="shared" si="42"/>
        <v>1.0893144035094338</v>
      </c>
      <c r="C53" s="18">
        <f t="shared" si="42"/>
        <v>-5.8233929580951749</v>
      </c>
      <c r="D53" s="18">
        <f t="shared" si="42"/>
        <v>0.19046083581923945</v>
      </c>
      <c r="E53" s="18">
        <f t="shared" si="42"/>
        <v>-0.55916886889438855</v>
      </c>
      <c r="F53" s="18">
        <f t="shared" si="54"/>
        <v>-0.30991757814335941</v>
      </c>
      <c r="H53" s="18">
        <f t="shared" si="51"/>
        <v>-0.30991757814335941</v>
      </c>
      <c r="I53" s="18">
        <f t="shared" si="51"/>
        <v>2.576892642882056</v>
      </c>
      <c r="J53" s="18">
        <f t="shared" si="51"/>
        <v>2.3613505024241643</v>
      </c>
      <c r="L53" t="str">
        <f>$A$15</f>
        <v>Process, plant and machine operatives</v>
      </c>
      <c r="M53" s="18">
        <f t="shared" si="43"/>
        <v>0.85052316806375483</v>
      </c>
      <c r="N53" s="18">
        <f t="shared" si="44"/>
        <v>-3.9180367676721617</v>
      </c>
      <c r="O53" s="18">
        <f t="shared" si="45"/>
        <v>-0.32117229031459749</v>
      </c>
      <c r="P53" s="18">
        <f t="shared" si="46"/>
        <v>-0.78408124658668754</v>
      </c>
      <c r="Q53" s="18">
        <f t="shared" si="55"/>
        <v>-0.63001761678185275</v>
      </c>
      <c r="S53" s="18">
        <f t="shared" ref="S53:U53" si="67">IF($F$6-$D$6 &lt;&gt; 0,(EXP(LN(1+(S33/100))/($F$6-$D$6))-1)*100,0)</f>
        <v>-0.63001761678185275</v>
      </c>
      <c r="T53" s="18">
        <f t="shared" si="67"/>
        <v>2.4747881959068074</v>
      </c>
      <c r="U53" s="18">
        <f t="shared" si="67"/>
        <v>2.0335161475824037</v>
      </c>
      <c r="W53" t="str">
        <f>$A$15</f>
        <v>Process, plant and machine operatives</v>
      </c>
      <c r="X53" s="18">
        <f t="shared" si="47"/>
        <v>2.4413361078342133</v>
      </c>
      <c r="Y53" s="18">
        <f t="shared" si="48"/>
        <v>-16.198561304849402</v>
      </c>
      <c r="Z53" s="18">
        <f t="shared" si="49"/>
        <v>3.1697176413403083</v>
      </c>
      <c r="AA53" s="18">
        <f t="shared" si="50"/>
        <v>0.55332042272706605</v>
      </c>
      <c r="AB53" s="18">
        <f t="shared" si="57"/>
        <v>1.4179960191373908</v>
      </c>
      <c r="AD53" s="18">
        <f t="shared" ref="AD53:AF53" si="68">IF($F$6-$D$6 &lt;&gt; 0,(EXP(LN(1+(AD33/100))/($F$6-$D$6))-1)*100,0)</f>
        <v>1.4179960191373908</v>
      </c>
      <c r="AE53" s="18">
        <f t="shared" si="68"/>
        <v>3.1841128505953442</v>
      </c>
      <c r="AF53" s="18">
        <f t="shared" si="68"/>
        <v>4.1316080497698193</v>
      </c>
    </row>
    <row r="54" spans="1:32" x14ac:dyDescent="0.2">
      <c r="A54" t="str">
        <f>$A$16</f>
        <v>Elementary occupations</v>
      </c>
      <c r="B54" s="18">
        <f t="shared" si="42"/>
        <v>-1.0628073997556498</v>
      </c>
      <c r="C54" s="18">
        <f t="shared" si="42"/>
        <v>-7.2661025069070018</v>
      </c>
      <c r="D54" s="18">
        <f t="shared" si="42"/>
        <v>0.51776969520200833</v>
      </c>
      <c r="E54" s="18">
        <f t="shared" si="42"/>
        <v>-0.47195129189773199</v>
      </c>
      <c r="F54" s="18">
        <f t="shared" si="54"/>
        <v>-0.14313184190010153</v>
      </c>
      <c r="H54" s="18">
        <f t="shared" si="51"/>
        <v>-0.14313184190010153</v>
      </c>
      <c r="I54" s="18">
        <f t="shared" si="51"/>
        <v>2.6000506742947849</v>
      </c>
      <c r="J54" s="18">
        <f t="shared" si="51"/>
        <v>2.5004475455005393</v>
      </c>
      <c r="L54" t="str">
        <f>$A$16</f>
        <v>Elementary occupations</v>
      </c>
      <c r="M54" s="18">
        <f t="shared" si="43"/>
        <v>-2.415626331117382</v>
      </c>
      <c r="N54" s="18">
        <f t="shared" si="44"/>
        <v>-3.8619382990430773</v>
      </c>
      <c r="O54" s="18">
        <f t="shared" si="45"/>
        <v>1.0049882998777626</v>
      </c>
      <c r="P54" s="18">
        <f t="shared" si="46"/>
        <v>-0.51899035225591028</v>
      </c>
      <c r="Q54" s="18">
        <f t="shared" si="55"/>
        <v>-1.3569644586963747E-2</v>
      </c>
      <c r="S54" s="18">
        <f t="shared" ref="S54:U54" si="69">IF($F$6-$D$6 &lt;&gt; 0,(EXP(LN(1+(S34/100))/($F$6-$D$6))-1)*100,0)</f>
        <v>-1.3569644586963747E-2</v>
      </c>
      <c r="T54" s="18">
        <f t="shared" si="69"/>
        <v>2.1996357422915391</v>
      </c>
      <c r="U54" s="18">
        <f t="shared" si="69"/>
        <v>2.1896319958914168</v>
      </c>
      <c r="W54" t="str">
        <f>$A$16</f>
        <v>Elementary occupations</v>
      </c>
      <c r="X54" s="18">
        <f t="shared" si="47"/>
        <v>0.58032189565755399</v>
      </c>
      <c r="Y54" s="18">
        <f t="shared" si="48"/>
        <v>-11.09993294819278</v>
      </c>
      <c r="Z54" s="18">
        <f t="shared" si="49"/>
        <v>-8.8673295819385878E-2</v>
      </c>
      <c r="AA54" s="18">
        <f t="shared" si="50"/>
        <v>-0.41174957077292351</v>
      </c>
      <c r="AB54" s="18">
        <f t="shared" si="57"/>
        <v>-0.30417372505888718</v>
      </c>
      <c r="AD54" s="18">
        <f t="shared" ref="AD54:AF54" si="70">IF($F$6-$D$6 &lt;&gt; 0,(EXP(LN(1+(AD34/100))/($F$6-$D$6))-1)*100,0)</f>
        <v>-0.30417372505888718</v>
      </c>
      <c r="AE54" s="18">
        <f t="shared" si="70"/>
        <v>3.0599089514409927</v>
      </c>
      <c r="AF54" s="18">
        <f t="shared" si="70"/>
        <v>2.8619978255510992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1.3967270708886703</v>
      </c>
      <c r="C56" s="26">
        <f>IF(D$6-C$6 &lt;&gt; 0,(EXP(LN(D18/C18)/(D$6-C$6))-1)*100,0)</f>
        <v>9.6033925935889997E-2</v>
      </c>
      <c r="D56" s="26">
        <f>IF(E$6-D$6 &lt;&gt; 0,(EXP(LN(E18/D18)/(E$6-D$6))-1)*100,0)</f>
        <v>0.26332903761459026</v>
      </c>
      <c r="E56" s="26">
        <f>IF(F$6-E$6 &lt;&gt; 0,(EXP(LN(F18/E18)/(F$6-E$6))-1)*100,0)</f>
        <v>0.25090954461179926</v>
      </c>
      <c r="F56" s="26">
        <f t="shared" si="54"/>
        <v>0.25504920467143144</v>
      </c>
      <c r="H56" s="26">
        <f t="shared" si="51"/>
        <v>0.25504920467143144</v>
      </c>
      <c r="I56" s="26">
        <f t="shared" ref="I56" si="71">IF($F$6-$D$6 &lt;&gt; 0,(EXP(LN(1+(I36/100))/($F$6-$D$6))-1)*100,0)</f>
        <v>2.6694777950730497</v>
      </c>
      <c r="J56" s="26">
        <f t="shared" ref="J56" si="72">IF($F$6-$D$6 &lt;&gt; 0,(EXP(LN(1+(J36/100))/($F$6-$D$6))-1)*100,0)</f>
        <v>2.8468782402743642</v>
      </c>
      <c r="L56" s="24" t="str">
        <f>$A$18</f>
        <v>All occupations</v>
      </c>
      <c r="M56" s="26">
        <f>IF(N$6-M$6 &lt;&gt; 0,(EXP(LN(N18/M18)/(N$6-M$6))-1)*100,0)</f>
        <v>0.84091290407615205</v>
      </c>
      <c r="N56" s="26">
        <f>IF(O$6-N$6 &lt;&gt; 0,(EXP(LN(O18/N18)/(O$6-N$6))-1)*100,0)</f>
        <v>0.65078638777176234</v>
      </c>
      <c r="O56" s="26">
        <f>IF(P$6-O$6 &lt;&gt; 0,(EXP(LN(P18/O18)/(P$6-O$6))-1)*100,0)</f>
        <v>0.17560833164895762</v>
      </c>
      <c r="P56" s="26">
        <f>IF(Q$6-P$6 &lt;&gt; 0,(EXP(LN(Q18/P18)/(Q$6-P$6))-1)*100,0)</f>
        <v>0.15150324139918681</v>
      </c>
      <c r="Q56" s="26">
        <f t="shared" ref="Q56" si="73">IF(Q$6-O$6 &lt;&gt; 0,(EXP(LN(Q18/O18)/(Q$6-O$6))-1)*100,0)</f>
        <v>0.15953762692819673</v>
      </c>
      <c r="S56" s="26">
        <f t="shared" ref="S56:U56" si="74">IF($F$6-$D$6 &lt;&gt; 0,(EXP(LN(1+(S36/100))/($F$6-$D$6))-1)*100,0)</f>
        <v>0.15953762692819673</v>
      </c>
      <c r="T56" s="26">
        <f t="shared" si="74"/>
        <v>2.2823440614780699</v>
      </c>
      <c r="U56" s="26">
        <f t="shared" si="74"/>
        <v>2.3990353860224189</v>
      </c>
      <c r="W56" s="24" t="str">
        <f>$A$18</f>
        <v>All occupations</v>
      </c>
      <c r="X56" s="26">
        <f>IF(Y$6-X$6 &lt;&gt; 0,(EXP(LN(Y18/X18)/(Y$6-X$6))-1)*100,0)</f>
        <v>2.0249974292788631</v>
      </c>
      <c r="Y56" s="26">
        <f>IF(Z$6-Y$6 &lt;&gt; 0,(EXP(LN(Z18/Y18)/(Z$6-Y$6))-1)*100,0)</f>
        <v>-0.51300323555588667</v>
      </c>
      <c r="Z56" s="26">
        <f>IF(AA$6-Z$6 &lt;&gt; 0,(EXP(LN(AA18/Z18)/(AA$6-Z$6))-1)*100,0)</f>
        <v>0.3604016339873839</v>
      </c>
      <c r="AA56" s="26">
        <f>IF(AB$6-AA$6 &lt;&gt; 0,(EXP(LN(AB18/AA18)/(AB$6-AA$6))-1)*100,0)</f>
        <v>0.35929137403301059</v>
      </c>
      <c r="AB56" s="26">
        <f t="shared" ref="AB56" si="75">IF(AB$6-Z$6 &lt;&gt; 0,(EXP(LN(AB18/Z18)/(AB$6-Z$6))-1)*100,0)</f>
        <v>0.35966145931973781</v>
      </c>
      <c r="AD56" s="26">
        <f t="shared" ref="AD56:AF56" si="76">IF($F$6-$D$6 &lt;&gt; 0,(EXP(LN(1+(AD36/100))/($F$6-$D$6))-1)*100,0)</f>
        <v>0.35966145931973781</v>
      </c>
      <c r="AE56" s="26">
        <f t="shared" si="76"/>
        <v>3.0767916549764962</v>
      </c>
      <c r="AF56" s="26">
        <f t="shared" si="76"/>
        <v>3.3142520035461143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9.0106630728040571</v>
      </c>
      <c r="C64" s="27">
        <f t="shared" si="77"/>
        <v>2.4553236474179982</v>
      </c>
      <c r="D64" s="27">
        <f t="shared" si="77"/>
        <v>-3.9590692710963467</v>
      </c>
      <c r="E64" s="27">
        <f t="shared" si="77"/>
        <v>4.9421404112801213</v>
      </c>
      <c r="F64" s="27">
        <f>F8-D8</f>
        <v>0.98307114018377462</v>
      </c>
      <c r="L64" t="str">
        <f>$A$8</f>
        <v>Managers, directors and senior officials</v>
      </c>
      <c r="M64" s="27">
        <f t="shared" ref="M64:M72" si="78">N8-M8</f>
        <v>4.7279642825543391</v>
      </c>
      <c r="N64" s="27">
        <f t="shared" ref="N64:N72" si="79">O8-N8</f>
        <v>1.8175378899792349</v>
      </c>
      <c r="O64" s="27">
        <f t="shared" ref="O64:O72" si="80">P8-O8</f>
        <v>-2.8546867720002282</v>
      </c>
      <c r="P64" s="27">
        <f t="shared" ref="P64:P72" si="81">Q8-P8</f>
        <v>2.2829792235261905</v>
      </c>
      <c r="Q64" s="27">
        <f>Q8-O8</f>
        <v>-0.57170754847403771</v>
      </c>
      <c r="W64" t="str">
        <f>$A$8</f>
        <v>Managers, directors and senior officials</v>
      </c>
      <c r="X64" s="27">
        <f t="shared" ref="X64:X72" si="82">Y8-X8</f>
        <v>4.2826987902496256</v>
      </c>
      <c r="Y64" s="27">
        <f t="shared" ref="Y64:Y72" si="83">Z8-Y8</f>
        <v>0.63778575743882726</v>
      </c>
      <c r="Z64" s="27">
        <f t="shared" ref="Z64:Z72" si="84">AA8-Z8</f>
        <v>-1.1043824990961397</v>
      </c>
      <c r="AA64" s="27">
        <f t="shared" ref="AA64:AA72" si="85">AB8-AA8</f>
        <v>2.6591611877538597</v>
      </c>
      <c r="AB64" s="27">
        <f>AB8-Z8</f>
        <v>1.55477868865772</v>
      </c>
    </row>
    <row r="65" spans="1:31" x14ac:dyDescent="0.2">
      <c r="A65" t="str">
        <f>$A$9</f>
        <v>Professional occupations</v>
      </c>
      <c r="B65" s="27">
        <f t="shared" si="77"/>
        <v>15.202845874469375</v>
      </c>
      <c r="C65" s="27">
        <f t="shared" si="77"/>
        <v>7.3662274031402148</v>
      </c>
      <c r="D65" s="27">
        <f t="shared" si="77"/>
        <v>7.7948100760107621</v>
      </c>
      <c r="E65" s="27">
        <f t="shared" si="77"/>
        <v>12.581935976131419</v>
      </c>
      <c r="F65" s="27">
        <f t="shared" ref="F65:F72" si="86">F9-D9</f>
        <v>20.376746052142181</v>
      </c>
      <c r="L65" t="str">
        <f>$A$9</f>
        <v>Professional occupations</v>
      </c>
      <c r="M65" s="27">
        <f t="shared" si="78"/>
        <v>6.6938712768024402</v>
      </c>
      <c r="N65" s="27">
        <f t="shared" si="79"/>
        <v>3.2742511575309194</v>
      </c>
      <c r="O65" s="27">
        <f t="shared" si="80"/>
        <v>6.1675905872882808</v>
      </c>
      <c r="P65" s="27">
        <f t="shared" si="81"/>
        <v>6.2903880536487833</v>
      </c>
      <c r="Q65" s="27">
        <f t="shared" ref="Q65:Q72" si="87">Q9-O9</f>
        <v>12.457978640937064</v>
      </c>
      <c r="W65" t="str">
        <f>$A$9</f>
        <v>Professional occupations</v>
      </c>
      <c r="X65" s="27">
        <f t="shared" si="82"/>
        <v>8.5089745976669562</v>
      </c>
      <c r="Y65" s="27">
        <f t="shared" si="83"/>
        <v>4.0919762456093309</v>
      </c>
      <c r="Z65" s="27">
        <f t="shared" si="84"/>
        <v>1.6272194887224529</v>
      </c>
      <c r="AA65" s="27">
        <f t="shared" si="85"/>
        <v>6.2915479224826214</v>
      </c>
      <c r="AB65" s="27">
        <f t="shared" ref="AB65:AB72" si="88">AB9-Z9</f>
        <v>7.9187674112050743</v>
      </c>
    </row>
    <row r="66" spans="1:31" x14ac:dyDescent="0.2">
      <c r="A66" t="str">
        <f>$A$10</f>
        <v>Associate professional occupations</v>
      </c>
      <c r="B66" s="27">
        <f t="shared" si="77"/>
        <v>5.5527910591940284</v>
      </c>
      <c r="C66" s="27">
        <f t="shared" si="77"/>
        <v>3.7435528601353525</v>
      </c>
      <c r="D66" s="27">
        <f t="shared" si="77"/>
        <v>2.6989605958167289</v>
      </c>
      <c r="E66" s="27">
        <f t="shared" si="77"/>
        <v>5.7078877043291243</v>
      </c>
      <c r="F66" s="27">
        <f t="shared" si="86"/>
        <v>8.4068483001458532</v>
      </c>
      <c r="L66" t="str">
        <f>$A$10</f>
        <v>Associate professional occupations</v>
      </c>
      <c r="M66" s="27">
        <f t="shared" si="78"/>
        <v>2.0553582167665567</v>
      </c>
      <c r="N66" s="27">
        <f t="shared" si="79"/>
        <v>2.0356709298045317</v>
      </c>
      <c r="O66" s="27">
        <f t="shared" si="80"/>
        <v>-1.9481866800038929</v>
      </c>
      <c r="P66" s="27">
        <f t="shared" si="81"/>
        <v>0.86121701814200691</v>
      </c>
      <c r="Q66" s="27">
        <f t="shared" si="87"/>
        <v>-1.086969661861886</v>
      </c>
      <c r="W66" t="str">
        <f>$A$10</f>
        <v>Associate professional occupations</v>
      </c>
      <c r="X66" s="27">
        <f t="shared" si="82"/>
        <v>3.4974328424274539</v>
      </c>
      <c r="Y66" s="27">
        <f t="shared" si="83"/>
        <v>1.7078819303308492</v>
      </c>
      <c r="Z66" s="27">
        <f t="shared" si="84"/>
        <v>4.6471472758206289</v>
      </c>
      <c r="AA66" s="27">
        <f t="shared" si="85"/>
        <v>4.8466706861870748</v>
      </c>
      <c r="AB66" s="27">
        <f t="shared" si="88"/>
        <v>9.4938179620077037</v>
      </c>
    </row>
    <row r="67" spans="1:31" x14ac:dyDescent="0.2">
      <c r="A67" t="str">
        <f>$A$11</f>
        <v>Administrative and secretarial occupations</v>
      </c>
      <c r="B67" s="27">
        <f t="shared" si="77"/>
        <v>-1.3023497180370214E-2</v>
      </c>
      <c r="C67" s="27">
        <f t="shared" si="77"/>
        <v>2.2722783740843653</v>
      </c>
      <c r="D67" s="27">
        <f t="shared" si="77"/>
        <v>-9.0720650981033657E-2</v>
      </c>
      <c r="E67" s="27">
        <f t="shared" si="77"/>
        <v>-3.6915249124389717</v>
      </c>
      <c r="F67" s="27">
        <f t="shared" si="86"/>
        <v>-3.7822455634200054</v>
      </c>
      <c r="L67" t="str">
        <f>$A$11</f>
        <v>Administrative and secretarial occupations</v>
      </c>
      <c r="M67" s="27">
        <f t="shared" si="78"/>
        <v>-0.60159990533888852</v>
      </c>
      <c r="N67" s="27">
        <f t="shared" si="79"/>
        <v>2.2334608294330618</v>
      </c>
      <c r="O67" s="27">
        <f t="shared" si="80"/>
        <v>0.45604494753535896</v>
      </c>
      <c r="P67" s="27">
        <f t="shared" si="81"/>
        <v>1.2219247498878918</v>
      </c>
      <c r="Q67" s="27">
        <f t="shared" si="87"/>
        <v>1.6779696974232508</v>
      </c>
      <c r="W67" t="str">
        <f>$A$11</f>
        <v>Administrative and secretarial occupations</v>
      </c>
      <c r="X67" s="27">
        <f t="shared" si="82"/>
        <v>0.58857640815850942</v>
      </c>
      <c r="Y67" s="27">
        <f t="shared" si="83"/>
        <v>3.8817544651330138E-2</v>
      </c>
      <c r="Z67" s="27">
        <f t="shared" si="84"/>
        <v>-0.54676559851650808</v>
      </c>
      <c r="AA67" s="27">
        <f t="shared" si="85"/>
        <v>-4.9134496623268547</v>
      </c>
      <c r="AB67" s="27">
        <f t="shared" si="88"/>
        <v>-5.4602152608433627</v>
      </c>
    </row>
    <row r="68" spans="1:31" x14ac:dyDescent="0.2">
      <c r="A68" t="str">
        <f>$A$12</f>
        <v>Skilled trades occupations</v>
      </c>
      <c r="B68" s="27">
        <f t="shared" si="77"/>
        <v>-0.63120075333657155</v>
      </c>
      <c r="C68" s="27">
        <f t="shared" si="77"/>
        <v>-5.4731322681790786</v>
      </c>
      <c r="D68" s="27">
        <f t="shared" si="77"/>
        <v>-1.4398873216076922</v>
      </c>
      <c r="E68" s="27">
        <f t="shared" si="77"/>
        <v>-3.5068015832539672</v>
      </c>
      <c r="F68" s="27">
        <f t="shared" si="86"/>
        <v>-4.9466889048616594</v>
      </c>
      <c r="L68" t="str">
        <f>$A$12</f>
        <v>Skilled trades occupations</v>
      </c>
      <c r="M68" s="27">
        <f t="shared" si="78"/>
        <v>-1.242217932063717</v>
      </c>
      <c r="N68" s="27">
        <f t="shared" si="79"/>
        <v>-5.1720935197948918</v>
      </c>
      <c r="O68" s="27">
        <f t="shared" si="80"/>
        <v>-1.5284534396063876</v>
      </c>
      <c r="P68" s="27">
        <f t="shared" si="81"/>
        <v>-3.6191658476521695</v>
      </c>
      <c r="Q68" s="27">
        <f t="shared" si="87"/>
        <v>-5.1476192872585571</v>
      </c>
      <c r="W68" t="str">
        <f>$A$12</f>
        <v>Skilled trades occupations</v>
      </c>
      <c r="X68" s="27">
        <f t="shared" si="82"/>
        <v>0.61101717872718275</v>
      </c>
      <c r="Y68" s="27">
        <f t="shared" si="83"/>
        <v>-0.30103874838419031</v>
      </c>
      <c r="Z68" s="27">
        <f t="shared" si="84"/>
        <v>8.8566117998654548E-2</v>
      </c>
      <c r="AA68" s="27">
        <f t="shared" si="85"/>
        <v>0.11236426439826186</v>
      </c>
      <c r="AB68" s="27">
        <f t="shared" si="88"/>
        <v>0.20093038239691641</v>
      </c>
    </row>
    <row r="69" spans="1:31" x14ac:dyDescent="0.2">
      <c r="A69" t="str">
        <f>$A$13</f>
        <v>Caring, leisure and other service occupations</v>
      </c>
      <c r="B69" s="27">
        <f t="shared" si="77"/>
        <v>2.2761206697564589</v>
      </c>
      <c r="C69" s="27">
        <f t="shared" si="77"/>
        <v>-1.8820284128668092</v>
      </c>
      <c r="D69" s="27">
        <f t="shared" si="77"/>
        <v>0.66546642696450675</v>
      </c>
      <c r="E69" s="27">
        <f t="shared" si="77"/>
        <v>3.2953738661333247</v>
      </c>
      <c r="F69" s="27">
        <f t="shared" si="86"/>
        <v>3.9608402930978315</v>
      </c>
      <c r="L69" t="str">
        <f>$A$13</f>
        <v>Caring, leisure and other service occupations</v>
      </c>
      <c r="M69" s="27">
        <f t="shared" si="78"/>
        <v>0.27055103479302467</v>
      </c>
      <c r="N69" s="27">
        <f t="shared" si="79"/>
        <v>7.6696226119386424E-2</v>
      </c>
      <c r="O69" s="27">
        <f t="shared" si="80"/>
        <v>0.89824677560313226</v>
      </c>
      <c r="P69" s="27">
        <f t="shared" si="81"/>
        <v>1.5203981253223482</v>
      </c>
      <c r="Q69" s="27">
        <f t="shared" si="87"/>
        <v>2.4186449009254805</v>
      </c>
      <c r="W69" t="str">
        <f>$A$13</f>
        <v>Caring, leisure and other service occupations</v>
      </c>
      <c r="X69" s="27">
        <f t="shared" si="82"/>
        <v>2.0055696349634147</v>
      </c>
      <c r="Y69" s="27">
        <f t="shared" si="83"/>
        <v>-1.9587246389861761</v>
      </c>
      <c r="Z69" s="27">
        <f t="shared" si="84"/>
        <v>-0.23278034863862018</v>
      </c>
      <c r="AA69" s="27">
        <f t="shared" si="85"/>
        <v>1.7749757408109588</v>
      </c>
      <c r="AB69" s="27">
        <f t="shared" si="88"/>
        <v>1.5421953921723386</v>
      </c>
    </row>
    <row r="70" spans="1:31" x14ac:dyDescent="0.2">
      <c r="A70" t="str">
        <f>$A$14</f>
        <v>Sales and customer service occupations</v>
      </c>
      <c r="B70" s="27">
        <f t="shared" si="77"/>
        <v>-1.0144963549481147</v>
      </c>
      <c r="C70" s="27">
        <f t="shared" si="77"/>
        <v>-1.0260100092452475</v>
      </c>
      <c r="D70" s="27">
        <f t="shared" si="77"/>
        <v>-0.21093672852830991</v>
      </c>
      <c r="E70" s="27">
        <f t="shared" si="77"/>
        <v>-0.20730499129290791</v>
      </c>
      <c r="F70" s="27">
        <f t="shared" si="86"/>
        <v>-0.41824171982121783</v>
      </c>
      <c r="L70" t="str">
        <f>$A$14</f>
        <v>Sales and customer service occupations</v>
      </c>
      <c r="M70" s="27">
        <f t="shared" si="78"/>
        <v>-0.4724394158486156</v>
      </c>
      <c r="N70" s="27">
        <f t="shared" si="79"/>
        <v>0.31810695432627512</v>
      </c>
      <c r="O70" s="27">
        <f t="shared" si="80"/>
        <v>0.41277456241101618</v>
      </c>
      <c r="P70" s="27">
        <f t="shared" si="81"/>
        <v>0.24998278789206196</v>
      </c>
      <c r="Q70" s="27">
        <f t="shared" si="87"/>
        <v>0.66275735030307814</v>
      </c>
      <c r="W70" t="str">
        <f>$A$14</f>
        <v>Sales and customer service occupations</v>
      </c>
      <c r="X70" s="27">
        <f t="shared" si="82"/>
        <v>-0.54205693909951691</v>
      </c>
      <c r="Y70" s="27">
        <f t="shared" si="83"/>
        <v>-1.3441169635715546</v>
      </c>
      <c r="Z70" s="27">
        <f t="shared" si="84"/>
        <v>-0.62371129093925504</v>
      </c>
      <c r="AA70" s="27">
        <f t="shared" si="85"/>
        <v>-0.45728777918500896</v>
      </c>
      <c r="AB70" s="27">
        <f t="shared" si="88"/>
        <v>-1.080999070124264</v>
      </c>
    </row>
    <row r="71" spans="1:31" x14ac:dyDescent="0.2">
      <c r="A71" t="str">
        <f>$A$15</f>
        <v>Process, plant and machine operatives</v>
      </c>
      <c r="B71" s="27">
        <f t="shared" si="77"/>
        <v>1.922718283847189</v>
      </c>
      <c r="C71" s="27">
        <f t="shared" si="77"/>
        <v>-2.6400355979502237</v>
      </c>
      <c r="D71" s="27">
        <f t="shared" si="77"/>
        <v>0.4081377225317766</v>
      </c>
      <c r="E71" s="27">
        <f t="shared" si="77"/>
        <v>-2.3504405068234249</v>
      </c>
      <c r="F71" s="27">
        <f t="shared" si="86"/>
        <v>-1.9423027842916483</v>
      </c>
      <c r="L71" t="str">
        <f>$A$15</f>
        <v>Process, plant and machine operatives</v>
      </c>
      <c r="M71" s="27">
        <f t="shared" si="78"/>
        <v>1.2757986585786156</v>
      </c>
      <c r="N71" s="27">
        <f t="shared" si="79"/>
        <v>-1.500653509403385</v>
      </c>
      <c r="O71" s="27">
        <f t="shared" si="80"/>
        <v>-0.58718127846066182</v>
      </c>
      <c r="P71" s="27">
        <f t="shared" si="81"/>
        <v>-2.7413000735739814</v>
      </c>
      <c r="Q71" s="27">
        <f t="shared" si="87"/>
        <v>-3.3284813520346432</v>
      </c>
      <c r="W71" t="str">
        <f>$A$15</f>
        <v>Process, plant and machine operatives</v>
      </c>
      <c r="X71" s="27">
        <f t="shared" si="82"/>
        <v>0.64691962526857516</v>
      </c>
      <c r="Y71" s="27">
        <f t="shared" si="83"/>
        <v>-1.139382088546796</v>
      </c>
      <c r="Z71" s="27">
        <f t="shared" si="84"/>
        <v>0.99531900099239667</v>
      </c>
      <c r="AA71" s="27">
        <f t="shared" si="85"/>
        <v>0.39085956675055566</v>
      </c>
      <c r="AB71" s="27">
        <f t="shared" si="88"/>
        <v>1.3861785677429523</v>
      </c>
    </row>
    <row r="72" spans="1:31" x14ac:dyDescent="0.2">
      <c r="A72" t="str">
        <f>$A$16</f>
        <v>Elementary occupations</v>
      </c>
      <c r="B72" s="27">
        <f t="shared" si="77"/>
        <v>-2.5764183546062469</v>
      </c>
      <c r="C72" s="27">
        <f t="shared" si="77"/>
        <v>-4.2871759965364404</v>
      </c>
      <c r="D72" s="27">
        <f t="shared" si="77"/>
        <v>1.4312391508896098</v>
      </c>
      <c r="E72" s="27">
        <f t="shared" si="77"/>
        <v>-2.5942659640644763</v>
      </c>
      <c r="F72" s="27">
        <f t="shared" si="86"/>
        <v>-1.1630268131748664</v>
      </c>
      <c r="L72" t="str">
        <f>$A$16</f>
        <v>Elementary occupations</v>
      </c>
      <c r="M72" s="27">
        <f t="shared" si="78"/>
        <v>-3.2113361784988328</v>
      </c>
      <c r="N72" s="27">
        <f t="shared" si="79"/>
        <v>-1.2069513552152351</v>
      </c>
      <c r="O72" s="27">
        <f t="shared" si="80"/>
        <v>1.5404225907239955</v>
      </c>
      <c r="P72" s="27">
        <f t="shared" si="81"/>
        <v>-1.6015205986727494</v>
      </c>
      <c r="Q72" s="27">
        <f t="shared" si="87"/>
        <v>-6.1098007948753974E-2</v>
      </c>
      <c r="W72" t="str">
        <f>$A$16</f>
        <v>Elementary occupations</v>
      </c>
      <c r="X72" s="27">
        <f t="shared" si="82"/>
        <v>0.63491782389263918</v>
      </c>
      <c r="Y72" s="27">
        <f t="shared" si="83"/>
        <v>-3.0802246413212089</v>
      </c>
      <c r="Z72" s="27">
        <f t="shared" si="84"/>
        <v>-0.10918343983436785</v>
      </c>
      <c r="AA72" s="27">
        <f t="shared" si="85"/>
        <v>-0.99274536539175173</v>
      </c>
      <c r="AB72" s="27">
        <f t="shared" si="88"/>
        <v>-1.1019288052261196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29.729999999999791</v>
      </c>
      <c r="C74" s="29">
        <f t="shared" ref="C74" si="89">D18-C18</f>
        <v>0.52900000000011005</v>
      </c>
      <c r="D74" s="29">
        <f>E18-D18</f>
        <v>7.2980000000001155</v>
      </c>
      <c r="E74" s="29">
        <f>F18-E18</f>
        <v>14.177000000000248</v>
      </c>
      <c r="F74" s="29">
        <f>F18-D18</f>
        <v>21.475000000000364</v>
      </c>
      <c r="L74" s="24" t="str">
        <f>$A$18</f>
        <v>All occupations</v>
      </c>
      <c r="M74" s="29">
        <f>N18-M18</f>
        <v>9.4959500377449331</v>
      </c>
      <c r="N74" s="29">
        <f t="shared" ref="N74" si="90">O18-N18</f>
        <v>1.8760256027799187</v>
      </c>
      <c r="O74" s="29">
        <f>P18-O18</f>
        <v>2.556571293490606</v>
      </c>
      <c r="P74" s="29">
        <f>Q18-P18</f>
        <v>4.4649034385204232</v>
      </c>
      <c r="Q74" s="29">
        <f>Q18-O18</f>
        <v>7.0214747320110291</v>
      </c>
      <c r="W74" s="24" t="str">
        <f>$A$18</f>
        <v>All occupations</v>
      </c>
      <c r="X74" s="29">
        <f>Y18-X18</f>
        <v>20.234049962254858</v>
      </c>
      <c r="Y74" s="29">
        <f t="shared" ref="Y74" si="91">Z18-Y18</f>
        <v>-1.3470256027795813</v>
      </c>
      <c r="Z74" s="29">
        <f>AA18-Z18</f>
        <v>4.7414287065091685</v>
      </c>
      <c r="AA74" s="29">
        <f>AB18-AA18</f>
        <v>9.7120965614797683</v>
      </c>
      <c r="AB74" s="29">
        <f>AB18-Z18</f>
        <v>14.453525267988937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48.980127605559531</v>
      </c>
      <c r="C80" s="11">
        <f t="shared" si="92"/>
        <v>57.990790678363588</v>
      </c>
      <c r="D80" s="11">
        <f t="shared" si="92"/>
        <v>60.446114325781586</v>
      </c>
      <c r="E80" s="11">
        <f t="shared" si="92"/>
        <v>56.48704505468524</v>
      </c>
      <c r="F80" s="11">
        <f t="shared" si="92"/>
        <v>61.429185465965361</v>
      </c>
      <c r="H80" s="40">
        <f>IF(D$6-B$6 &lt;&gt; 0,(EXP(LN(D8/B8)/(D$6-B$6))-1)*100,0)</f>
        <v>4.2964905513485752</v>
      </c>
      <c r="I80" s="40">
        <f t="shared" ref="I80:I88" si="93">F46</f>
        <v>0.10760958887157113</v>
      </c>
      <c r="L80" t="str">
        <f t="shared" ref="L80:Q88" si="94">L8</f>
        <v>Managers, directors and senior officials</v>
      </c>
      <c r="M80" s="11">
        <f t="shared" si="94"/>
        <v>34.218555411012844</v>
      </c>
      <c r="N80" s="11">
        <f t="shared" si="94"/>
        <v>38.946519693567183</v>
      </c>
      <c r="O80" s="11">
        <f t="shared" si="94"/>
        <v>40.764057583546418</v>
      </c>
      <c r="P80" s="11">
        <f t="shared" si="94"/>
        <v>37.909370811546189</v>
      </c>
      <c r="Q80" s="11">
        <f t="shared" si="94"/>
        <v>40.19235003507238</v>
      </c>
      <c r="S80" s="40">
        <f t="shared" ref="S80:S88" si="95">IF(O$6-M$6 &lt;&gt; 0,(EXP(LN(O8/M8)/(O$6-M$6))-1)*100,0)</f>
        <v>3.5626481517291975</v>
      </c>
      <c r="T80" s="40">
        <f t="shared" ref="T80:T88" si="96">Q46</f>
        <v>-9.4116160880985955E-2</v>
      </c>
      <c r="W80" t="str">
        <f t="shared" ref="W80:AB88" si="97">W8</f>
        <v>Managers, directors and senior officials</v>
      </c>
      <c r="X80" s="11">
        <f t="shared" si="97"/>
        <v>14.761572194546716</v>
      </c>
      <c r="Y80" s="11">
        <f t="shared" si="97"/>
        <v>19.044270984796341</v>
      </c>
      <c r="Z80" s="11">
        <f t="shared" si="97"/>
        <v>19.682056742235169</v>
      </c>
      <c r="AA80" s="11">
        <f t="shared" si="97"/>
        <v>18.577674243139029</v>
      </c>
      <c r="AB80" s="11">
        <f t="shared" si="97"/>
        <v>21.236835430892889</v>
      </c>
      <c r="AD80" s="40">
        <f t="shared" ref="AD80:AD88" si="98">IF(Z$6-X$6 &lt;&gt; 0,(EXP(LN(Z8/X8)/(Z$6-X$6))-1)*100,0)</f>
        <v>5.9223415712490901</v>
      </c>
      <c r="AE80" s="40">
        <f t="shared" ref="AE80:AE88" si="99">AB46</f>
        <v>0.50815206096188614</v>
      </c>
    </row>
    <row r="81" spans="1:31" x14ac:dyDescent="0.2">
      <c r="A81" t="str">
        <f t="shared" si="92"/>
        <v>Professional occupations</v>
      </c>
      <c r="B81" s="11">
        <f t="shared" si="92"/>
        <v>95.321265828110711</v>
      </c>
      <c r="C81" s="11">
        <f t="shared" si="92"/>
        <v>110.52411170258009</v>
      </c>
      <c r="D81" s="11">
        <f t="shared" si="92"/>
        <v>117.8903391057203</v>
      </c>
      <c r="E81" s="11">
        <f t="shared" si="92"/>
        <v>125.68514918173106</v>
      </c>
      <c r="F81" s="11">
        <f t="shared" si="92"/>
        <v>138.26708515786248</v>
      </c>
      <c r="H81" s="40">
        <f t="shared" ref="H81:H88" si="100">IF(D$6-B$6 &lt;&gt; 0,(EXP(LN(D9/B9)/(D$6-B$6))-1)*100,0)</f>
        <v>4.3416459308004862</v>
      </c>
      <c r="I81" s="40">
        <f t="shared" si="93"/>
        <v>1.068551004450824</v>
      </c>
      <c r="L81" t="str">
        <f t="shared" si="94"/>
        <v>Professional occupations</v>
      </c>
      <c r="M81" s="11">
        <f t="shared" si="94"/>
        <v>53.617361761424505</v>
      </c>
      <c r="N81" s="11">
        <f t="shared" si="94"/>
        <v>60.311233038226945</v>
      </c>
      <c r="O81" s="11">
        <f t="shared" si="94"/>
        <v>63.585484195757864</v>
      </c>
      <c r="P81" s="11">
        <f t="shared" si="94"/>
        <v>69.753074783046145</v>
      </c>
      <c r="Q81" s="11">
        <f t="shared" si="94"/>
        <v>76.043462836694928</v>
      </c>
      <c r="S81" s="40">
        <f t="shared" si="95"/>
        <v>3.4690611412604211</v>
      </c>
      <c r="T81" s="40">
        <f t="shared" si="96"/>
        <v>1.1999412021164835</v>
      </c>
      <c r="W81" t="str">
        <f t="shared" si="97"/>
        <v>Professional occupations</v>
      </c>
      <c r="X81" s="11">
        <f t="shared" si="97"/>
        <v>41.703904066686164</v>
      </c>
      <c r="Y81" s="11">
        <f t="shared" si="97"/>
        <v>50.21287866435312</v>
      </c>
      <c r="Z81" s="11">
        <f t="shared" si="97"/>
        <v>54.304854909962451</v>
      </c>
      <c r="AA81" s="11">
        <f t="shared" si="97"/>
        <v>55.932074398684904</v>
      </c>
      <c r="AB81" s="11">
        <f t="shared" si="97"/>
        <v>62.223622321167525</v>
      </c>
      <c r="AD81" s="40">
        <f t="shared" si="98"/>
        <v>5.4222762035986749</v>
      </c>
      <c r="AE81" s="40">
        <f t="shared" si="99"/>
        <v>0.91160386578059693</v>
      </c>
    </row>
    <row r="82" spans="1:31" x14ac:dyDescent="0.2">
      <c r="A82" t="str">
        <f t="shared" si="92"/>
        <v>Associate professional occupations</v>
      </c>
      <c r="B82" s="11">
        <f t="shared" si="92"/>
        <v>59.776397696438259</v>
      </c>
      <c r="C82" s="11">
        <f t="shared" si="92"/>
        <v>65.329188755632288</v>
      </c>
      <c r="D82" s="11">
        <f t="shared" si="92"/>
        <v>69.07274161576764</v>
      </c>
      <c r="E82" s="11">
        <f t="shared" si="92"/>
        <v>71.771702211584369</v>
      </c>
      <c r="F82" s="11">
        <f t="shared" si="92"/>
        <v>77.479589915913493</v>
      </c>
      <c r="H82" s="40">
        <f t="shared" si="100"/>
        <v>2.933180218833642</v>
      </c>
      <c r="I82" s="40">
        <f t="shared" si="93"/>
        <v>0.76863474760584527</v>
      </c>
      <c r="L82" t="str">
        <f t="shared" si="94"/>
        <v>Associate professional occupations</v>
      </c>
      <c r="M82" s="11">
        <f t="shared" si="94"/>
        <v>34.21056232333747</v>
      </c>
      <c r="N82" s="11">
        <f t="shared" si="94"/>
        <v>36.265920540104027</v>
      </c>
      <c r="O82" s="11">
        <f t="shared" si="94"/>
        <v>38.301591469908558</v>
      </c>
      <c r="P82" s="11">
        <f t="shared" si="94"/>
        <v>36.353404789904666</v>
      </c>
      <c r="Q82" s="11">
        <f t="shared" si="94"/>
        <v>37.214621808046672</v>
      </c>
      <c r="S82" s="40">
        <f t="shared" si="95"/>
        <v>2.284852066298515</v>
      </c>
      <c r="T82" s="40">
        <f t="shared" si="96"/>
        <v>-0.19174729390424305</v>
      </c>
      <c r="W82" t="str">
        <f t="shared" si="97"/>
        <v>Associate professional occupations</v>
      </c>
      <c r="X82" s="11">
        <f t="shared" si="97"/>
        <v>25.565835373100786</v>
      </c>
      <c r="Y82" s="11">
        <f t="shared" si="97"/>
        <v>29.06326821552824</v>
      </c>
      <c r="Z82" s="11">
        <f t="shared" si="97"/>
        <v>30.771150145859089</v>
      </c>
      <c r="AA82" s="11">
        <f t="shared" si="97"/>
        <v>35.418297421679718</v>
      </c>
      <c r="AB82" s="11">
        <f t="shared" si="97"/>
        <v>40.264968107866792</v>
      </c>
      <c r="AD82" s="40">
        <f t="shared" si="98"/>
        <v>3.7759572925025076</v>
      </c>
      <c r="AE82" s="40">
        <f t="shared" si="99"/>
        <v>1.8088602012450217</v>
      </c>
    </row>
    <row r="83" spans="1:31" x14ac:dyDescent="0.2">
      <c r="A83" t="str">
        <f t="shared" si="92"/>
        <v>Administrative and secretarial occupations</v>
      </c>
      <c r="B83" s="11">
        <f t="shared" si="92"/>
        <v>56.979333251631068</v>
      </c>
      <c r="C83" s="11">
        <f t="shared" si="92"/>
        <v>56.966309754450698</v>
      </c>
      <c r="D83" s="11">
        <f t="shared" si="92"/>
        <v>59.238588128535064</v>
      </c>
      <c r="E83" s="11">
        <f t="shared" si="92"/>
        <v>59.14786747755403</v>
      </c>
      <c r="F83" s="11">
        <f t="shared" si="92"/>
        <v>55.456342565115058</v>
      </c>
      <c r="H83" s="40">
        <f t="shared" si="100"/>
        <v>0.78072243719329304</v>
      </c>
      <c r="I83" s="40">
        <f t="shared" si="93"/>
        <v>-0.43888119121749947</v>
      </c>
      <c r="L83" t="str">
        <f t="shared" si="94"/>
        <v>Administrative and secretarial occupations</v>
      </c>
      <c r="M83" s="11">
        <f t="shared" si="94"/>
        <v>11.424944938960742</v>
      </c>
      <c r="N83" s="11">
        <f t="shared" si="94"/>
        <v>10.823345033621854</v>
      </c>
      <c r="O83" s="11">
        <f t="shared" si="94"/>
        <v>13.056805863054915</v>
      </c>
      <c r="P83" s="11">
        <f t="shared" si="94"/>
        <v>13.512850810590274</v>
      </c>
      <c r="Q83" s="11">
        <f t="shared" si="94"/>
        <v>14.734775560478166</v>
      </c>
      <c r="S83" s="40">
        <f t="shared" si="95"/>
        <v>2.7061775444219283</v>
      </c>
      <c r="T83" s="40">
        <f t="shared" si="96"/>
        <v>0.80926273401726867</v>
      </c>
      <c r="W83" t="str">
        <f t="shared" si="97"/>
        <v>Administrative and secretarial occupations</v>
      </c>
      <c r="X83" s="11">
        <f t="shared" si="97"/>
        <v>45.554388312670383</v>
      </c>
      <c r="Y83" s="11">
        <f t="shared" si="97"/>
        <v>46.142964720828893</v>
      </c>
      <c r="Z83" s="11">
        <f t="shared" si="97"/>
        <v>46.181782265480223</v>
      </c>
      <c r="AA83" s="11">
        <f t="shared" si="97"/>
        <v>45.635016666963715</v>
      </c>
      <c r="AB83" s="11">
        <f t="shared" si="97"/>
        <v>40.72156700463686</v>
      </c>
      <c r="AD83" s="40">
        <f t="shared" si="98"/>
        <v>0.27394328946062085</v>
      </c>
      <c r="AE83" s="40">
        <f t="shared" si="99"/>
        <v>-0.83534175580476377</v>
      </c>
    </row>
    <row r="84" spans="1:31" x14ac:dyDescent="0.2">
      <c r="A84" t="str">
        <f t="shared" si="92"/>
        <v>Skilled trades occupations</v>
      </c>
      <c r="B84" s="11">
        <f t="shared" si="92"/>
        <v>52.291775978351772</v>
      </c>
      <c r="C84" s="11">
        <f t="shared" si="92"/>
        <v>51.660575225015201</v>
      </c>
      <c r="D84" s="11">
        <f t="shared" si="92"/>
        <v>46.187442956836122</v>
      </c>
      <c r="E84" s="11">
        <f t="shared" si="92"/>
        <v>44.74755563522843</v>
      </c>
      <c r="F84" s="11">
        <f t="shared" si="92"/>
        <v>41.240754051974463</v>
      </c>
      <c r="H84" s="40">
        <f t="shared" si="100"/>
        <v>-2.4520593245229705</v>
      </c>
      <c r="I84" s="40">
        <f t="shared" si="93"/>
        <v>-0.75236228001889227</v>
      </c>
      <c r="L84" t="str">
        <f t="shared" si="94"/>
        <v>Skilled trades occupations</v>
      </c>
      <c r="M84" s="11">
        <f t="shared" si="94"/>
        <v>46.691238409242821</v>
      </c>
      <c r="N84" s="11">
        <f t="shared" si="94"/>
        <v>45.449020477179104</v>
      </c>
      <c r="O84" s="11">
        <f t="shared" si="94"/>
        <v>40.276926957384212</v>
      </c>
      <c r="P84" s="11">
        <f t="shared" si="94"/>
        <v>38.748473517777825</v>
      </c>
      <c r="Q84" s="11">
        <f t="shared" si="94"/>
        <v>35.129307670125655</v>
      </c>
      <c r="S84" s="40">
        <f t="shared" si="95"/>
        <v>-2.9123057972252897</v>
      </c>
      <c r="T84" s="40">
        <f t="shared" si="96"/>
        <v>-0.90747743858177188</v>
      </c>
      <c r="W84" t="str">
        <f t="shared" si="97"/>
        <v>Skilled trades occupations</v>
      </c>
      <c r="X84" s="11">
        <f t="shared" si="97"/>
        <v>5.6005375691089316</v>
      </c>
      <c r="Y84" s="11">
        <f t="shared" si="97"/>
        <v>6.2115547478361144</v>
      </c>
      <c r="Z84" s="11">
        <f t="shared" si="97"/>
        <v>5.9105159994519241</v>
      </c>
      <c r="AA84" s="11">
        <f t="shared" si="97"/>
        <v>5.9990821174505786</v>
      </c>
      <c r="AB84" s="11">
        <f t="shared" si="97"/>
        <v>6.1114463818488405</v>
      </c>
      <c r="AD84" s="40">
        <f t="shared" si="98"/>
        <v>1.0832359638733191</v>
      </c>
      <c r="AE84" s="40">
        <f t="shared" si="99"/>
        <v>0.22311741540084196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56.093072219085848</v>
      </c>
      <c r="C85" s="11">
        <f t="shared" si="92"/>
        <v>58.369192888842306</v>
      </c>
      <c r="D85" s="11">
        <f t="shared" si="92"/>
        <v>56.487164475975497</v>
      </c>
      <c r="E85" s="11">
        <f t="shared" si="92"/>
        <v>57.152630902940004</v>
      </c>
      <c r="F85" s="11">
        <f t="shared" si="92"/>
        <v>60.448004769073329</v>
      </c>
      <c r="H85" s="40">
        <f t="shared" si="100"/>
        <v>0.14012047473148659</v>
      </c>
      <c r="I85" s="40">
        <f t="shared" si="93"/>
        <v>0.45282306098461955</v>
      </c>
      <c r="L85" t="str">
        <f t="shared" si="94"/>
        <v>Caring, leisure and other service occupations</v>
      </c>
      <c r="M85" s="11">
        <f t="shared" si="94"/>
        <v>10.353256692914487</v>
      </c>
      <c r="N85" s="11">
        <f t="shared" si="94"/>
        <v>10.623807727707511</v>
      </c>
      <c r="O85" s="11">
        <f t="shared" si="94"/>
        <v>10.700503953826898</v>
      </c>
      <c r="P85" s="11">
        <f t="shared" si="94"/>
        <v>11.59875072943003</v>
      </c>
      <c r="Q85" s="11">
        <f t="shared" si="94"/>
        <v>13.119148854752378</v>
      </c>
      <c r="S85" s="40">
        <f t="shared" si="95"/>
        <v>0.66197568345445212</v>
      </c>
      <c r="T85" s="40">
        <f t="shared" si="96"/>
        <v>1.3678173084091805</v>
      </c>
      <c r="W85" t="str">
        <f t="shared" si="97"/>
        <v>Caring, leisure and other service occupations</v>
      </c>
      <c r="X85" s="11">
        <f t="shared" si="97"/>
        <v>45.73981552617137</v>
      </c>
      <c r="Y85" s="11">
        <f t="shared" si="97"/>
        <v>47.745385161134784</v>
      </c>
      <c r="Z85" s="11">
        <f t="shared" si="97"/>
        <v>45.786660522148608</v>
      </c>
      <c r="AA85" s="11">
        <f t="shared" si="97"/>
        <v>45.553880173509988</v>
      </c>
      <c r="AB85" s="11">
        <f t="shared" si="97"/>
        <v>47.328855914320947</v>
      </c>
      <c r="AD85" s="40">
        <f>IF(Z$6-X$6 &lt;&gt; 0,(EXP(LN(Z13/X13)/(Z$6-X$6))-1)*100,0)</f>
        <v>2.0474860456132227E-2</v>
      </c>
      <c r="AE85" s="40">
        <f t="shared" si="99"/>
        <v>0.22109323395087532</v>
      </c>
    </row>
    <row r="86" spans="1:31" x14ac:dyDescent="0.2">
      <c r="A86" t="str">
        <f t="shared" si="92"/>
        <v>Sales and customer service occupations</v>
      </c>
      <c r="B86" s="11">
        <f t="shared" si="92"/>
        <v>46.68390490894113</v>
      </c>
      <c r="C86" s="11">
        <f t="shared" si="92"/>
        <v>45.669408553993016</v>
      </c>
      <c r="D86" s="11">
        <f t="shared" si="92"/>
        <v>44.643398544747768</v>
      </c>
      <c r="E86" s="11">
        <f t="shared" si="92"/>
        <v>44.432461816219458</v>
      </c>
      <c r="F86" s="11">
        <f t="shared" si="92"/>
        <v>44.22515682492655</v>
      </c>
      <c r="H86" s="40">
        <f t="shared" si="100"/>
        <v>-0.88987713011948744</v>
      </c>
      <c r="I86" s="40">
        <f t="shared" si="93"/>
        <v>-6.2731391235681944E-2</v>
      </c>
      <c r="L86" t="str">
        <f t="shared" si="94"/>
        <v>Sales and customer service occupations</v>
      </c>
      <c r="M86" s="11">
        <f t="shared" si="94"/>
        <v>16.769522962380265</v>
      </c>
      <c r="N86" s="11">
        <f t="shared" si="94"/>
        <v>16.297083546531649</v>
      </c>
      <c r="O86" s="11">
        <f t="shared" si="94"/>
        <v>16.615190500857924</v>
      </c>
      <c r="P86" s="11">
        <f t="shared" si="94"/>
        <v>17.02796506326894</v>
      </c>
      <c r="Q86" s="11">
        <f t="shared" si="94"/>
        <v>17.277947851161002</v>
      </c>
      <c r="S86" s="40">
        <f t="shared" si="95"/>
        <v>-0.18474438114057801</v>
      </c>
      <c r="T86" s="40">
        <f t="shared" si="96"/>
        <v>0.26109780398668736</v>
      </c>
      <c r="W86" t="str">
        <f t="shared" si="97"/>
        <v>Sales and customer service occupations</v>
      </c>
      <c r="X86" s="11">
        <f t="shared" si="97"/>
        <v>29.914381946560891</v>
      </c>
      <c r="Y86" s="11">
        <f t="shared" si="97"/>
        <v>29.372325007461374</v>
      </c>
      <c r="Z86" s="11">
        <f t="shared" si="97"/>
        <v>28.028208043889819</v>
      </c>
      <c r="AA86" s="11">
        <f t="shared" si="97"/>
        <v>27.404496752950564</v>
      </c>
      <c r="AB86" s="11">
        <f t="shared" si="97"/>
        <v>26.947208973765555</v>
      </c>
      <c r="AD86" s="40">
        <f t="shared" si="98"/>
        <v>-1.2941120805793016</v>
      </c>
      <c r="AE86" s="40">
        <f t="shared" si="99"/>
        <v>-0.26186788848596709</v>
      </c>
    </row>
    <row r="87" spans="1:31" x14ac:dyDescent="0.2">
      <c r="A87" t="str">
        <f t="shared" si="92"/>
        <v>Process, plant and machine operatives</v>
      </c>
      <c r="B87" s="11">
        <f t="shared" si="92"/>
        <v>43.412288591831256</v>
      </c>
      <c r="C87" s="11">
        <f t="shared" si="92"/>
        <v>45.335006875678445</v>
      </c>
      <c r="D87" s="11">
        <f t="shared" si="92"/>
        <v>42.694971277728222</v>
      </c>
      <c r="E87" s="11">
        <f t="shared" si="92"/>
        <v>43.103109000259998</v>
      </c>
      <c r="F87" s="11">
        <f t="shared" si="92"/>
        <v>40.752668493436573</v>
      </c>
      <c r="H87" s="40">
        <f t="shared" si="100"/>
        <v>-0.33267348498332572</v>
      </c>
      <c r="I87" s="40">
        <f t="shared" si="93"/>
        <v>-0.30991757814335941</v>
      </c>
      <c r="L87" t="str">
        <f t="shared" si="94"/>
        <v>Process, plant and machine operatives</v>
      </c>
      <c r="M87" s="11">
        <f t="shared" si="94"/>
        <v>37.02536078395957</v>
      </c>
      <c r="N87" s="11">
        <f t="shared" si="94"/>
        <v>38.301159442538186</v>
      </c>
      <c r="O87" s="11">
        <f t="shared" si="94"/>
        <v>36.800505933134801</v>
      </c>
      <c r="P87" s="11">
        <f t="shared" si="94"/>
        <v>36.213324654674139</v>
      </c>
      <c r="Q87" s="11">
        <f t="shared" si="94"/>
        <v>33.472024581100158</v>
      </c>
      <c r="S87" s="40">
        <f t="shared" si="95"/>
        <v>-0.12175604064821322</v>
      </c>
      <c r="T87" s="40">
        <f t="shared" si="96"/>
        <v>-0.63001761678185275</v>
      </c>
      <c r="W87" t="str">
        <f t="shared" si="97"/>
        <v>Process, plant and machine operatives</v>
      </c>
      <c r="X87" s="11">
        <f t="shared" si="97"/>
        <v>6.386927807871654</v>
      </c>
      <c r="Y87" s="11">
        <f t="shared" si="97"/>
        <v>7.0338474331402292</v>
      </c>
      <c r="Z87" s="11">
        <f t="shared" si="97"/>
        <v>5.8944653445934332</v>
      </c>
      <c r="AA87" s="11">
        <f t="shared" si="97"/>
        <v>6.8897843455858299</v>
      </c>
      <c r="AB87" s="11">
        <f t="shared" si="97"/>
        <v>7.2806439123363855</v>
      </c>
      <c r="AD87" s="40">
        <f t="shared" si="98"/>
        <v>-1.5919826009513471</v>
      </c>
      <c r="AE87" s="40">
        <f t="shared" si="99"/>
        <v>1.4179960191373908</v>
      </c>
    </row>
    <row r="88" spans="1:31" x14ac:dyDescent="0.2">
      <c r="A88" t="str">
        <f t="shared" si="92"/>
        <v>Elementary occupations</v>
      </c>
      <c r="B88" s="11">
        <f t="shared" si="92"/>
        <v>61.578833920050606</v>
      </c>
      <c r="C88" s="11">
        <f t="shared" si="92"/>
        <v>59.002415565444359</v>
      </c>
      <c r="D88" s="11">
        <f t="shared" si="92"/>
        <v>54.715239568907919</v>
      </c>
      <c r="E88" s="11">
        <f t="shared" si="92"/>
        <v>56.146478719797528</v>
      </c>
      <c r="F88" s="11">
        <f t="shared" si="92"/>
        <v>53.552212755733052</v>
      </c>
      <c r="H88" s="40">
        <f t="shared" si="100"/>
        <v>-2.3358063149316766</v>
      </c>
      <c r="I88" s="40">
        <f t="shared" si="93"/>
        <v>-0.14313184190010153</v>
      </c>
      <c r="L88" t="str">
        <f t="shared" si="94"/>
        <v>Elementary occupations</v>
      </c>
      <c r="M88" s="11">
        <f t="shared" si="94"/>
        <v>34.463812571358261</v>
      </c>
      <c r="N88" s="11">
        <f t="shared" si="94"/>
        <v>31.252476392859428</v>
      </c>
      <c r="O88" s="11">
        <f t="shared" si="94"/>
        <v>30.045525037644193</v>
      </c>
      <c r="P88" s="11">
        <f t="shared" si="94"/>
        <v>31.585947628368189</v>
      </c>
      <c r="Q88" s="11">
        <f t="shared" si="94"/>
        <v>29.984427029695439</v>
      </c>
      <c r="S88" s="40">
        <f t="shared" si="95"/>
        <v>-2.7066190143405944</v>
      </c>
      <c r="T88" s="40">
        <f t="shared" si="96"/>
        <v>-1.3569644586963747E-2</v>
      </c>
      <c r="W88" t="str">
        <f t="shared" si="97"/>
        <v>Elementary occupations</v>
      </c>
      <c r="X88" s="11">
        <f t="shared" si="97"/>
        <v>27.115021348692295</v>
      </c>
      <c r="Y88" s="11">
        <f t="shared" si="97"/>
        <v>27.749939172584934</v>
      </c>
      <c r="Z88" s="11">
        <f t="shared" si="97"/>
        <v>24.669714531263725</v>
      </c>
      <c r="AA88" s="11">
        <f t="shared" si="97"/>
        <v>24.560531091429358</v>
      </c>
      <c r="AB88" s="11">
        <f t="shared" si="97"/>
        <v>23.567785726037606</v>
      </c>
      <c r="AD88" s="40">
        <f t="shared" si="98"/>
        <v>-1.8724773548211671</v>
      </c>
      <c r="AE88" s="40">
        <f t="shared" si="99"/>
        <v>-0.30417372505888718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521.11700000000019</v>
      </c>
      <c r="C90" s="34">
        <f t="shared" si="101"/>
        <v>550.84699999999998</v>
      </c>
      <c r="D90" s="34">
        <f t="shared" si="101"/>
        <v>551.37600000000009</v>
      </c>
      <c r="E90" s="34">
        <f t="shared" si="101"/>
        <v>558.67400000000021</v>
      </c>
      <c r="F90" s="34">
        <f t="shared" si="101"/>
        <v>572.85100000000045</v>
      </c>
      <c r="H90" s="43">
        <f>IF(D$6-B$6 &lt;&gt; 0,(EXP(LN(D18/B18)/(D$6-B$6))-1)*100,0)</f>
        <v>1.135243276619291</v>
      </c>
      <c r="I90" s="43">
        <f>F56</f>
        <v>0.25504920467143144</v>
      </c>
      <c r="L90" s="24" t="str">
        <f t="shared" ref="L90:Q90" si="102">L18</f>
        <v>All occupations</v>
      </c>
      <c r="M90" s="34">
        <f t="shared" si="102"/>
        <v>278.77461585459093</v>
      </c>
      <c r="N90" s="34">
        <f t="shared" si="102"/>
        <v>288.27056589233587</v>
      </c>
      <c r="O90" s="34">
        <f t="shared" si="102"/>
        <v>290.14659149511579</v>
      </c>
      <c r="P90" s="34">
        <f t="shared" si="102"/>
        <v>292.70316278860639</v>
      </c>
      <c r="Q90" s="34">
        <f t="shared" si="102"/>
        <v>297.16806622712681</v>
      </c>
      <c r="S90" s="43">
        <f>IF(O$6-M$6 &lt;&gt; 0,(EXP(LN(O18/M18)/(O$6-M$6))-1)*100,0)</f>
        <v>0.80285889100881747</v>
      </c>
      <c r="T90" s="43">
        <f>Q56</f>
        <v>0.15953762692819673</v>
      </c>
      <c r="W90" s="24" t="str">
        <f t="shared" ref="W90:AB90" si="103">W18</f>
        <v>All occupations</v>
      </c>
      <c r="X90" s="34">
        <f t="shared" si="103"/>
        <v>242.3423841454092</v>
      </c>
      <c r="Y90" s="34">
        <f t="shared" si="103"/>
        <v>262.57643410766406</v>
      </c>
      <c r="Z90" s="34">
        <f t="shared" si="103"/>
        <v>261.22940850488447</v>
      </c>
      <c r="AA90" s="34">
        <f t="shared" si="103"/>
        <v>265.97083721139364</v>
      </c>
      <c r="AB90" s="34">
        <f t="shared" si="103"/>
        <v>275.68293377287341</v>
      </c>
      <c r="AD90" s="43">
        <f>IF(Z$6-X$6 &lt;&gt; 0,(EXP(LN(Z18/X18)/(Z$6-X$6))-1)*100,0)</f>
        <v>1.5122696922922341</v>
      </c>
      <c r="AE90" s="43">
        <f>AB56</f>
        <v>0.35966145931973781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Leicester and Leicestershire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Leicester and Leicestershire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Leicester and Leicestershire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33.481948363405941</v>
      </c>
      <c r="C8" s="11">
        <v>40.78218071564384</v>
      </c>
      <c r="D8" s="11">
        <v>42.568363666350713</v>
      </c>
      <c r="E8" s="11">
        <v>38.1424588642084</v>
      </c>
      <c r="F8" s="11">
        <v>41.080966128932076</v>
      </c>
      <c r="G8" s="10"/>
      <c r="H8" s="11">
        <f>F8-D8</f>
        <v>-1.4873975374186372</v>
      </c>
      <c r="I8" s="11">
        <f>'RD T1'!E7</f>
        <v>19.979774778318848</v>
      </c>
      <c r="J8" s="11">
        <f>SUM(H8:I8)</f>
        <v>18.492377240900211</v>
      </c>
      <c r="L8" s="10" t="str">
        <f>name!D4</f>
        <v>11 Corporate managers and directors</v>
      </c>
      <c r="M8" s="11">
        <v>24.247683301754726</v>
      </c>
      <c r="N8" s="11">
        <v>28.177702775165987</v>
      </c>
      <c r="O8" s="11">
        <v>29.405771126891398</v>
      </c>
      <c r="P8" s="11">
        <v>25.320125526493584</v>
      </c>
      <c r="Q8" s="11">
        <v>26.107992546263961</v>
      </c>
      <c r="R8" s="10"/>
      <c r="S8" s="11">
        <f>Q8-O8</f>
        <v>-3.2977785806274369</v>
      </c>
      <c r="T8" s="11">
        <f>'RD T1'!T7</f>
        <v>12.051954624971199</v>
      </c>
      <c r="U8" s="11">
        <f>SUM(S8:T8)</f>
        <v>8.7541760443437617</v>
      </c>
      <c r="W8" s="10" t="str">
        <f>name!D4</f>
        <v>11 Corporate managers and directors</v>
      </c>
      <c r="X8" s="11">
        <v>9.2342650616512376</v>
      </c>
      <c r="Y8" s="11">
        <v>12.604477940477794</v>
      </c>
      <c r="Z8" s="11">
        <v>13.162592539459316</v>
      </c>
      <c r="AA8" s="11">
        <v>12.822333337714799</v>
      </c>
      <c r="AB8" s="11">
        <v>14.972973582668031</v>
      </c>
      <c r="AC8" s="10"/>
      <c r="AD8" s="11">
        <f>AB8-Z8</f>
        <v>1.8103810432087144</v>
      </c>
      <c r="AE8" s="11">
        <f>'RD T1'!T36</f>
        <v>7.9278201533476533</v>
      </c>
      <c r="AF8" s="11">
        <f>SUM(AD8:AE8)</f>
        <v>9.7382011965563677</v>
      </c>
    </row>
    <row r="9" spans="1:32" x14ac:dyDescent="0.2">
      <c r="A9" s="10" t="str">
        <f>name!D5</f>
        <v>12 Other managers and proprietors</v>
      </c>
      <c r="B9" s="11">
        <v>15.498179242153588</v>
      </c>
      <c r="C9" s="11">
        <v>17.208609962719748</v>
      </c>
      <c r="D9" s="11">
        <v>17.877750659430873</v>
      </c>
      <c r="E9" s="11">
        <v>18.344586190476836</v>
      </c>
      <c r="F9" s="11">
        <v>20.348219337033285</v>
      </c>
      <c r="H9" s="11">
        <f t="shared" ref="H9:H32" si="2">F9-D9</f>
        <v>2.4704686776024118</v>
      </c>
      <c r="I9" s="11">
        <f>'RD T1'!E8</f>
        <v>10.060089917961855</v>
      </c>
      <c r="J9" s="11">
        <f>SUM(H9:I9)</f>
        <v>12.530558595564267</v>
      </c>
      <c r="L9" s="10" t="str">
        <f>name!D5</f>
        <v>12 Other managers and proprietors</v>
      </c>
      <c r="M9" s="11">
        <v>9.9708721092581136</v>
      </c>
      <c r="N9" s="11">
        <v>10.768816918401196</v>
      </c>
      <c r="O9" s="11">
        <v>11.358286456655016</v>
      </c>
      <c r="P9" s="11">
        <v>12.589245285052607</v>
      </c>
      <c r="Q9" s="11">
        <v>14.084357488808418</v>
      </c>
      <c r="S9" s="11">
        <f t="shared" ref="S9:S32" si="3">Q9-O9</f>
        <v>2.7260710321534027</v>
      </c>
      <c r="T9" s="11">
        <f>'RD T1'!T8</f>
        <v>6.3206049645102977</v>
      </c>
      <c r="U9" s="11">
        <f>SUM(S9:T9)</f>
        <v>9.0466759966637014</v>
      </c>
      <c r="W9" s="10" t="str">
        <f>name!D5</f>
        <v>12 Other managers and proprietors</v>
      </c>
      <c r="X9" s="11">
        <v>5.527307132895479</v>
      </c>
      <c r="Y9" s="11">
        <v>6.4397930443185469</v>
      </c>
      <c r="Z9" s="11">
        <v>6.5194642027758531</v>
      </c>
      <c r="AA9" s="11">
        <v>5.7553409054242319</v>
      </c>
      <c r="AB9" s="11">
        <v>6.263861848224856</v>
      </c>
      <c r="AD9" s="11">
        <f t="shared" ref="AD9:AD32" si="4">AB9-Z9</f>
        <v>-0.25560235455099711</v>
      </c>
      <c r="AE9" s="11">
        <f>'RD T1'!T37</f>
        <v>3.7394849534515568</v>
      </c>
      <c r="AF9" s="11">
        <f>SUM(AD9:AE9)</f>
        <v>3.4838825989005597</v>
      </c>
    </row>
    <row r="10" spans="1:32" x14ac:dyDescent="0.2">
      <c r="A10" s="10" t="str">
        <f>name!D6</f>
        <v>21 Science, research, engineering and technology professionals</v>
      </c>
      <c r="B10" s="11">
        <v>28.371226527661943</v>
      </c>
      <c r="C10" s="11">
        <v>33.665633987127791</v>
      </c>
      <c r="D10" s="11">
        <v>35.201107422621803</v>
      </c>
      <c r="E10" s="11">
        <v>43.103854269214324</v>
      </c>
      <c r="F10" s="11">
        <v>49.109614343485696</v>
      </c>
      <c r="G10" s="11"/>
      <c r="H10" s="11">
        <f t="shared" si="2"/>
        <v>13.908506920863893</v>
      </c>
      <c r="I10" s="11">
        <f>'RD T1'!E9</f>
        <v>16.185749427734212</v>
      </c>
      <c r="J10" s="11">
        <f t="shared" ref="J10:J32" si="5">SUM(H10:I10)</f>
        <v>30.094256348598105</v>
      </c>
      <c r="L10" s="10" t="str">
        <f>name!D6</f>
        <v>21 Science, research, engineering and technology professionals</v>
      </c>
      <c r="M10" s="11">
        <v>23.800119705476963</v>
      </c>
      <c r="N10" s="11">
        <v>28.288704850205765</v>
      </c>
      <c r="O10" s="11">
        <v>28.505506429307804</v>
      </c>
      <c r="P10" s="11">
        <v>33.978384746392209</v>
      </c>
      <c r="Q10" s="11">
        <v>37.982875807452466</v>
      </c>
      <c r="R10" s="11"/>
      <c r="S10" s="11">
        <f t="shared" si="3"/>
        <v>9.4773693781446617</v>
      </c>
      <c r="T10" s="11">
        <f>'RD T1'!T9</f>
        <v>11.371830675356778</v>
      </c>
      <c r="U10" s="11">
        <f t="shared" ref="U10:U32" si="6">SUM(S10:T10)</f>
        <v>20.849200053501441</v>
      </c>
      <c r="W10" s="10" t="str">
        <f>name!D6</f>
        <v>21 Science, research, engineering and technology professionals</v>
      </c>
      <c r="X10" s="11">
        <v>4.5711068221849631</v>
      </c>
      <c r="Y10" s="11">
        <v>5.3769291369220147</v>
      </c>
      <c r="Z10" s="11">
        <v>6.6956009933139606</v>
      </c>
      <c r="AA10" s="11">
        <v>9.1254695228221276</v>
      </c>
      <c r="AB10" s="11">
        <v>11.12673853603324</v>
      </c>
      <c r="AC10" s="11"/>
      <c r="AD10" s="11">
        <f t="shared" si="4"/>
        <v>4.4311375427192798</v>
      </c>
      <c r="AE10" s="11">
        <f>'RD T1'!T38</f>
        <v>4.813918752377436</v>
      </c>
      <c r="AF10" s="11">
        <f t="shared" ref="AF10:AF32" si="7">SUM(AD10:AE10)</f>
        <v>9.2450562950967168</v>
      </c>
    </row>
    <row r="11" spans="1:32" x14ac:dyDescent="0.2">
      <c r="A11" s="10" t="str">
        <f>name!D7</f>
        <v>22 Health professionals</v>
      </c>
      <c r="B11" s="11">
        <v>18.637219133478698</v>
      </c>
      <c r="C11" s="11">
        <v>20.445891500766898</v>
      </c>
      <c r="D11" s="11">
        <v>20.60985801687033</v>
      </c>
      <c r="E11" s="11">
        <v>20.359858903531244</v>
      </c>
      <c r="F11" s="11">
        <v>21.821175506255859</v>
      </c>
      <c r="G11" s="11"/>
      <c r="H11" s="11">
        <f t="shared" si="2"/>
        <v>1.2113174893855287</v>
      </c>
      <c r="I11" s="11">
        <f>'RD T1'!E10</f>
        <v>10.830465201309023</v>
      </c>
      <c r="J11" s="11">
        <f t="shared" si="5"/>
        <v>12.041782690694552</v>
      </c>
      <c r="L11" s="10" t="str">
        <f>name!D7</f>
        <v>22 Health professionals</v>
      </c>
      <c r="M11" s="11">
        <v>4.9493202217518544</v>
      </c>
      <c r="N11" s="11">
        <v>5.1073843280978295</v>
      </c>
      <c r="O11" s="11">
        <v>5.7284046403131192</v>
      </c>
      <c r="P11" s="11">
        <v>5.6311952302235717</v>
      </c>
      <c r="Q11" s="11">
        <v>5.9867171788453275</v>
      </c>
      <c r="R11" s="11"/>
      <c r="S11" s="11">
        <f t="shared" si="3"/>
        <v>0.25831253853220826</v>
      </c>
      <c r="T11" s="11">
        <f>'RD T1'!T10</f>
        <v>2.1712151292841257</v>
      </c>
      <c r="U11" s="11">
        <f t="shared" si="6"/>
        <v>2.429527667816334</v>
      </c>
      <c r="W11" s="10" t="str">
        <f>name!D7</f>
        <v>22 Health professionals</v>
      </c>
      <c r="X11" s="11">
        <v>13.687898911726821</v>
      </c>
      <c r="Y11" s="11">
        <v>15.3385071726691</v>
      </c>
      <c r="Z11" s="11">
        <v>14.881453376557229</v>
      </c>
      <c r="AA11" s="11">
        <v>14.728663673307695</v>
      </c>
      <c r="AB11" s="11">
        <v>15.834458327410513</v>
      </c>
      <c r="AC11" s="11"/>
      <c r="AD11" s="11">
        <f t="shared" si="4"/>
        <v>0.95300495085328407</v>
      </c>
      <c r="AE11" s="11">
        <f>'RD T1'!T39</f>
        <v>8.6592500720248964</v>
      </c>
      <c r="AF11" s="11">
        <f t="shared" si="7"/>
        <v>9.6122550228781805</v>
      </c>
    </row>
    <row r="12" spans="1:32" x14ac:dyDescent="0.2">
      <c r="A12" s="10" t="str">
        <f>name!D8</f>
        <v>23 Teaching and other educational professionals</v>
      </c>
      <c r="B12" s="11">
        <v>20.024745465039874</v>
      </c>
      <c r="C12" s="11">
        <v>22.683560280638563</v>
      </c>
      <c r="D12" s="11">
        <v>23.711877933911072</v>
      </c>
      <c r="E12" s="11">
        <v>22.261490439083808</v>
      </c>
      <c r="F12" s="11">
        <v>22.989386253845545</v>
      </c>
      <c r="G12" s="11"/>
      <c r="H12" s="11">
        <f t="shared" si="2"/>
        <v>-0.72249168006552722</v>
      </c>
      <c r="I12" s="11">
        <f>'RD T1'!E11</f>
        <v>10.939230788846077</v>
      </c>
      <c r="J12" s="11">
        <f t="shared" si="5"/>
        <v>10.216739108780549</v>
      </c>
      <c r="L12" s="10" t="str">
        <f>name!D8</f>
        <v>23 Teaching and other educational professionals</v>
      </c>
      <c r="M12" s="11">
        <v>8.1566632684113411</v>
      </c>
      <c r="N12" s="11">
        <v>8.4964975106877052</v>
      </c>
      <c r="O12" s="11">
        <v>8.8824559918843242</v>
      </c>
      <c r="P12" s="11">
        <v>8.7322245543154597</v>
      </c>
      <c r="Q12" s="11">
        <v>9.0314790941663237</v>
      </c>
      <c r="R12" s="11"/>
      <c r="S12" s="11">
        <f t="shared" si="3"/>
        <v>0.14902310228199944</v>
      </c>
      <c r="T12" s="11">
        <f>'RD T1'!T11</f>
        <v>3.7142601829779167</v>
      </c>
      <c r="U12" s="11">
        <f t="shared" si="6"/>
        <v>3.8632832852599162</v>
      </c>
      <c r="W12" s="10" t="str">
        <f>name!D8</f>
        <v>23 Teaching and other educational professionals</v>
      </c>
      <c r="X12" s="11">
        <v>11.868082196628515</v>
      </c>
      <c r="Y12" s="11">
        <v>14.187062769950831</v>
      </c>
      <c r="Z12" s="11">
        <v>14.829421942026752</v>
      </c>
      <c r="AA12" s="11">
        <v>13.529265884768327</v>
      </c>
      <c r="AB12" s="11">
        <v>13.957907159679234</v>
      </c>
      <c r="AC12" s="11"/>
      <c r="AD12" s="11">
        <f t="shared" si="4"/>
        <v>-0.87151478234751778</v>
      </c>
      <c r="AE12" s="11">
        <f>'RD T1'!T40</f>
        <v>7.2249706058681573</v>
      </c>
      <c r="AF12" s="11">
        <f t="shared" si="7"/>
        <v>6.3534558235206395</v>
      </c>
    </row>
    <row r="13" spans="1:32" x14ac:dyDescent="0.2">
      <c r="A13" s="10" t="str">
        <f>name!D9</f>
        <v>24 Business, media and public service professionals</v>
      </c>
      <c r="B13" s="11">
        <v>28.288074701930206</v>
      </c>
      <c r="C13" s="11">
        <v>33.729025934046824</v>
      </c>
      <c r="D13" s="11">
        <v>38.367495732317096</v>
      </c>
      <c r="E13" s="11">
        <v>39.959945569901677</v>
      </c>
      <c r="F13" s="11">
        <v>44.346909054275379</v>
      </c>
      <c r="G13" s="11"/>
      <c r="H13" s="11">
        <f t="shared" si="2"/>
        <v>5.9794133219582832</v>
      </c>
      <c r="I13" s="11">
        <f>'RD T1'!E12</f>
        <v>19.726737004210385</v>
      </c>
      <c r="J13" s="11">
        <f t="shared" si="5"/>
        <v>25.706150326168668</v>
      </c>
      <c r="L13" s="10" t="str">
        <f>name!D9</f>
        <v>24 Business, media and public service professionals</v>
      </c>
      <c r="M13" s="11">
        <v>16.711258565784352</v>
      </c>
      <c r="N13" s="11">
        <v>18.418646349235647</v>
      </c>
      <c r="O13" s="11">
        <v>20.46911713425262</v>
      </c>
      <c r="P13" s="11">
        <v>21.41127025211491</v>
      </c>
      <c r="Q13" s="11">
        <v>23.042390756230819</v>
      </c>
      <c r="R13" s="11"/>
      <c r="S13" s="11">
        <f t="shared" si="3"/>
        <v>2.5732736219781991</v>
      </c>
      <c r="T13" s="11">
        <f>'RD T1'!T12</f>
        <v>9.1641384015369471</v>
      </c>
      <c r="U13" s="11">
        <f t="shared" si="6"/>
        <v>11.737412023515146</v>
      </c>
      <c r="W13" s="10" t="str">
        <f>name!D9</f>
        <v>24 Business, media and public service professionals</v>
      </c>
      <c r="X13" s="11">
        <v>11.576816136145863</v>
      </c>
      <c r="Y13" s="11">
        <v>15.310379584811171</v>
      </c>
      <c r="Z13" s="11">
        <v>17.898378598064511</v>
      </c>
      <c r="AA13" s="11">
        <v>18.548675317786756</v>
      </c>
      <c r="AB13" s="11">
        <v>21.304518298044545</v>
      </c>
      <c r="AC13" s="11"/>
      <c r="AD13" s="11">
        <f t="shared" si="4"/>
        <v>3.4061396999800344</v>
      </c>
      <c r="AE13" s="11">
        <f>'RD T1'!T41</f>
        <v>10.562598602673438</v>
      </c>
      <c r="AF13" s="11">
        <f t="shared" si="7"/>
        <v>13.968738302653472</v>
      </c>
    </row>
    <row r="14" spans="1:32" x14ac:dyDescent="0.2">
      <c r="A14" s="10" t="str">
        <f>name!D10</f>
        <v>31 Science, engineering and technology associate professionals</v>
      </c>
      <c r="B14" s="11">
        <v>9.0097315731295655</v>
      </c>
      <c r="C14" s="11">
        <v>10.789695099341648</v>
      </c>
      <c r="D14" s="11">
        <v>11.85497061503467</v>
      </c>
      <c r="E14" s="11">
        <v>11.031879471622393</v>
      </c>
      <c r="F14" s="11">
        <v>11.856692861435203</v>
      </c>
      <c r="G14" s="11"/>
      <c r="H14" s="11">
        <f t="shared" si="2"/>
        <v>1.7222464005328675E-3</v>
      </c>
      <c r="I14" s="11">
        <f>'RD T1'!E13</f>
        <v>4.5634705848962955</v>
      </c>
      <c r="J14" s="11">
        <f t="shared" si="5"/>
        <v>4.5651928312968284</v>
      </c>
      <c r="L14" s="10" t="str">
        <f>name!D10</f>
        <v>31 Science, engineering and technology associate professionals</v>
      </c>
      <c r="M14" s="11">
        <v>6.800687367093432</v>
      </c>
      <c r="N14" s="11">
        <v>8.3315340518364653</v>
      </c>
      <c r="O14" s="11">
        <v>8.8018427508245782</v>
      </c>
      <c r="P14" s="11">
        <v>7.7829549443165869</v>
      </c>
      <c r="Q14" s="11">
        <v>8.0419175469941226</v>
      </c>
      <c r="R14" s="11"/>
      <c r="S14" s="11">
        <f t="shared" si="3"/>
        <v>-0.75992520383045559</v>
      </c>
      <c r="T14" s="11">
        <f>'RD T1'!T13</f>
        <v>2.8689831030743869</v>
      </c>
      <c r="U14" s="11">
        <f t="shared" si="6"/>
        <v>2.1090578992439313</v>
      </c>
      <c r="W14" s="10" t="str">
        <f>name!D10</f>
        <v>31 Science, engineering and technology associate professionals</v>
      </c>
      <c r="X14" s="11">
        <v>2.2090442060361255</v>
      </c>
      <c r="Y14" s="11">
        <v>2.4581610475051616</v>
      </c>
      <c r="Z14" s="11">
        <v>3.0531278642100812</v>
      </c>
      <c r="AA14" s="11">
        <v>3.2489245273058107</v>
      </c>
      <c r="AB14" s="11">
        <v>3.814775314441091</v>
      </c>
      <c r="AC14" s="11"/>
      <c r="AD14" s="11">
        <f t="shared" si="4"/>
        <v>0.76164745023100977</v>
      </c>
      <c r="AE14" s="11">
        <f>'RD T1'!T42</f>
        <v>1.6944874818219082</v>
      </c>
      <c r="AF14" s="11">
        <f t="shared" si="7"/>
        <v>2.456134932052918</v>
      </c>
    </row>
    <row r="15" spans="1:32" x14ac:dyDescent="0.2">
      <c r="A15" s="10" t="str">
        <f>name!D11</f>
        <v>32 Health and social care associate professionals</v>
      </c>
      <c r="B15" s="11">
        <v>8.3614550585434966</v>
      </c>
      <c r="C15" s="11">
        <v>9.1482157540638678</v>
      </c>
      <c r="D15" s="11">
        <v>9.35371598029068</v>
      </c>
      <c r="E15" s="11">
        <v>14.814779623240105</v>
      </c>
      <c r="F15" s="11">
        <v>17.438855530145148</v>
      </c>
      <c r="G15" s="11"/>
      <c r="H15" s="11">
        <f t="shared" si="2"/>
        <v>8.0851395498544676</v>
      </c>
      <c r="I15" s="11">
        <f>'RD T1'!E14</f>
        <v>8.7076798207409976</v>
      </c>
      <c r="J15" s="11">
        <f t="shared" si="5"/>
        <v>16.792819370595467</v>
      </c>
      <c r="L15" s="10" t="str">
        <f>name!D11</f>
        <v>32 Health and social care associate professionals</v>
      </c>
      <c r="M15" s="11">
        <v>1.7995254782162466</v>
      </c>
      <c r="N15" s="11">
        <v>1.739207691568412</v>
      </c>
      <c r="O15" s="11">
        <v>1.9479693175724444</v>
      </c>
      <c r="P15" s="11">
        <v>2.6092980715056631</v>
      </c>
      <c r="Q15" s="11">
        <v>2.9717312551195785</v>
      </c>
      <c r="R15" s="11"/>
      <c r="S15" s="11">
        <f t="shared" si="3"/>
        <v>1.0237619375471341</v>
      </c>
      <c r="T15" s="11">
        <f>'RD T1'!T14</f>
        <v>1.2586107067188084</v>
      </c>
      <c r="U15" s="11">
        <f t="shared" si="6"/>
        <v>2.2823726442659424</v>
      </c>
      <c r="W15" s="10" t="str">
        <f>name!D11</f>
        <v>32 Health and social care associate professionals</v>
      </c>
      <c r="X15" s="11">
        <v>6.5619295803272566</v>
      </c>
      <c r="Y15" s="11">
        <v>7.4090080624954533</v>
      </c>
      <c r="Z15" s="11">
        <v>7.4057466627182329</v>
      </c>
      <c r="AA15" s="11">
        <v>12.205481551734453</v>
      </c>
      <c r="AB15" s="11">
        <v>14.467124275025572</v>
      </c>
      <c r="AC15" s="11"/>
      <c r="AD15" s="11">
        <f t="shared" si="4"/>
        <v>7.0613776123073393</v>
      </c>
      <c r="AE15" s="11">
        <f>'RD T1'!T43</f>
        <v>7.4490691140221905</v>
      </c>
      <c r="AF15" s="11">
        <f t="shared" si="7"/>
        <v>14.51044672632953</v>
      </c>
    </row>
    <row r="16" spans="1:32" x14ac:dyDescent="0.2">
      <c r="A16" s="10" t="str">
        <f>name!D12</f>
        <v>33 Protective service occupations</v>
      </c>
      <c r="B16" s="11">
        <v>6.253134533853614</v>
      </c>
      <c r="C16" s="11">
        <v>6.6038585803001641</v>
      </c>
      <c r="D16" s="11">
        <v>6.903384723776921</v>
      </c>
      <c r="E16" s="11">
        <v>6.0158372207436663</v>
      </c>
      <c r="F16" s="11">
        <v>6.355682540924092</v>
      </c>
      <c r="G16" s="11"/>
      <c r="H16" s="11">
        <f t="shared" si="2"/>
        <v>-0.54770218285282901</v>
      </c>
      <c r="I16" s="11">
        <f>'RD T1'!E15</f>
        <v>1.9873901487594496</v>
      </c>
      <c r="J16" s="11">
        <f t="shared" si="5"/>
        <v>1.4396879659066206</v>
      </c>
      <c r="L16" s="10" t="str">
        <f>name!D12</f>
        <v>33 Protective service occupations</v>
      </c>
      <c r="M16" s="11">
        <v>5.1954232638677711</v>
      </c>
      <c r="N16" s="11">
        <v>5.3888872102575336</v>
      </c>
      <c r="O16" s="11">
        <v>5.538057553415884</v>
      </c>
      <c r="P16" s="11">
        <v>4.7880979417914613</v>
      </c>
      <c r="Q16" s="11">
        <v>4.7327595867555452</v>
      </c>
      <c r="R16" s="11"/>
      <c r="S16" s="11">
        <f t="shared" si="3"/>
        <v>-0.80529796666033882</v>
      </c>
      <c r="T16" s="11">
        <f>'RD T1'!T15</f>
        <v>1.3371018844576301</v>
      </c>
      <c r="U16" s="11">
        <f t="shared" si="6"/>
        <v>0.5318039177972913</v>
      </c>
      <c r="W16" s="10" t="str">
        <f>name!D12</f>
        <v>33 Protective service occupations</v>
      </c>
      <c r="X16" s="11">
        <v>1.0577112699858415</v>
      </c>
      <c r="Y16" s="11">
        <v>1.214971370042631</v>
      </c>
      <c r="Z16" s="11">
        <v>1.3653271703610397</v>
      </c>
      <c r="AA16" s="11">
        <v>1.2277392789522015</v>
      </c>
      <c r="AB16" s="11">
        <v>1.6229229541685402</v>
      </c>
      <c r="AC16" s="11"/>
      <c r="AD16" s="11">
        <f t="shared" si="4"/>
        <v>0.25759578380750048</v>
      </c>
      <c r="AE16" s="11">
        <f>'RD T1'!T44</f>
        <v>0.65028826430181941</v>
      </c>
      <c r="AF16" s="11">
        <f t="shared" si="7"/>
        <v>0.90788404810931989</v>
      </c>
    </row>
    <row r="17" spans="1:32" x14ac:dyDescent="0.2">
      <c r="A17" s="10" t="str">
        <f>name!D13</f>
        <v>34 Culture, media and sports occupations</v>
      </c>
      <c r="B17" s="11">
        <v>7.3572798357239657</v>
      </c>
      <c r="C17" s="11">
        <v>7.1754656504994134</v>
      </c>
      <c r="D17" s="11">
        <v>7.489258691678943</v>
      </c>
      <c r="E17" s="11">
        <v>6.4157060438961562</v>
      </c>
      <c r="F17" s="11">
        <v>6.7767461982813852</v>
      </c>
      <c r="G17" s="11"/>
      <c r="H17" s="11">
        <f t="shared" si="2"/>
        <v>-0.71251249339755773</v>
      </c>
      <c r="I17" s="11">
        <f>'RD T1'!E16</f>
        <v>3.0092005361518677</v>
      </c>
      <c r="J17" s="11">
        <f t="shared" si="5"/>
        <v>2.2966880427543099</v>
      </c>
      <c r="L17" s="10" t="str">
        <f>name!D13</f>
        <v>34 Culture, media and sports occupations</v>
      </c>
      <c r="M17" s="11">
        <v>4.3474989263476216</v>
      </c>
      <c r="N17" s="11">
        <v>3.7536493330445917</v>
      </c>
      <c r="O17" s="11">
        <v>3.744846262697898</v>
      </c>
      <c r="P17" s="11">
        <v>3.1334182946259008</v>
      </c>
      <c r="Q17" s="11">
        <v>3.2962900532074642</v>
      </c>
      <c r="R17" s="11"/>
      <c r="S17" s="11">
        <f t="shared" si="3"/>
        <v>-0.44855620949043384</v>
      </c>
      <c r="T17" s="11">
        <f>'RD T1'!T16</f>
        <v>1.269562806352903</v>
      </c>
      <c r="U17" s="11">
        <f t="shared" si="6"/>
        <v>0.82100659686246913</v>
      </c>
      <c r="W17" s="10" t="str">
        <f>name!D13</f>
        <v>34 Culture, media and sports occupations</v>
      </c>
      <c r="X17" s="11">
        <v>3.009780909376349</v>
      </c>
      <c r="Y17" s="11">
        <v>3.4218163174548093</v>
      </c>
      <c r="Z17" s="11">
        <v>3.7444124289810308</v>
      </c>
      <c r="AA17" s="11">
        <v>3.2822877492702718</v>
      </c>
      <c r="AB17" s="11">
        <v>3.4804561450739278</v>
      </c>
      <c r="AC17" s="11"/>
      <c r="AD17" s="11">
        <f t="shared" si="4"/>
        <v>-0.26395628390710302</v>
      </c>
      <c r="AE17" s="11">
        <f>'RD T1'!T45</f>
        <v>1.7396377297989649</v>
      </c>
      <c r="AF17" s="11">
        <f t="shared" si="7"/>
        <v>1.4756814458918619</v>
      </c>
    </row>
    <row r="18" spans="1:32" x14ac:dyDescent="0.2">
      <c r="A18" s="10" t="str">
        <f>name!D14</f>
        <v>35 Business and public service associate professionals</v>
      </c>
      <c r="B18" s="11">
        <v>28.794796695187618</v>
      </c>
      <c r="C18" s="11">
        <v>31.611953671427194</v>
      </c>
      <c r="D18" s="11">
        <v>33.471411604986429</v>
      </c>
      <c r="E18" s="11">
        <v>33.493499852082046</v>
      </c>
      <c r="F18" s="11">
        <v>35.051612785127674</v>
      </c>
      <c r="G18" s="11"/>
      <c r="H18" s="11">
        <f t="shared" si="2"/>
        <v>1.5802011801412448</v>
      </c>
      <c r="I18" s="11">
        <f>'RD T1'!E17</f>
        <v>15.433672380829011</v>
      </c>
      <c r="J18" s="11">
        <f t="shared" si="5"/>
        <v>17.013873560970254</v>
      </c>
      <c r="L18" s="10" t="str">
        <f>name!D14</f>
        <v>35 Business and public service associate professionals</v>
      </c>
      <c r="M18" s="11">
        <v>16.067427287812396</v>
      </c>
      <c r="N18" s="11">
        <v>17.052642253397025</v>
      </c>
      <c r="O18" s="11">
        <v>18.268875585397751</v>
      </c>
      <c r="P18" s="11">
        <v>18.039635537665053</v>
      </c>
      <c r="Q18" s="11">
        <v>18.171923365969963</v>
      </c>
      <c r="R18" s="11"/>
      <c r="S18" s="11">
        <f t="shared" si="3"/>
        <v>-9.6952219427787867E-2</v>
      </c>
      <c r="T18" s="11">
        <f>'RD T1'!T17</f>
        <v>6.9232983228868843</v>
      </c>
      <c r="U18" s="11">
        <f t="shared" si="6"/>
        <v>6.8263461034590964</v>
      </c>
      <c r="W18" s="10" t="str">
        <f>name!D14</f>
        <v>35 Business and public service associate professionals</v>
      </c>
      <c r="X18" s="11">
        <v>12.727369407375214</v>
      </c>
      <c r="Y18" s="11">
        <v>14.559311418030184</v>
      </c>
      <c r="Z18" s="11">
        <v>15.202536019588706</v>
      </c>
      <c r="AA18" s="11">
        <v>15.453864314416984</v>
      </c>
      <c r="AB18" s="11">
        <v>16.879689419157664</v>
      </c>
      <c r="AC18" s="11"/>
      <c r="AD18" s="11">
        <f t="shared" si="4"/>
        <v>1.677153399568958</v>
      </c>
      <c r="AE18" s="11">
        <f>'RD T1'!T46</f>
        <v>8.5103740579421281</v>
      </c>
      <c r="AF18" s="11">
        <f t="shared" si="7"/>
        <v>10.187527457511086</v>
      </c>
    </row>
    <row r="19" spans="1:32" x14ac:dyDescent="0.2">
      <c r="A19" s="10" t="str">
        <f>name!D15</f>
        <v>41 Administrative occupations</v>
      </c>
      <c r="B19" s="11">
        <v>45.938492659319472</v>
      </c>
      <c r="C19" s="11">
        <v>46.376225621830038</v>
      </c>
      <c r="D19" s="11">
        <v>48.71158588452446</v>
      </c>
      <c r="E19" s="11">
        <v>49.433640161202298</v>
      </c>
      <c r="F19" s="11">
        <v>48.067982151363374</v>
      </c>
      <c r="G19" s="11"/>
      <c r="H19" s="11">
        <f t="shared" si="2"/>
        <v>-0.64360373316108621</v>
      </c>
      <c r="I19" s="11">
        <f>'RD T1'!E18</f>
        <v>24.87742508214421</v>
      </c>
      <c r="J19" s="11">
        <f t="shared" si="5"/>
        <v>24.233821348983124</v>
      </c>
      <c r="L19" s="10" t="str">
        <f>name!D15</f>
        <v>41 Administrative occupations</v>
      </c>
      <c r="M19" s="11">
        <v>10.544030826645852</v>
      </c>
      <c r="N19" s="11">
        <v>10.150508002920208</v>
      </c>
      <c r="O19" s="11">
        <v>12.36274983106656</v>
      </c>
      <c r="P19" s="11">
        <v>12.903053960202739</v>
      </c>
      <c r="Q19" s="11">
        <v>14.024058182398973</v>
      </c>
      <c r="R19" s="11"/>
      <c r="S19" s="11">
        <f t="shared" si="3"/>
        <v>1.6613083513324121</v>
      </c>
      <c r="T19" s="11">
        <f>'RD T1'!T18</f>
        <v>4.84418301282237</v>
      </c>
      <c r="U19" s="11">
        <f t="shared" si="6"/>
        <v>6.505491364154782</v>
      </c>
      <c r="W19" s="10" t="str">
        <f>name!D15</f>
        <v>41 Administrative occupations</v>
      </c>
      <c r="X19" s="11">
        <v>35.39446183267367</v>
      </c>
      <c r="Y19" s="11">
        <v>36.225717618909876</v>
      </c>
      <c r="Z19" s="11">
        <v>36.348836053457973</v>
      </c>
      <c r="AA19" s="11">
        <v>36.530586200999515</v>
      </c>
      <c r="AB19" s="11">
        <v>34.043923968964371</v>
      </c>
      <c r="AC19" s="11"/>
      <c r="AD19" s="11">
        <f t="shared" si="4"/>
        <v>-2.3049120844936013</v>
      </c>
      <c r="AE19" s="11">
        <f>'RD T1'!T47</f>
        <v>20.033242069321844</v>
      </c>
      <c r="AF19" s="11">
        <f t="shared" si="7"/>
        <v>17.728329984828243</v>
      </c>
    </row>
    <row r="20" spans="1:32" x14ac:dyDescent="0.2">
      <c r="A20" s="10" t="str">
        <f>name!D16</f>
        <v>42 Secretarial and related occupations</v>
      </c>
      <c r="B20" s="11">
        <v>11.040840592311598</v>
      </c>
      <c r="C20" s="11">
        <v>10.59008413262066</v>
      </c>
      <c r="D20" s="11">
        <v>10.527002244010605</v>
      </c>
      <c r="E20" s="11">
        <v>9.7142273163517299</v>
      </c>
      <c r="F20" s="11">
        <v>7.3883604137516823</v>
      </c>
      <c r="G20" s="11"/>
      <c r="H20" s="11">
        <f t="shared" si="2"/>
        <v>-3.1386418302589227</v>
      </c>
      <c r="I20" s="11">
        <f>'RD T1'!E19</f>
        <v>4.7452243955038966</v>
      </c>
      <c r="J20" s="11">
        <f t="shared" si="5"/>
        <v>1.6065825652449739</v>
      </c>
      <c r="L20" s="10" t="str">
        <f>name!D16</f>
        <v>42 Secretarial and related occupations</v>
      </c>
      <c r="M20" s="11">
        <v>0.88091411231488981</v>
      </c>
      <c r="N20" s="11">
        <v>0.67283703070164536</v>
      </c>
      <c r="O20" s="11">
        <v>0.69405603198835431</v>
      </c>
      <c r="P20" s="11">
        <v>0.60979685038753573</v>
      </c>
      <c r="Q20" s="11">
        <v>0.71071737807919433</v>
      </c>
      <c r="R20" s="11"/>
      <c r="S20" s="11">
        <f t="shared" si="3"/>
        <v>1.6661346090840023E-2</v>
      </c>
      <c r="T20" s="11">
        <f>'RD T1'!T19</f>
        <v>0.20804580439460016</v>
      </c>
      <c r="U20" s="11">
        <f t="shared" si="6"/>
        <v>0.22470715048544018</v>
      </c>
      <c r="W20" s="10" t="str">
        <f>name!D16</f>
        <v>42 Secretarial and related occupations</v>
      </c>
      <c r="X20" s="11">
        <v>10.159926479996711</v>
      </c>
      <c r="Y20" s="11">
        <v>9.9172471019190169</v>
      </c>
      <c r="Z20" s="11">
        <v>9.8329462120222519</v>
      </c>
      <c r="AA20" s="11">
        <v>9.1044304659641995</v>
      </c>
      <c r="AB20" s="11">
        <v>6.6776430356724878</v>
      </c>
      <c r="AC20" s="11"/>
      <c r="AD20" s="11">
        <f t="shared" si="4"/>
        <v>-3.1553031763497641</v>
      </c>
      <c r="AE20" s="11">
        <f>'RD T1'!T48</f>
        <v>4.5371785911092966</v>
      </c>
      <c r="AF20" s="11">
        <f t="shared" si="7"/>
        <v>1.3818754147595325</v>
      </c>
    </row>
    <row r="21" spans="1:32" x14ac:dyDescent="0.2">
      <c r="A21" s="10" t="str">
        <f>name!D17</f>
        <v>51 Skilled agricultural and related trades</v>
      </c>
      <c r="B21" s="11">
        <v>5.4149004581913243</v>
      </c>
      <c r="C21" s="11">
        <v>5.6201506384839623</v>
      </c>
      <c r="D21" s="11">
        <v>6.4981143902516934</v>
      </c>
      <c r="E21" s="11">
        <v>6.0832669403789161</v>
      </c>
      <c r="F21" s="11">
        <v>6.2738717639420836</v>
      </c>
      <c r="G21" s="11"/>
      <c r="H21" s="11">
        <f t="shared" si="2"/>
        <v>-0.22424262630960978</v>
      </c>
      <c r="I21" s="11">
        <f>'RD T1'!E20</f>
        <v>3.3994114691994168</v>
      </c>
      <c r="J21" s="11">
        <f t="shared" si="5"/>
        <v>3.1751688428898071</v>
      </c>
      <c r="L21" s="10" t="str">
        <f>name!D17</f>
        <v>51 Skilled agricultural and related trades</v>
      </c>
      <c r="M21" s="11">
        <v>4.3794643472587014</v>
      </c>
      <c r="N21" s="11">
        <v>4.04463577688656</v>
      </c>
      <c r="O21" s="11">
        <v>5.0157304662221369</v>
      </c>
      <c r="P21" s="11">
        <v>4.5672387970165609</v>
      </c>
      <c r="Q21" s="11">
        <v>4.5618449160377059</v>
      </c>
      <c r="R21" s="11"/>
      <c r="S21" s="11">
        <f t="shared" si="3"/>
        <v>-0.453885550184431</v>
      </c>
      <c r="T21" s="11">
        <f>'RD T1'!T20</f>
        <v>2.2997278530781053</v>
      </c>
      <c r="U21" s="11">
        <f t="shared" si="6"/>
        <v>1.8458423028936743</v>
      </c>
      <c r="W21" s="10" t="str">
        <f>name!D17</f>
        <v>51 Skilled agricultural and related trades</v>
      </c>
      <c r="X21" s="11">
        <v>1.0354361109326138</v>
      </c>
      <c r="Y21" s="11">
        <v>1.5755148615973964</v>
      </c>
      <c r="Z21" s="11">
        <v>1.4823839240295573</v>
      </c>
      <c r="AA21" s="11">
        <v>1.5160281433623615</v>
      </c>
      <c r="AB21" s="11">
        <v>1.712026847904379</v>
      </c>
      <c r="AC21" s="11"/>
      <c r="AD21" s="11">
        <f t="shared" si="4"/>
        <v>0.22964292387482166</v>
      </c>
      <c r="AE21" s="11">
        <f>'RD T1'!T49</f>
        <v>1.0996836161213117</v>
      </c>
      <c r="AF21" s="11">
        <f t="shared" si="7"/>
        <v>1.3293265399961334</v>
      </c>
    </row>
    <row r="22" spans="1:32" x14ac:dyDescent="0.2">
      <c r="A22" s="10" t="str">
        <f>name!D18</f>
        <v>52 Skilled metal, electrical and electronic trades</v>
      </c>
      <c r="B22" s="11">
        <v>22.8245925997537</v>
      </c>
      <c r="C22" s="11">
        <v>23.212075452767429</v>
      </c>
      <c r="D22" s="11">
        <v>20.135521427875133</v>
      </c>
      <c r="E22" s="11">
        <v>19.486033296787031</v>
      </c>
      <c r="F22" s="11">
        <v>17.91105522288629</v>
      </c>
      <c r="G22" s="11"/>
      <c r="H22" s="11">
        <f t="shared" si="2"/>
        <v>-2.2244662049888433</v>
      </c>
      <c r="I22" s="11">
        <f>'RD T1'!E21</f>
        <v>7.162838991637603</v>
      </c>
      <c r="J22" s="11">
        <f t="shared" si="5"/>
        <v>4.9383727866487597</v>
      </c>
      <c r="L22" s="10" t="str">
        <f>name!D18</f>
        <v>52 Skilled metal, electrical and electronic trades</v>
      </c>
      <c r="M22" s="11">
        <v>22.479213685167824</v>
      </c>
      <c r="N22" s="11">
        <v>22.656164892119861</v>
      </c>
      <c r="O22" s="11">
        <v>19.721186375613396</v>
      </c>
      <c r="P22" s="11">
        <v>18.788099003225582</v>
      </c>
      <c r="Q22" s="11">
        <v>17.043592585843975</v>
      </c>
      <c r="R22" s="11"/>
      <c r="S22" s="11">
        <f t="shared" si="3"/>
        <v>-2.6775937897694213</v>
      </c>
      <c r="T22" s="11">
        <f>'RD T1'!T21</f>
        <v>6.7634725233199884</v>
      </c>
      <c r="U22" s="11">
        <f t="shared" si="6"/>
        <v>4.0858787335505671</v>
      </c>
      <c r="W22" s="10" t="str">
        <f>name!D18</f>
        <v>52 Skilled metal, electrical and electronic trades</v>
      </c>
      <c r="X22" s="11">
        <v>0.34537891458588493</v>
      </c>
      <c r="Y22" s="11">
        <v>0.55591056064759103</v>
      </c>
      <c r="Z22" s="11">
        <v>0.41433505226175116</v>
      </c>
      <c r="AA22" s="11">
        <v>0.69793429356143599</v>
      </c>
      <c r="AB22" s="11">
        <v>0.8674626370423415</v>
      </c>
      <c r="AC22" s="11"/>
      <c r="AD22" s="11">
        <f t="shared" si="4"/>
        <v>0.45312758478059034</v>
      </c>
      <c r="AE22" s="11">
        <f>'RD T1'!T50</f>
        <v>0.39936646831761352</v>
      </c>
      <c r="AF22" s="11">
        <f t="shared" si="7"/>
        <v>0.85249405309820392</v>
      </c>
    </row>
    <row r="23" spans="1:32" x14ac:dyDescent="0.2">
      <c r="A23" s="10" t="str">
        <f>name!D19</f>
        <v>53 Skilled construction and building trades</v>
      </c>
      <c r="B23" s="11">
        <v>14.092409447801456</v>
      </c>
      <c r="C23" s="11">
        <v>14.062379813526602</v>
      </c>
      <c r="D23" s="11">
        <v>11.133204395340275</v>
      </c>
      <c r="E23" s="11">
        <v>10.743134583664251</v>
      </c>
      <c r="F23" s="11">
        <v>9.2504718073333922</v>
      </c>
      <c r="G23" s="11"/>
      <c r="H23" s="11">
        <f t="shared" si="2"/>
        <v>-1.882732588006883</v>
      </c>
      <c r="I23" s="11">
        <f>'RD T1'!E22</f>
        <v>4.2163055457530998</v>
      </c>
      <c r="J23" s="11">
        <f t="shared" si="5"/>
        <v>2.3335729577462168</v>
      </c>
      <c r="L23" s="10" t="str">
        <f>name!D19</f>
        <v>53 Skilled construction and building trades</v>
      </c>
      <c r="M23" s="11">
        <v>13.970108813882172</v>
      </c>
      <c r="N23" s="11">
        <v>13.899204026343021</v>
      </c>
      <c r="O23" s="11">
        <v>10.97369362299057</v>
      </c>
      <c r="P23" s="11">
        <v>10.656419874695876</v>
      </c>
      <c r="Q23" s="11">
        <v>9.1682401082907852</v>
      </c>
      <c r="R23" s="11"/>
      <c r="S23" s="11">
        <f t="shared" si="3"/>
        <v>-1.805453514699785</v>
      </c>
      <c r="T23" s="11">
        <f>'RD T1'!T22</f>
        <v>4.1714047219759065</v>
      </c>
      <c r="U23" s="11">
        <f t="shared" si="6"/>
        <v>2.3659512072761215</v>
      </c>
      <c r="W23" s="10" t="str">
        <f>name!D19</f>
        <v>53 Skilled construction and building trades</v>
      </c>
      <c r="X23" s="11">
        <v>0.12230063391926936</v>
      </c>
      <c r="Y23" s="11">
        <v>0.16317578718357614</v>
      </c>
      <c r="Z23" s="11">
        <v>0.15951077234970662</v>
      </c>
      <c r="AA23" s="11">
        <v>8.6714708968366805E-2</v>
      </c>
      <c r="AB23" s="11">
        <v>8.2231699042613043E-2</v>
      </c>
      <c r="AC23" s="11"/>
      <c r="AD23" s="11">
        <f t="shared" si="4"/>
        <v>-7.7279073307093576E-2</v>
      </c>
      <c r="AE23" s="11">
        <f>'RD T1'!T51</f>
        <v>4.490082377719299E-2</v>
      </c>
      <c r="AF23" s="11">
        <f t="shared" si="7"/>
        <v>-3.2378249529900587E-2</v>
      </c>
    </row>
    <row r="24" spans="1:32" x14ac:dyDescent="0.2">
      <c r="A24" s="10" t="str">
        <f>name!D20</f>
        <v>54 Textiles, printing and other skilled trades</v>
      </c>
      <c r="B24" s="11">
        <v>9.9598734726052864</v>
      </c>
      <c r="C24" s="11">
        <v>8.765969320237204</v>
      </c>
      <c r="D24" s="11">
        <v>8.4206027433690167</v>
      </c>
      <c r="E24" s="11">
        <v>8.4351208143982337</v>
      </c>
      <c r="F24" s="11">
        <v>7.8053552578126979</v>
      </c>
      <c r="G24" s="11"/>
      <c r="H24" s="11">
        <f t="shared" si="2"/>
        <v>-0.61524748555631881</v>
      </c>
      <c r="I24" s="11">
        <f>'RD T1'!E23</f>
        <v>3.4585375615426015</v>
      </c>
      <c r="J24" s="11">
        <f t="shared" si="5"/>
        <v>2.8432900759862827</v>
      </c>
      <c r="L24" s="10" t="str">
        <f>name!D20</f>
        <v>54 Textiles, printing and other skilled trades</v>
      </c>
      <c r="M24" s="11">
        <v>5.8624515629341243</v>
      </c>
      <c r="N24" s="11">
        <v>4.8490157818296673</v>
      </c>
      <c r="O24" s="11">
        <v>4.5663164925581059</v>
      </c>
      <c r="P24" s="11">
        <v>4.736715842839808</v>
      </c>
      <c r="Q24" s="11">
        <v>4.3556300599531887</v>
      </c>
      <c r="R24" s="11"/>
      <c r="S24" s="11">
        <f t="shared" si="3"/>
        <v>-0.21068643260491715</v>
      </c>
      <c r="T24" s="11">
        <f>'RD T1'!T23</f>
        <v>1.4373768414967645</v>
      </c>
      <c r="U24" s="11">
        <f t="shared" si="6"/>
        <v>1.2266904088918473</v>
      </c>
      <c r="W24" s="10" t="str">
        <f>name!D20</f>
        <v>54 Textiles, printing and other skilled trades</v>
      </c>
      <c r="X24" s="11">
        <v>4.097421909671163</v>
      </c>
      <c r="Y24" s="11">
        <v>3.9169535384075513</v>
      </c>
      <c r="Z24" s="11">
        <v>3.854286250810909</v>
      </c>
      <c r="AA24" s="11">
        <v>3.6984049715584142</v>
      </c>
      <c r="AB24" s="11">
        <v>3.4497251978595069</v>
      </c>
      <c r="AC24" s="11"/>
      <c r="AD24" s="11">
        <f t="shared" si="4"/>
        <v>-0.4045610529514021</v>
      </c>
      <c r="AE24" s="11">
        <f>'RD T1'!T52</f>
        <v>2.0211607200458368</v>
      </c>
      <c r="AF24" s="11">
        <f t="shared" si="7"/>
        <v>1.6165996670944347</v>
      </c>
    </row>
    <row r="25" spans="1:32" x14ac:dyDescent="0.2">
      <c r="A25" s="10" t="str">
        <f>name!D21</f>
        <v>61 Caring personal service occupations</v>
      </c>
      <c r="B25" s="11">
        <v>44.098159635917966</v>
      </c>
      <c r="C25" s="11">
        <v>44.061248901658935</v>
      </c>
      <c r="D25" s="11">
        <v>42.656271983301039</v>
      </c>
      <c r="E25" s="11">
        <v>44.35311843651823</v>
      </c>
      <c r="F25" s="11">
        <v>47.501865431614569</v>
      </c>
      <c r="G25" s="11"/>
      <c r="H25" s="11">
        <f t="shared" si="2"/>
        <v>4.8455934483135294</v>
      </c>
      <c r="I25" s="11">
        <f>'RD T1'!E24</f>
        <v>25.149513668245579</v>
      </c>
      <c r="J25" s="11">
        <f t="shared" si="5"/>
        <v>29.995107116559108</v>
      </c>
      <c r="L25" s="10" t="str">
        <f>name!D21</f>
        <v>61 Caring personal service occupations</v>
      </c>
      <c r="M25" s="11">
        <v>6.3044603660718108</v>
      </c>
      <c r="N25" s="11">
        <v>6.3030960031045984</v>
      </c>
      <c r="O25" s="11">
        <v>6.3264182649270388</v>
      </c>
      <c r="P25" s="11">
        <v>7.5925195557575833</v>
      </c>
      <c r="Q25" s="11">
        <v>8.8001904682621355</v>
      </c>
      <c r="R25" s="11"/>
      <c r="S25" s="11">
        <f t="shared" si="3"/>
        <v>2.4737722033350966</v>
      </c>
      <c r="T25" s="11">
        <f>'RD T1'!T24</f>
        <v>3.4160353677758115</v>
      </c>
      <c r="U25" s="11">
        <f t="shared" si="6"/>
        <v>5.8898075711109081</v>
      </c>
      <c r="W25" s="10" t="str">
        <f>name!D21</f>
        <v>61 Caring personal service occupations</v>
      </c>
      <c r="X25" s="11">
        <v>37.793699269846165</v>
      </c>
      <c r="Y25" s="11">
        <v>37.758152898554329</v>
      </c>
      <c r="Z25" s="11">
        <v>36.329853718374018</v>
      </c>
      <c r="AA25" s="11">
        <v>36.760598880760654</v>
      </c>
      <c r="AB25" s="11">
        <v>38.701674963352446</v>
      </c>
      <c r="AC25" s="11"/>
      <c r="AD25" s="11">
        <f t="shared" si="4"/>
        <v>2.3718212449784275</v>
      </c>
      <c r="AE25" s="11">
        <f>'RD T1'!T53</f>
        <v>21.733478300469766</v>
      </c>
      <c r="AF25" s="11">
        <f t="shared" si="7"/>
        <v>24.105299545448194</v>
      </c>
    </row>
    <row r="26" spans="1:32" x14ac:dyDescent="0.2">
      <c r="A26" s="10" t="str">
        <f>name!D22</f>
        <v>62 Leisure, travel and related personal service occupations</v>
      </c>
      <c r="B26" s="11">
        <v>11.432240262177606</v>
      </c>
      <c r="C26" s="11">
        <v>13.831711381179304</v>
      </c>
      <c r="D26" s="11">
        <v>13.236632494935616</v>
      </c>
      <c r="E26" s="11">
        <v>12.333789964594024</v>
      </c>
      <c r="F26" s="11">
        <v>12.427122688661692</v>
      </c>
      <c r="G26" s="11"/>
      <c r="H26" s="11">
        <f t="shared" si="2"/>
        <v>-0.80950980627392433</v>
      </c>
      <c r="I26" s="11">
        <f>'RD T1'!E25</f>
        <v>6.2565798675230058</v>
      </c>
      <c r="J26" s="11">
        <f t="shared" si="5"/>
        <v>5.4470700612490814</v>
      </c>
      <c r="L26" s="10" t="str">
        <f>name!D22</f>
        <v>62 Leisure, travel and related personal service occupations</v>
      </c>
      <c r="M26" s="11">
        <v>3.5943328358446998</v>
      </c>
      <c r="N26" s="11">
        <v>3.9793037137212734</v>
      </c>
      <c r="O26" s="11">
        <v>3.8931153811743155</v>
      </c>
      <c r="P26" s="11">
        <v>3.6932586991037311</v>
      </c>
      <c r="Q26" s="11">
        <v>3.9503060075146359</v>
      </c>
      <c r="R26" s="11"/>
      <c r="S26" s="11">
        <f t="shared" si="3"/>
        <v>5.719062634032035E-2</v>
      </c>
      <c r="T26" s="11">
        <f>'RD T1'!T25</f>
        <v>1.620161281130877</v>
      </c>
      <c r="U26" s="11">
        <f t="shared" si="6"/>
        <v>1.6773519074711973</v>
      </c>
      <c r="W26" s="10" t="str">
        <f>name!D22</f>
        <v>62 Leisure, travel and related personal service occupations</v>
      </c>
      <c r="X26" s="11">
        <v>7.8379074263329018</v>
      </c>
      <c r="Y26" s="11">
        <v>9.8524076674580314</v>
      </c>
      <c r="Z26" s="11">
        <v>9.3435171137612993</v>
      </c>
      <c r="AA26" s="11">
        <v>8.640531265490301</v>
      </c>
      <c r="AB26" s="11">
        <v>8.476816681147044</v>
      </c>
      <c r="AC26" s="11"/>
      <c r="AD26" s="11">
        <f t="shared" si="4"/>
        <v>-0.86670043261425533</v>
      </c>
      <c r="AE26" s="11">
        <f>'RD T1'!T54</f>
        <v>4.6364185863921286</v>
      </c>
      <c r="AF26" s="11">
        <f t="shared" si="7"/>
        <v>3.7697181537778732</v>
      </c>
    </row>
    <row r="27" spans="1:32" x14ac:dyDescent="0.2">
      <c r="A27" s="10" t="str">
        <f>name!D23</f>
        <v>63 Community and civil enforcement occupations</v>
      </c>
      <c r="B27" s="11">
        <v>0.56267232099027598</v>
      </c>
      <c r="C27" s="11">
        <v>0.47623260600406536</v>
      </c>
      <c r="D27" s="11">
        <v>0.59425999773883664</v>
      </c>
      <c r="E27" s="11">
        <v>0.46572250182774588</v>
      </c>
      <c r="F27" s="11">
        <v>0.5190166487970671</v>
      </c>
      <c r="G27" s="11"/>
      <c r="H27" s="11">
        <f t="shared" si="2"/>
        <v>-7.5243348941769539E-2</v>
      </c>
      <c r="I27" s="11">
        <f>'RD T1'!E26</f>
        <v>0.22453538488556926</v>
      </c>
      <c r="J27" s="11">
        <f t="shared" si="5"/>
        <v>0.14929203594379972</v>
      </c>
      <c r="L27" s="10" t="str">
        <f>name!D23</f>
        <v>63 Community and civil enforcement occupations</v>
      </c>
      <c r="M27" s="11">
        <v>0.45446349099797467</v>
      </c>
      <c r="N27" s="11">
        <v>0.34140801088163986</v>
      </c>
      <c r="O27" s="11">
        <v>0.48097030772554444</v>
      </c>
      <c r="P27" s="11">
        <v>0.31297247456871574</v>
      </c>
      <c r="Q27" s="11">
        <v>0.36865237897560688</v>
      </c>
      <c r="R27" s="11"/>
      <c r="S27" s="11">
        <f t="shared" si="3"/>
        <v>-0.11231792874993757</v>
      </c>
      <c r="T27" s="11">
        <f>'RD T1'!T26</f>
        <v>0.13758405090712675</v>
      </c>
      <c r="U27" s="11">
        <f t="shared" si="6"/>
        <v>2.526612215718918E-2</v>
      </c>
      <c r="W27" s="10" t="str">
        <f>name!D23</f>
        <v>63 Community and civil enforcement occupations</v>
      </c>
      <c r="X27" s="11">
        <v>0.10820882999230226</v>
      </c>
      <c r="Y27" s="11">
        <v>0.13482459512242542</v>
      </c>
      <c r="Z27" s="11">
        <v>0.11328969001329244</v>
      </c>
      <c r="AA27" s="11">
        <v>0.1527500272590307</v>
      </c>
      <c r="AB27" s="11">
        <v>0.15036426982146042</v>
      </c>
      <c r="AC27" s="11"/>
      <c r="AD27" s="11">
        <f t="shared" si="4"/>
        <v>3.7074579808167987E-2</v>
      </c>
      <c r="AE27" s="11">
        <f>'RD T1'!T55</f>
        <v>8.6951333978442555E-2</v>
      </c>
      <c r="AF27" s="11">
        <f t="shared" si="7"/>
        <v>0.12402591378661054</v>
      </c>
    </row>
    <row r="28" spans="1:32" x14ac:dyDescent="0.2">
      <c r="A28" s="10" t="str">
        <f>name!D24</f>
        <v>71 Sales occupations</v>
      </c>
      <c r="B28" s="11">
        <v>38.257094105171433</v>
      </c>
      <c r="C28" s="11">
        <v>36.561342175708219</v>
      </c>
      <c r="D28" s="11">
        <v>35.350892088248358</v>
      </c>
      <c r="E28" s="11">
        <v>34.286499340391323</v>
      </c>
      <c r="F28" s="11">
        <v>33.112828242719864</v>
      </c>
      <c r="G28" s="11"/>
      <c r="H28" s="11">
        <f t="shared" si="2"/>
        <v>-2.2380638455284938</v>
      </c>
      <c r="I28" s="11">
        <f>'RD T1'!E27</f>
        <v>15.928314479335414</v>
      </c>
      <c r="J28" s="11">
        <f t="shared" si="5"/>
        <v>13.690250633806921</v>
      </c>
      <c r="L28" s="10" t="str">
        <f>name!D24</f>
        <v>71 Sales occupations</v>
      </c>
      <c r="M28" s="11">
        <v>14.017744773164253</v>
      </c>
      <c r="N28" s="11">
        <v>13.766091684162161</v>
      </c>
      <c r="O28" s="11">
        <v>13.603399662073933</v>
      </c>
      <c r="P28" s="11">
        <v>13.307678616008623</v>
      </c>
      <c r="Q28" s="11">
        <v>13.123481913040699</v>
      </c>
      <c r="R28" s="11"/>
      <c r="S28" s="11">
        <f t="shared" si="3"/>
        <v>-0.47991774903323403</v>
      </c>
      <c r="T28" s="11">
        <f>'RD T1'!T27</f>
        <v>4.373718199549157</v>
      </c>
      <c r="U28" s="11">
        <f t="shared" si="6"/>
        <v>3.8938004505159229</v>
      </c>
      <c r="W28" s="10" t="str">
        <f>name!D24</f>
        <v>71 Sales occupations</v>
      </c>
      <c r="X28" s="11">
        <v>24.239349332007201</v>
      </c>
      <c r="Y28" s="11">
        <v>22.795250491546064</v>
      </c>
      <c r="Z28" s="11">
        <v>21.747492426174386</v>
      </c>
      <c r="AA28" s="11">
        <v>20.97882072438275</v>
      </c>
      <c r="AB28" s="11">
        <v>19.989346329679158</v>
      </c>
      <c r="AC28" s="11"/>
      <c r="AD28" s="11">
        <f t="shared" si="4"/>
        <v>-1.7581460964952278</v>
      </c>
      <c r="AE28" s="11">
        <f>'RD T1'!T56</f>
        <v>11.554596279786256</v>
      </c>
      <c r="AF28" s="11">
        <f t="shared" si="7"/>
        <v>9.7964501832910287</v>
      </c>
    </row>
    <row r="29" spans="1:32" x14ac:dyDescent="0.2">
      <c r="A29" s="10" t="str">
        <f>name!D25</f>
        <v>72 Customer service occupations</v>
      </c>
      <c r="B29" s="11">
        <v>8.4268108037697012</v>
      </c>
      <c r="C29" s="11">
        <v>9.1080663782847946</v>
      </c>
      <c r="D29" s="11">
        <v>9.292506456499412</v>
      </c>
      <c r="E29" s="11">
        <v>10.145962475828137</v>
      </c>
      <c r="F29" s="11">
        <v>11.112328582206684</v>
      </c>
      <c r="G29" s="11"/>
      <c r="H29" s="11">
        <f t="shared" si="2"/>
        <v>1.8198221257072724</v>
      </c>
      <c r="I29" s="11">
        <f>'RD T1'!E28</f>
        <v>4.8385890046589912</v>
      </c>
      <c r="J29" s="11">
        <f t="shared" si="5"/>
        <v>6.6584111303662636</v>
      </c>
      <c r="L29" s="10" t="str">
        <f>name!D25</f>
        <v>72 Customer service occupations</v>
      </c>
      <c r="M29" s="11">
        <v>2.7517781892160103</v>
      </c>
      <c r="N29" s="11">
        <v>2.5309918623694871</v>
      </c>
      <c r="O29" s="11">
        <v>3.011790838783992</v>
      </c>
      <c r="P29" s="11">
        <v>3.7202864472603183</v>
      </c>
      <c r="Q29" s="11">
        <v>4.1544659381203051</v>
      </c>
      <c r="R29" s="11"/>
      <c r="S29" s="11">
        <f t="shared" si="3"/>
        <v>1.1426750993363131</v>
      </c>
      <c r="T29" s="11">
        <f>'RD T1'!T28</f>
        <v>1.2645475060840035</v>
      </c>
      <c r="U29" s="11">
        <f t="shared" si="6"/>
        <v>2.4072226054203165</v>
      </c>
      <c r="W29" s="10" t="str">
        <f>name!D25</f>
        <v>72 Customer service occupations</v>
      </c>
      <c r="X29" s="11">
        <v>5.6750326145536905</v>
      </c>
      <c r="Y29" s="11">
        <v>6.577074515915311</v>
      </c>
      <c r="Z29" s="11">
        <v>6.2807156177154333</v>
      </c>
      <c r="AA29" s="11">
        <v>6.4256760285678158</v>
      </c>
      <c r="AB29" s="11">
        <v>6.957862644086398</v>
      </c>
      <c r="AC29" s="11"/>
      <c r="AD29" s="11">
        <f t="shared" si="4"/>
        <v>0.67714702637096469</v>
      </c>
      <c r="AE29" s="11">
        <f>'RD T1'!T57</f>
        <v>3.5740414985749878</v>
      </c>
      <c r="AF29" s="11">
        <f t="shared" si="7"/>
        <v>4.2511885249459525</v>
      </c>
    </row>
    <row r="30" spans="1:32" x14ac:dyDescent="0.2">
      <c r="A30" s="10" t="str">
        <f>name!D26</f>
        <v>81 Process, plant and machine operatives</v>
      </c>
      <c r="B30" s="11">
        <v>21.813657446272121</v>
      </c>
      <c r="C30" s="11">
        <v>21.860432558380293</v>
      </c>
      <c r="D30" s="11">
        <v>19.098608904407278</v>
      </c>
      <c r="E30" s="11">
        <v>19.559457003135567</v>
      </c>
      <c r="F30" s="11">
        <v>18.146707805956073</v>
      </c>
      <c r="G30" s="11"/>
      <c r="H30" s="11">
        <f t="shared" si="2"/>
        <v>-0.95190109845120574</v>
      </c>
      <c r="I30" s="11">
        <f>'RD T1'!E29</f>
        <v>7.5830361683908141</v>
      </c>
      <c r="J30" s="11">
        <f t="shared" si="5"/>
        <v>6.6311350699396083</v>
      </c>
      <c r="L30" s="10" t="str">
        <f>name!D26</f>
        <v>81 Process, plant and machine operatives</v>
      </c>
      <c r="M30" s="11">
        <v>16.526806656114061</v>
      </c>
      <c r="N30" s="11">
        <v>16.084616644889024</v>
      </c>
      <c r="O30" s="11">
        <v>14.424469865904017</v>
      </c>
      <c r="P30" s="11">
        <v>14.178996504389278</v>
      </c>
      <c r="Q30" s="11">
        <v>12.509015500783832</v>
      </c>
      <c r="R30" s="11"/>
      <c r="S30" s="11">
        <f t="shared" si="3"/>
        <v>-1.9154543651201852</v>
      </c>
      <c r="T30" s="11">
        <f>'RD T1'!T29</f>
        <v>4.9798661524917334</v>
      </c>
      <c r="U30" s="11">
        <f t="shared" si="6"/>
        <v>3.0644117873715482</v>
      </c>
      <c r="W30" s="10" t="str">
        <f>name!D26</f>
        <v>81 Process, plant and machine operatives</v>
      </c>
      <c r="X30" s="11">
        <v>5.2868507901580131</v>
      </c>
      <c r="Y30" s="11">
        <v>5.775815913491245</v>
      </c>
      <c r="Z30" s="11">
        <v>4.6741390385032657</v>
      </c>
      <c r="AA30" s="11">
        <v>5.3804604987462605</v>
      </c>
      <c r="AB30" s="11">
        <v>5.637692305172239</v>
      </c>
      <c r="AC30" s="11"/>
      <c r="AD30" s="11">
        <f t="shared" si="4"/>
        <v>0.96355326666897323</v>
      </c>
      <c r="AE30" s="11">
        <f>'RD T1'!T58</f>
        <v>2.6031700158990794</v>
      </c>
      <c r="AF30" s="11">
        <f t="shared" si="7"/>
        <v>3.5667232825680526</v>
      </c>
    </row>
    <row r="31" spans="1:32" x14ac:dyDescent="0.2">
      <c r="A31" s="10" t="str">
        <f>name!D27</f>
        <v>82 Transport and mobile machine drivers and operatives</v>
      </c>
      <c r="B31" s="11">
        <v>21.598631145559132</v>
      </c>
      <c r="C31" s="11">
        <v>23.474574317298153</v>
      </c>
      <c r="D31" s="11">
        <v>23.596362373320943</v>
      </c>
      <c r="E31" s="11">
        <v>23.543651997124432</v>
      </c>
      <c r="F31" s="11">
        <v>22.605960687480501</v>
      </c>
      <c r="G31" s="11"/>
      <c r="H31" s="11">
        <f t="shared" si="2"/>
        <v>-0.99040168584044252</v>
      </c>
      <c r="I31" s="11">
        <f>'RD T1'!E30</f>
        <v>12.256510835543997</v>
      </c>
      <c r="J31" s="11">
        <f t="shared" si="5"/>
        <v>11.266109149703555</v>
      </c>
      <c r="L31" s="10" t="str">
        <f>name!D27</f>
        <v>82 Transport and mobile machine drivers and operatives</v>
      </c>
      <c r="M31" s="11">
        <v>20.498554127845512</v>
      </c>
      <c r="N31" s="11">
        <v>22.216542797649161</v>
      </c>
      <c r="O31" s="11">
        <v>22.376036067230782</v>
      </c>
      <c r="P31" s="11">
        <v>22.034328150284857</v>
      </c>
      <c r="Q31" s="11">
        <v>20.963009080316322</v>
      </c>
      <c r="R31" s="11"/>
      <c r="S31" s="11">
        <f t="shared" si="3"/>
        <v>-1.4130269869144598</v>
      </c>
      <c r="T31" s="11">
        <f>'RD T1'!T30</f>
        <v>11.321426321575636</v>
      </c>
      <c r="U31" s="11">
        <f t="shared" si="6"/>
        <v>9.9083993346611763</v>
      </c>
      <c r="W31" s="10" t="str">
        <f>name!D27</f>
        <v>82 Transport and mobile machine drivers and operatives</v>
      </c>
      <c r="X31" s="11">
        <v>1.100077017713641</v>
      </c>
      <c r="Y31" s="11">
        <v>1.2580315196489837</v>
      </c>
      <c r="Z31" s="11">
        <v>1.2203263060901677</v>
      </c>
      <c r="AA31" s="11">
        <v>1.5093238468395691</v>
      </c>
      <c r="AB31" s="11">
        <v>1.6429516071641468</v>
      </c>
      <c r="AC31" s="11"/>
      <c r="AD31" s="11">
        <f t="shared" si="4"/>
        <v>0.42262530107397911</v>
      </c>
      <c r="AE31" s="11">
        <f>'RD T1'!T59</f>
        <v>0.93508451396836056</v>
      </c>
      <c r="AF31" s="11">
        <f t="shared" si="7"/>
        <v>1.3577098150423397</v>
      </c>
    </row>
    <row r="32" spans="1:32" x14ac:dyDescent="0.2">
      <c r="A32" s="10" t="str">
        <f>name!D28</f>
        <v>91 Elementary trades and related occupations</v>
      </c>
      <c r="B32" s="11">
        <v>11.572484411643069</v>
      </c>
      <c r="C32" s="11">
        <v>10.671960006916576</v>
      </c>
      <c r="D32" s="11">
        <v>9.779702996140724</v>
      </c>
      <c r="E32" s="11">
        <v>16.823513564052433</v>
      </c>
      <c r="F32" s="11">
        <v>18.209712121555558</v>
      </c>
      <c r="G32" s="11"/>
      <c r="H32" s="11">
        <f t="shared" si="2"/>
        <v>8.4300091254148342</v>
      </c>
      <c r="I32" s="11">
        <f>'RD T1'!E31</f>
        <v>7.8969440595591385</v>
      </c>
      <c r="J32" s="11">
        <f t="shared" si="5"/>
        <v>16.326953184973974</v>
      </c>
      <c r="L32" s="10" t="str">
        <f>name!D28</f>
        <v>91 Elementary trades and related occupations</v>
      </c>
      <c r="M32" s="11">
        <v>8.5112249608119335</v>
      </c>
      <c r="N32" s="11">
        <v>7.6844151947575643</v>
      </c>
      <c r="O32" s="11">
        <v>7.4533464150402828</v>
      </c>
      <c r="P32" s="11">
        <v>9.7972064739766385</v>
      </c>
      <c r="Q32" s="11">
        <v>10.209282169696602</v>
      </c>
      <c r="R32" s="11"/>
      <c r="S32" s="11">
        <f t="shared" si="3"/>
        <v>2.7559357546563188</v>
      </c>
      <c r="T32" s="11">
        <f>'RD T1'!T31</f>
        <v>3.2864270854617175</v>
      </c>
      <c r="U32" s="11">
        <f t="shared" si="6"/>
        <v>6.0423628401180363</v>
      </c>
      <c r="W32" s="10" t="str">
        <f>name!D28</f>
        <v>91 Elementary trades and related occupations</v>
      </c>
      <c r="X32" s="11">
        <v>3.0612594508311299</v>
      </c>
      <c r="Y32" s="11">
        <v>2.9875448121590069</v>
      </c>
      <c r="Z32" s="11">
        <v>2.326356581100439</v>
      </c>
      <c r="AA32" s="11">
        <v>7.0263070900757887</v>
      </c>
      <c r="AB32" s="11">
        <v>8.0004299518589779</v>
      </c>
      <c r="AC32" s="11"/>
      <c r="AD32" s="11">
        <f t="shared" si="4"/>
        <v>5.6740733707585385</v>
      </c>
      <c r="AE32" s="11">
        <f>'RD T1'!T60</f>
        <v>4.6105169740974201</v>
      </c>
      <c r="AF32" s="11">
        <f t="shared" si="7"/>
        <v>10.284590344855959</v>
      </c>
    </row>
    <row r="33" spans="1:32" x14ac:dyDescent="0.2">
      <c r="A33" s="10" t="str">
        <f>name!D29</f>
        <v>92 Elementary administration and service occupations</v>
      </c>
      <c r="B33" s="11">
        <v>50.006349508407538</v>
      </c>
      <c r="C33" s="11">
        <v>48.330455558527781</v>
      </c>
      <c r="D33" s="11">
        <v>44.935536572767191</v>
      </c>
      <c r="E33" s="11">
        <v>39.322965155745095</v>
      </c>
      <c r="F33" s="11">
        <v>35.342500634177497</v>
      </c>
      <c r="G33" s="11"/>
      <c r="H33" s="11">
        <f t="shared" ref="H33" si="8">F33-D33</f>
        <v>-9.5930359385896935</v>
      </c>
      <c r="I33" s="11">
        <f>'RD T1'!E32</f>
        <v>17.80001453252429</v>
      </c>
      <c r="J33" s="11">
        <f>SUM(H33:I33)</f>
        <v>8.2069785939345969</v>
      </c>
      <c r="L33" s="10" t="str">
        <f>name!D29</f>
        <v>92 Elementary administration and service occupations</v>
      </c>
      <c r="M33" s="11">
        <v>25.952587610546331</v>
      </c>
      <c r="N33" s="11">
        <v>23.568061198101862</v>
      </c>
      <c r="O33" s="11">
        <v>22.59217862260391</v>
      </c>
      <c r="P33" s="11">
        <v>21.788741154391552</v>
      </c>
      <c r="Q33" s="11">
        <v>19.775144859998839</v>
      </c>
      <c r="R33" s="11"/>
      <c r="S33" s="11">
        <f t="shared" ref="S33" si="9">Q33-O33</f>
        <v>-2.817033762605071</v>
      </c>
      <c r="T33" s="11">
        <f>'RD T1'!T32</f>
        <v>8.308939110450531</v>
      </c>
      <c r="U33" s="11">
        <f t="shared" ref="U33" si="10">SUM(S33:T33)</f>
        <v>5.49190534784546</v>
      </c>
      <c r="W33" s="10" t="str">
        <f>name!D29</f>
        <v>92 Elementary administration and service occupations</v>
      </c>
      <c r="X33" s="11">
        <v>24.053761897861165</v>
      </c>
      <c r="Y33" s="11">
        <v>24.762394360425926</v>
      </c>
      <c r="Z33" s="11">
        <v>22.343357950163288</v>
      </c>
      <c r="AA33" s="11">
        <v>17.534224001353568</v>
      </c>
      <c r="AB33" s="11">
        <v>15.567355774178626</v>
      </c>
      <c r="AC33" s="11"/>
      <c r="AD33" s="11">
        <f t="shared" ref="AD33" si="11">AB33-Z33</f>
        <v>-6.7760021759846616</v>
      </c>
      <c r="AE33" s="11">
        <f>'RD T1'!T61</f>
        <v>9.4910754220737559</v>
      </c>
      <c r="AF33" s="11">
        <f t="shared" ref="AF33" si="12">SUM(AD33:AE33)</f>
        <v>2.7150732460890943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521.11700000000019</v>
      </c>
      <c r="C35" s="34">
        <f>SUM(C8:C33)</f>
        <v>550.84699999999998</v>
      </c>
      <c r="D35" s="34">
        <f>SUM(D8:D33)</f>
        <v>551.37600000000009</v>
      </c>
      <c r="E35" s="34">
        <f>SUM(E8:E33)</f>
        <v>558.67400000000021</v>
      </c>
      <c r="F35" s="34">
        <f>SUM(F8:F33)</f>
        <v>572.85100000000034</v>
      </c>
      <c r="G35" s="11"/>
      <c r="H35" s="34">
        <f>F35-D35</f>
        <v>21.47500000000025</v>
      </c>
      <c r="I35" s="34">
        <f>SUM(I8:I33)</f>
        <v>267.21724163620564</v>
      </c>
      <c r="J35" s="34">
        <f>SUM(J8:J33)</f>
        <v>288.69224163620589</v>
      </c>
      <c r="L35" s="231" t="str">
        <f>name!D3</f>
        <v>All occupations</v>
      </c>
      <c r="M35" s="34">
        <f>SUM(M8:M33)</f>
        <v>278.77461585459099</v>
      </c>
      <c r="N35" s="34">
        <f>SUM(N8:N33)</f>
        <v>288.27056589233587</v>
      </c>
      <c r="O35" s="34">
        <f>SUM(O8:O33)</f>
        <v>290.14659149511579</v>
      </c>
      <c r="P35" s="34">
        <f>SUM(P8:P33)</f>
        <v>292.70316278860633</v>
      </c>
      <c r="Q35" s="34">
        <f>SUM(Q8:Q33)</f>
        <v>297.16806622712676</v>
      </c>
      <c r="R35" s="11"/>
      <c r="S35" s="34">
        <f>Q35-O35</f>
        <v>7.0214747320109723</v>
      </c>
      <c r="T35" s="34">
        <f>SUM(T8:T33)</f>
        <v>116.8844766346422</v>
      </c>
      <c r="U35" s="34">
        <f>SUM(U8:U33)</f>
        <v>123.90595136665321</v>
      </c>
      <c r="W35" s="231" t="str">
        <f>name!D3</f>
        <v>All occupations</v>
      </c>
      <c r="X35" s="34">
        <f>SUM(X8:X33)</f>
        <v>242.3423841454092</v>
      </c>
      <c r="Y35" s="34">
        <f>SUM(Y8:Y33)</f>
        <v>262.576434107664</v>
      </c>
      <c r="Z35" s="34">
        <f>SUM(Z8:Z33)</f>
        <v>261.22940850488442</v>
      </c>
      <c r="AA35" s="34">
        <f>SUM(AA8:AA33)</f>
        <v>265.9708372113937</v>
      </c>
      <c r="AB35" s="34">
        <f>SUM(AB8:AB33)</f>
        <v>275.68293377287341</v>
      </c>
      <c r="AC35" s="11"/>
      <c r="AD35" s="34">
        <f t="shared" ref="AD35" si="13">AB35-Z35</f>
        <v>14.453525267988994</v>
      </c>
      <c r="AE35" s="34">
        <f>SUM(AE8:AE33)</f>
        <v>150.33276500156344</v>
      </c>
      <c r="AF35" s="34">
        <f>SUM(AF8:AF33)</f>
        <v>164.78629026955241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Leicester and Leicestershire (Continued)</v>
      </c>
      <c r="L38" s="19" t="str">
        <f>CONCATENATE(L$1," (Continued)")</f>
        <v>Occupation Table 2.1  Males: Employment Change by Occupation (SOC 2020) and Replacement Demand, 2015-2035, Leicester and Leicestershire (Continued)</v>
      </c>
      <c r="W38" s="19" t="str">
        <f>CONCATENATE(W$1," (Continued)")</f>
        <v>Occupation Table 2.2  Females: Employment Change by Occupation (SOC 2020) and Replacement Demand, 2015-2035, Leicester and Leicestershire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6.4250347548450586</v>
      </c>
      <c r="C45" s="173">
        <f t="shared" si="20"/>
        <v>7.4035404959351405</v>
      </c>
      <c r="D45" s="173">
        <f t="shared" si="20"/>
        <v>7.7203874790253302</v>
      </c>
      <c r="E45" s="173">
        <f t="shared" si="20"/>
        <v>6.8273194858197064</v>
      </c>
      <c r="F45" s="173">
        <f t="shared" si="20"/>
        <v>7.1713178695563169</v>
      </c>
      <c r="H45" s="68">
        <f t="shared" ref="H45:H70" si="21">IF(D8&gt;0,(H8/D8)*100,0)</f>
        <v>-3.4941383913105168</v>
      </c>
      <c r="I45" s="69">
        <f t="shared" ref="I45:I70" si="22">IF(D8&gt;0,I8/D8*100,0)</f>
        <v>46.935735972657056</v>
      </c>
      <c r="J45" s="69">
        <f t="shared" ref="J45:J70" si="23">IF(D8&gt;0,(J8/D8)*100,0)</f>
        <v>43.441597581346542</v>
      </c>
      <c r="L45" t="str">
        <f t="shared" ref="L45:L70" si="24">L8</f>
        <v>11 Corporate managers and directors</v>
      </c>
      <c r="M45" s="173">
        <f t="shared" ref="M45:Q45" si="25">M8/M$35*100</f>
        <v>8.6979523682322402</v>
      </c>
      <c r="N45" s="173">
        <f t="shared" si="25"/>
        <v>9.7747415480808684</v>
      </c>
      <c r="O45" s="173">
        <f t="shared" si="25"/>
        <v>10.134798060306148</v>
      </c>
      <c r="P45" s="173">
        <f t="shared" si="25"/>
        <v>8.6504448005504049</v>
      </c>
      <c r="Q45" s="173">
        <f t="shared" si="25"/>
        <v>8.7855982904668899</v>
      </c>
      <c r="S45" s="68">
        <f t="shared" ref="S45:S70" si="26">IF(O8&gt;0,(S8/O8)*100,0)</f>
        <v>-11.214732531233091</v>
      </c>
      <c r="T45" s="69">
        <f t="shared" ref="T45:T70" si="27">IF(O8&gt;0,T8/O8*100,0)</f>
        <v>40.984997716824914</v>
      </c>
      <c r="U45" s="69">
        <f t="shared" ref="U45:U70" si="28">IF(O8&gt;0,(U8/O8)*100,0)</f>
        <v>29.770265185591821</v>
      </c>
      <c r="W45" t="str">
        <f t="shared" ref="W45:W70" si="29">W8</f>
        <v>11 Corporate managers and directors</v>
      </c>
      <c r="X45" s="173">
        <f t="shared" ref="X45:AB45" si="30">X8/X$35*100</f>
        <v>3.8104209852580042</v>
      </c>
      <c r="Y45" s="173">
        <f t="shared" si="30"/>
        <v>4.8003081401088687</v>
      </c>
      <c r="Z45" s="173">
        <f t="shared" si="30"/>
        <v>5.0387100804591096</v>
      </c>
      <c r="AA45" s="173">
        <f t="shared" si="30"/>
        <v>4.8209546099686129</v>
      </c>
      <c r="AB45" s="173">
        <f t="shared" si="30"/>
        <v>5.4312297746380622</v>
      </c>
      <c r="AD45" s="68">
        <f t="shared" ref="AD45:AD70" si="31">IF(Z8&gt;0,(AD8/Z8)*100,0)</f>
        <v>13.753985301767003</v>
      </c>
      <c r="AE45" s="69">
        <f t="shared" ref="AE45:AE70" si="32">IF(Z8&gt;0,AE8/Z8*100,0)</f>
        <v>60.229929093233991</v>
      </c>
      <c r="AF45" s="69">
        <f t="shared" ref="AF45:AF70" si="33">IF(Z8&gt;0,(AF8/Z8)*100,0)</f>
        <v>73.983914395000994</v>
      </c>
    </row>
    <row r="46" spans="1:32" x14ac:dyDescent="0.2">
      <c r="A46" t="str">
        <f t="shared" si="19"/>
        <v>12 Other managers and proprietors</v>
      </c>
      <c r="B46" s="173">
        <f t="shared" si="20"/>
        <v>2.9740306384465645</v>
      </c>
      <c r="C46" s="173">
        <f t="shared" si="20"/>
        <v>3.124027173193237</v>
      </c>
      <c r="D46" s="173">
        <f t="shared" si="20"/>
        <v>3.2423882540101259</v>
      </c>
      <c r="E46" s="173">
        <f t="shared" si="20"/>
        <v>3.2835940441969429</v>
      </c>
      <c r="F46" s="173">
        <f t="shared" si="20"/>
        <v>3.5520963281958613</v>
      </c>
      <c r="H46" s="68">
        <f t="shared" si="21"/>
        <v>13.818677330636053</v>
      </c>
      <c r="I46" s="69">
        <f t="shared" si="22"/>
        <v>56.271564077637223</v>
      </c>
      <c r="J46" s="69">
        <f t="shared" si="23"/>
        <v>70.090241408273286</v>
      </c>
      <c r="L46" t="str">
        <f t="shared" si="24"/>
        <v>12 Other managers and proprietors</v>
      </c>
      <c r="M46" s="173">
        <f t="shared" ref="M46:Q46" si="34">M9/M$35*100</f>
        <v>3.5766786293264685</v>
      </c>
      <c r="N46" s="173">
        <f t="shared" si="34"/>
        <v>3.7356630168142684</v>
      </c>
      <c r="O46" s="173">
        <f t="shared" si="34"/>
        <v>3.9146716830710098</v>
      </c>
      <c r="P46" s="173">
        <f t="shared" si="34"/>
        <v>4.3010281013412577</v>
      </c>
      <c r="Q46" s="173">
        <f t="shared" si="34"/>
        <v>4.7395259078893384</v>
      </c>
      <c r="S46" s="68">
        <f t="shared" si="26"/>
        <v>24.000724427549113</v>
      </c>
      <c r="T46" s="69">
        <f t="shared" si="27"/>
        <v>55.647522085577847</v>
      </c>
      <c r="U46" s="69">
        <f t="shared" si="28"/>
        <v>79.648246513126978</v>
      </c>
      <c r="W46" t="str">
        <f t="shared" si="29"/>
        <v>12 Other managers and proprietors</v>
      </c>
      <c r="X46" s="173">
        <f t="shared" ref="X46:AB46" si="35">X9/X$35*100</f>
        <v>2.2807843342743581</v>
      </c>
      <c r="Y46" s="173">
        <f t="shared" si="35"/>
        <v>2.4525403683706219</v>
      </c>
      <c r="Z46" s="173">
        <f t="shared" si="35"/>
        <v>2.495685397784742</v>
      </c>
      <c r="AA46" s="173">
        <f t="shared" si="35"/>
        <v>2.1638992326252238</v>
      </c>
      <c r="AB46" s="173">
        <f t="shared" si="35"/>
        <v>2.2721253588317718</v>
      </c>
      <c r="AD46" s="68">
        <f t="shared" si="31"/>
        <v>-3.9206036968830493</v>
      </c>
      <c r="AE46" s="69">
        <f t="shared" si="32"/>
        <v>57.358777303499288</v>
      </c>
      <c r="AF46" s="69">
        <f t="shared" si="33"/>
        <v>53.438173606616232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5.4443103041470406</v>
      </c>
      <c r="C47" s="173">
        <f t="shared" si="20"/>
        <v>6.111612478079719</v>
      </c>
      <c r="D47" s="173">
        <f t="shared" si="20"/>
        <v>6.3842291689558115</v>
      </c>
      <c r="E47" s="173">
        <f t="shared" si="20"/>
        <v>7.7153857650820168</v>
      </c>
      <c r="F47" s="173">
        <f t="shared" si="20"/>
        <v>8.5728425617631228</v>
      </c>
      <c r="H47" s="68">
        <f t="shared" si="21"/>
        <v>39.511560684382516</v>
      </c>
      <c r="I47" s="69">
        <f t="shared" si="22"/>
        <v>45.980796096581116</v>
      </c>
      <c r="J47" s="69">
        <f t="shared" si="23"/>
        <v>85.492356780963647</v>
      </c>
      <c r="L47" t="str">
        <f t="shared" si="24"/>
        <v>21 Science, research, engineering and technology professionals</v>
      </c>
      <c r="M47" s="173">
        <f t="shared" ref="M47:Q47" si="36">M10/M$35*100</f>
        <v>8.5374056143946468</v>
      </c>
      <c r="N47" s="173">
        <f t="shared" si="36"/>
        <v>9.8132477600127626</v>
      </c>
      <c r="O47" s="173">
        <f t="shared" si="36"/>
        <v>9.824518800107171</v>
      </c>
      <c r="P47" s="173">
        <f t="shared" si="36"/>
        <v>11.608478850271869</v>
      </c>
      <c r="Q47" s="173">
        <f t="shared" si="36"/>
        <v>12.781614219080323</v>
      </c>
      <c r="S47" s="68">
        <f t="shared" si="26"/>
        <v>33.247503957342602</v>
      </c>
      <c r="T47" s="69">
        <f t="shared" si="27"/>
        <v>39.89345252840301</v>
      </c>
      <c r="U47" s="69">
        <f t="shared" si="28"/>
        <v>73.140956485745619</v>
      </c>
      <c r="W47" t="str">
        <f t="shared" si="29"/>
        <v>21 Science, research, engineering and technology professionals</v>
      </c>
      <c r="X47" s="173">
        <f t="shared" ref="X47:AB47" si="37">X10/X$35*100</f>
        <v>1.8862184748674535</v>
      </c>
      <c r="Y47" s="173">
        <f t="shared" si="37"/>
        <v>2.0477576958476464</v>
      </c>
      <c r="Z47" s="173">
        <f t="shared" si="37"/>
        <v>2.563111493317479</v>
      </c>
      <c r="AA47" s="173">
        <f t="shared" si="37"/>
        <v>3.4310037966941471</v>
      </c>
      <c r="AB47" s="173">
        <f t="shared" si="37"/>
        <v>4.0360635980463755</v>
      </c>
      <c r="AD47" s="68">
        <f t="shared" si="31"/>
        <v>66.179832805809212</v>
      </c>
      <c r="AE47" s="69">
        <f t="shared" si="32"/>
        <v>71.896738727180434</v>
      </c>
      <c r="AF47" s="69">
        <f t="shared" si="33"/>
        <v>138.07657153298965</v>
      </c>
    </row>
    <row r="48" spans="1:32" x14ac:dyDescent="0.2">
      <c r="A48" t="str">
        <f t="shared" si="19"/>
        <v>22 Health professionals</v>
      </c>
      <c r="B48" s="173">
        <f t="shared" si="20"/>
        <v>3.576398224099135</v>
      </c>
      <c r="C48" s="173">
        <f t="shared" si="20"/>
        <v>3.7117187714132776</v>
      </c>
      <c r="D48" s="173">
        <f t="shared" si="20"/>
        <v>3.7378953775409749</v>
      </c>
      <c r="E48" s="173">
        <f t="shared" si="20"/>
        <v>3.6443183150694747</v>
      </c>
      <c r="F48" s="173">
        <f t="shared" si="20"/>
        <v>3.8092236037391656</v>
      </c>
      <c r="H48" s="68">
        <f t="shared" si="21"/>
        <v>5.8773694044568243</v>
      </c>
      <c r="I48" s="69">
        <f t="shared" si="22"/>
        <v>52.549926314114714</v>
      </c>
      <c r="J48" s="69">
        <f t="shared" si="23"/>
        <v>58.427295718571536</v>
      </c>
      <c r="L48" t="str">
        <f t="shared" si="24"/>
        <v>22 Health professionals</v>
      </c>
      <c r="M48" s="173">
        <f t="shared" ref="M48:Q48" si="38">M11/M$35*100</f>
        <v>1.7753841061100852</v>
      </c>
      <c r="N48" s="173">
        <f t="shared" si="38"/>
        <v>1.7717328553083531</v>
      </c>
      <c r="O48" s="173">
        <f t="shared" si="38"/>
        <v>1.9743139530934484</v>
      </c>
      <c r="P48" s="173">
        <f t="shared" si="38"/>
        <v>1.9238586889785292</v>
      </c>
      <c r="Q48" s="173">
        <f t="shared" si="38"/>
        <v>2.0145896747430645</v>
      </c>
      <c r="S48" s="68">
        <f t="shared" si="26"/>
        <v>4.5093277230165905</v>
      </c>
      <c r="T48" s="69">
        <f t="shared" si="27"/>
        <v>37.902614525594082</v>
      </c>
      <c r="U48" s="69">
        <f t="shared" si="28"/>
        <v>42.411942248610671</v>
      </c>
      <c r="W48" t="str">
        <f t="shared" si="29"/>
        <v>22 Health professionals</v>
      </c>
      <c r="X48" s="173">
        <f t="shared" ref="X48:AB48" si="39">X11/X$35*100</f>
        <v>5.6481654911482053</v>
      </c>
      <c r="Y48" s="173">
        <f t="shared" si="39"/>
        <v>5.8415399023889041</v>
      </c>
      <c r="Z48" s="173">
        <f t="shared" si="39"/>
        <v>5.6966991051005573</v>
      </c>
      <c r="AA48" s="173">
        <f t="shared" si="39"/>
        <v>5.5376987295796454</v>
      </c>
      <c r="AB48" s="173">
        <f t="shared" si="39"/>
        <v>5.7437209154397744</v>
      </c>
      <c r="AD48" s="68">
        <f t="shared" si="31"/>
        <v>6.4039776676285793</v>
      </c>
      <c r="AE48" s="69">
        <f t="shared" si="32"/>
        <v>58.188201467376999</v>
      </c>
      <c r="AF48" s="69">
        <f t="shared" si="33"/>
        <v>64.592179135005566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3.8426582638908089</v>
      </c>
      <c r="C49" s="173">
        <f t="shared" si="20"/>
        <v>4.1179420566216329</v>
      </c>
      <c r="D49" s="173">
        <f t="shared" si="20"/>
        <v>4.3004914856488252</v>
      </c>
      <c r="E49" s="173">
        <f t="shared" si="20"/>
        <v>3.9847013533981892</v>
      </c>
      <c r="F49" s="173">
        <f t="shared" si="20"/>
        <v>4.0131528536819401</v>
      </c>
      <c r="H49" s="68">
        <f t="shared" si="21"/>
        <v>-3.0469610297388976</v>
      </c>
      <c r="I49" s="69">
        <f t="shared" si="22"/>
        <v>46.133970575150244</v>
      </c>
      <c r="J49" s="69">
        <f t="shared" si="23"/>
        <v>43.087009545411341</v>
      </c>
      <c r="L49" t="str">
        <f t="shared" si="24"/>
        <v>23 Teaching and other educational professionals</v>
      </c>
      <c r="M49" s="173">
        <f t="shared" ref="M49:Q49" si="40">M12/M$35*100</f>
        <v>2.9258988460649018</v>
      </c>
      <c r="N49" s="173">
        <f t="shared" si="40"/>
        <v>2.9474037643721842</v>
      </c>
      <c r="O49" s="173">
        <f t="shared" si="40"/>
        <v>3.0613683745562277</v>
      </c>
      <c r="P49" s="173">
        <f t="shared" si="40"/>
        <v>2.983303791842514</v>
      </c>
      <c r="Q49" s="173">
        <f t="shared" si="40"/>
        <v>3.0391822408211011</v>
      </c>
      <c r="S49" s="68">
        <f t="shared" si="26"/>
        <v>1.677724071114544</v>
      </c>
      <c r="T49" s="69">
        <f t="shared" si="27"/>
        <v>41.815689110889402</v>
      </c>
      <c r="U49" s="69">
        <f t="shared" si="28"/>
        <v>43.493413182003948</v>
      </c>
      <c r="W49" t="str">
        <f t="shared" si="29"/>
        <v>23 Teaching and other educational professionals</v>
      </c>
      <c r="X49" s="173">
        <f t="shared" ref="X49:AB49" si="41">X12/X$35*100</f>
        <v>4.8972375337809178</v>
      </c>
      <c r="Y49" s="173">
        <f t="shared" si="41"/>
        <v>5.4030221021791016</v>
      </c>
      <c r="Z49" s="173">
        <f t="shared" si="41"/>
        <v>5.6767811966122776</v>
      </c>
      <c r="AA49" s="173">
        <f t="shared" si="41"/>
        <v>5.0867478655245435</v>
      </c>
      <c r="AB49" s="173">
        <f t="shared" si="41"/>
        <v>5.0630290996463057</v>
      </c>
      <c r="AD49" s="68">
        <f t="shared" si="31"/>
        <v>-5.8769302387818296</v>
      </c>
      <c r="AE49" s="69">
        <f t="shared" si="32"/>
        <v>48.720514084183606</v>
      </c>
      <c r="AF49" s="69">
        <f t="shared" si="33"/>
        <v>42.843583845401774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5.4283538441329293</v>
      </c>
      <c r="C50" s="173">
        <f t="shared" si="20"/>
        <v>6.123120564157893</v>
      </c>
      <c r="D50" s="173">
        <f t="shared" si="20"/>
        <v>6.9584994146130938</v>
      </c>
      <c r="E50" s="173">
        <f t="shared" si="20"/>
        <v>7.1526409981315879</v>
      </c>
      <c r="F50" s="173">
        <f t="shared" si="20"/>
        <v>7.7414387081938152</v>
      </c>
      <c r="H50" s="68">
        <f t="shared" si="21"/>
        <v>15.584580666081365</v>
      </c>
      <c r="I50" s="69">
        <f t="shared" si="22"/>
        <v>51.415232158596361</v>
      </c>
      <c r="J50" s="69">
        <f t="shared" si="23"/>
        <v>66.999812824677733</v>
      </c>
      <c r="L50" t="str">
        <f t="shared" si="24"/>
        <v>24 Business, media and public service professionals</v>
      </c>
      <c r="M50" s="173">
        <f t="shared" ref="M50:Q50" si="42">M13/M$35*100</f>
        <v>5.9945409715857902</v>
      </c>
      <c r="N50" s="173">
        <f t="shared" si="42"/>
        <v>6.3893607355371476</v>
      </c>
      <c r="O50" s="173">
        <f t="shared" si="42"/>
        <v>7.054750162245897</v>
      </c>
      <c r="P50" s="173">
        <f t="shared" si="42"/>
        <v>7.3150115796932411</v>
      </c>
      <c r="Q50" s="173">
        <f t="shared" si="42"/>
        <v>7.7539928999704246</v>
      </c>
      <c r="S50" s="68">
        <f t="shared" si="26"/>
        <v>12.571492972074175</v>
      </c>
      <c r="T50" s="69">
        <f t="shared" si="27"/>
        <v>44.77056016354441</v>
      </c>
      <c r="U50" s="69">
        <f t="shared" si="28"/>
        <v>57.342053135618585</v>
      </c>
      <c r="W50" t="str">
        <f t="shared" si="29"/>
        <v>24 Business, media and public service professionals</v>
      </c>
      <c r="X50" s="173">
        <f t="shared" ref="X50:AB50" si="43">X13/X$35*100</f>
        <v>4.7770497005590213</v>
      </c>
      <c r="Y50" s="173">
        <f t="shared" si="43"/>
        <v>5.8308277499623102</v>
      </c>
      <c r="Z50" s="173">
        <f t="shared" si="43"/>
        <v>6.8515940454421891</v>
      </c>
      <c r="AA50" s="173">
        <f t="shared" si="43"/>
        <v>6.9739507956070632</v>
      </c>
      <c r="AB50" s="173">
        <f t="shared" si="43"/>
        <v>7.727906115362468</v>
      </c>
      <c r="AD50" s="68">
        <f t="shared" si="31"/>
        <v>19.030437205906274</v>
      </c>
      <c r="AE50" s="69">
        <f t="shared" si="32"/>
        <v>59.014276320066514</v>
      </c>
      <c r="AF50" s="69">
        <f t="shared" si="33"/>
        <v>78.044713525972782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1.7289268193379916</v>
      </c>
      <c r="C51" s="173">
        <f t="shared" si="20"/>
        <v>1.9587462760696979</v>
      </c>
      <c r="D51" s="173">
        <f t="shared" si="20"/>
        <v>2.15007011821963</v>
      </c>
      <c r="E51" s="173">
        <f t="shared" si="20"/>
        <v>1.9746541760709089</v>
      </c>
      <c r="F51" s="173">
        <f t="shared" si="20"/>
        <v>2.0697690780735649</v>
      </c>
      <c r="H51" s="68">
        <f t="shared" si="21"/>
        <v>1.45276311216553E-2</v>
      </c>
      <c r="I51" s="69">
        <f t="shared" si="22"/>
        <v>38.49415349126911</v>
      </c>
      <c r="J51" s="69">
        <f t="shared" si="23"/>
        <v>38.508681122390762</v>
      </c>
      <c r="L51" t="str">
        <f t="shared" si="24"/>
        <v>31 Science, engineering and technology associate professionals</v>
      </c>
      <c r="M51" s="173">
        <f t="shared" ref="M51:Q51" si="44">M14/M$35*100</f>
        <v>2.4394930457515813</v>
      </c>
      <c r="N51" s="173">
        <f t="shared" si="44"/>
        <v>2.8901785466880274</v>
      </c>
      <c r="O51" s="173">
        <f t="shared" si="44"/>
        <v>3.0335847495119532</v>
      </c>
      <c r="P51" s="173">
        <f t="shared" si="44"/>
        <v>2.6589924311605504</v>
      </c>
      <c r="Q51" s="173">
        <f t="shared" si="44"/>
        <v>2.7061849710485553</v>
      </c>
      <c r="S51" s="68">
        <f t="shared" si="26"/>
        <v>-8.6337057516650582</v>
      </c>
      <c r="T51" s="69">
        <f t="shared" si="27"/>
        <v>32.595255156150266</v>
      </c>
      <c r="U51" s="69">
        <f t="shared" si="28"/>
        <v>23.961549404485208</v>
      </c>
      <c r="W51" t="str">
        <f t="shared" si="29"/>
        <v>31 Science, engineering and technology associate professionals</v>
      </c>
      <c r="X51" s="173">
        <f t="shared" ref="X51:AB51" si="45">X14/X$35*100</f>
        <v>0.91153853001242435</v>
      </c>
      <c r="Y51" s="173">
        <f t="shared" si="45"/>
        <v>0.93616971220549206</v>
      </c>
      <c r="Z51" s="173">
        <f t="shared" si="45"/>
        <v>1.1687535035524128</v>
      </c>
      <c r="AA51" s="173">
        <f t="shared" si="45"/>
        <v>1.2215341205711079</v>
      </c>
      <c r="AB51" s="173">
        <f t="shared" si="45"/>
        <v>1.3837546134009027</v>
      </c>
      <c r="AD51" s="68">
        <f t="shared" si="31"/>
        <v>24.946464219835963</v>
      </c>
      <c r="AE51" s="69">
        <f t="shared" si="32"/>
        <v>55.500049692819317</v>
      </c>
      <c r="AF51" s="69">
        <f t="shared" si="33"/>
        <v>80.446513912655277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1.604525482481572</v>
      </c>
      <c r="C52" s="173">
        <f t="shared" si="20"/>
        <v>1.6607543935183215</v>
      </c>
      <c r="D52" s="173">
        <f t="shared" si="20"/>
        <v>1.6964314696850569</v>
      </c>
      <c r="E52" s="173">
        <f t="shared" si="20"/>
        <v>2.6517753865832487</v>
      </c>
      <c r="F52" s="173">
        <f t="shared" si="20"/>
        <v>3.0442218884396008</v>
      </c>
      <c r="H52" s="68">
        <f t="shared" si="21"/>
        <v>86.437727710470952</v>
      </c>
      <c r="I52" s="69">
        <f t="shared" si="22"/>
        <v>93.09326730776354</v>
      </c>
      <c r="J52" s="69">
        <f t="shared" si="23"/>
        <v>179.53099501823453</v>
      </c>
      <c r="L52" t="str">
        <f t="shared" si="24"/>
        <v>32 Health and social care associate professionals</v>
      </c>
      <c r="M52" s="173">
        <f t="shared" ref="M52:Q52" si="46">M15/M$35*100</f>
        <v>0.64551267435155579</v>
      </c>
      <c r="N52" s="173">
        <f t="shared" si="46"/>
        <v>0.60332475713735423</v>
      </c>
      <c r="O52" s="173">
        <f t="shared" si="46"/>
        <v>0.67137418624655321</v>
      </c>
      <c r="P52" s="173">
        <f t="shared" si="46"/>
        <v>0.89144854010003594</v>
      </c>
      <c r="Q52" s="173">
        <f t="shared" si="46"/>
        <v>1.0000170249949643</v>
      </c>
      <c r="S52" s="68">
        <f t="shared" si="26"/>
        <v>52.555342032950712</v>
      </c>
      <c r="T52" s="69">
        <f t="shared" si="27"/>
        <v>64.611423566326323</v>
      </c>
      <c r="U52" s="69">
        <f t="shared" si="28"/>
        <v>117.16676559927703</v>
      </c>
      <c r="W52" t="str">
        <f t="shared" si="29"/>
        <v>32 Health and social care associate professionals</v>
      </c>
      <c r="X52" s="173">
        <f t="shared" ref="X52:AB52" si="47">X15/X$35*100</f>
        <v>2.7077102519508087</v>
      </c>
      <c r="Y52" s="173">
        <f t="shared" si="47"/>
        <v>2.821657658530599</v>
      </c>
      <c r="Z52" s="173">
        <f t="shared" si="47"/>
        <v>2.8349590136516967</v>
      </c>
      <c r="AA52" s="173">
        <f t="shared" si="47"/>
        <v>4.5890300153597412</v>
      </c>
      <c r="AB52" s="173">
        <f t="shared" si="47"/>
        <v>5.247740248928352</v>
      </c>
      <c r="AD52" s="68">
        <f t="shared" si="31"/>
        <v>95.349975281432393</v>
      </c>
      <c r="AE52" s="69">
        <f t="shared" si="32"/>
        <v>100.58498424638329</v>
      </c>
      <c r="AF52" s="69">
        <f t="shared" si="33"/>
        <v>195.93495952781566</v>
      </c>
    </row>
    <row r="53" spans="1:32" x14ac:dyDescent="0.2">
      <c r="A53" t="str">
        <f t="shared" si="19"/>
        <v>33 Protective service occupations</v>
      </c>
      <c r="B53" s="173">
        <f t="shared" si="20"/>
        <v>1.1999482906628669</v>
      </c>
      <c r="C53" s="173">
        <f t="shared" si="20"/>
        <v>1.1988553228573748</v>
      </c>
      <c r="D53" s="173">
        <f t="shared" si="20"/>
        <v>1.2520285111751182</v>
      </c>
      <c r="E53" s="173">
        <f t="shared" si="20"/>
        <v>1.07680637021656</v>
      </c>
      <c r="F53" s="173">
        <f t="shared" si="20"/>
        <v>1.1094826649380185</v>
      </c>
      <c r="H53" s="68">
        <f t="shared" si="21"/>
        <v>-7.9338209410002998</v>
      </c>
      <c r="I53" s="69">
        <f t="shared" si="22"/>
        <v>28.788633811967614</v>
      </c>
      <c r="J53" s="69">
        <f t="shared" si="23"/>
        <v>20.854812870967312</v>
      </c>
      <c r="L53" t="str">
        <f t="shared" si="24"/>
        <v>33 Protective service occupations</v>
      </c>
      <c r="M53" s="173">
        <f t="shared" ref="M53:Q53" si="48">M16/M$35*100</f>
        <v>1.863664397112005</v>
      </c>
      <c r="N53" s="173">
        <f t="shared" si="48"/>
        <v>1.8693851706907152</v>
      </c>
      <c r="O53" s="173">
        <f t="shared" si="48"/>
        <v>1.9087101884872941</v>
      </c>
      <c r="P53" s="173">
        <f t="shared" si="48"/>
        <v>1.6358203635980122</v>
      </c>
      <c r="Q53" s="173">
        <f t="shared" si="48"/>
        <v>1.5926205149978254</v>
      </c>
      <c r="S53" s="68">
        <f t="shared" si="26"/>
        <v>-14.541162833593695</v>
      </c>
      <c r="T53" s="69">
        <f t="shared" si="27"/>
        <v>24.143878454872741</v>
      </c>
      <c r="U53" s="69">
        <f t="shared" si="28"/>
        <v>9.6027156212790477</v>
      </c>
      <c r="W53" t="str">
        <f t="shared" si="29"/>
        <v>33 Protective service occupations</v>
      </c>
      <c r="X53" s="173">
        <f t="shared" ref="X53:AB53" si="49">X16/X$35*100</f>
        <v>0.43645327403860085</v>
      </c>
      <c r="Y53" s="173">
        <f t="shared" si="49"/>
        <v>0.46271150500294228</v>
      </c>
      <c r="Z53" s="173">
        <f t="shared" si="49"/>
        <v>0.52265446611670874</v>
      </c>
      <c r="AA53" s="173">
        <f t="shared" si="49"/>
        <v>0.46160672794979923</v>
      </c>
      <c r="AB53" s="173">
        <f t="shared" si="49"/>
        <v>0.5886918468103709</v>
      </c>
      <c r="AD53" s="68">
        <f t="shared" si="31"/>
        <v>18.866963860345887</v>
      </c>
      <c r="AE53" s="69">
        <f t="shared" si="32"/>
        <v>47.628749974254205</v>
      </c>
      <c r="AF53" s="69">
        <f t="shared" si="33"/>
        <v>66.495713834600096</v>
      </c>
    </row>
    <row r="54" spans="1:32" x14ac:dyDescent="0.2">
      <c r="A54" t="str">
        <f t="shared" si="19"/>
        <v>34 Culture, media and sports occupations</v>
      </c>
      <c r="B54" s="173">
        <f t="shared" si="20"/>
        <v>1.4118287900268007</v>
      </c>
      <c r="C54" s="173">
        <f t="shared" si="20"/>
        <v>1.3026240771937423</v>
      </c>
      <c r="D54" s="173">
        <f t="shared" si="20"/>
        <v>1.3582852158380021</v>
      </c>
      <c r="E54" s="173">
        <f t="shared" si="20"/>
        <v>1.1483809956962654</v>
      </c>
      <c r="F54" s="173">
        <f t="shared" si="20"/>
        <v>1.1829858372039819</v>
      </c>
      <c r="H54" s="68">
        <f t="shared" si="21"/>
        <v>-9.5137919883740398</v>
      </c>
      <c r="I54" s="69">
        <f t="shared" si="22"/>
        <v>40.18021889797032</v>
      </c>
      <c r="J54" s="69">
        <f t="shared" si="23"/>
        <v>30.666426909596282</v>
      </c>
      <c r="L54" t="str">
        <f t="shared" si="24"/>
        <v>34 Culture, media and sports occupations</v>
      </c>
      <c r="M54" s="173">
        <f t="shared" ref="M54:Q54" si="50">M17/M$35*100</f>
        <v>1.5595031538363879</v>
      </c>
      <c r="N54" s="173">
        <f t="shared" si="50"/>
        <v>1.3021271600953237</v>
      </c>
      <c r="O54" s="173">
        <f t="shared" si="50"/>
        <v>1.2906738774358262</v>
      </c>
      <c r="P54" s="173">
        <f t="shared" si="50"/>
        <v>1.0705105694019754</v>
      </c>
      <c r="Q54" s="173">
        <f t="shared" si="50"/>
        <v>1.1092342777800681</v>
      </c>
      <c r="S54" s="68">
        <f t="shared" si="26"/>
        <v>-11.977960589690021</v>
      </c>
      <c r="T54" s="69">
        <f t="shared" si="27"/>
        <v>33.901600153760981</v>
      </c>
      <c r="U54" s="69">
        <f t="shared" si="28"/>
        <v>21.923639564070964</v>
      </c>
      <c r="W54" t="str">
        <f t="shared" si="29"/>
        <v>34 Culture, media and sports occupations</v>
      </c>
      <c r="X54" s="173">
        <f t="shared" ref="X54:AB54" si="51">X17/X$35*100</f>
        <v>1.2419539900087941</v>
      </c>
      <c r="Y54" s="173">
        <f t="shared" si="51"/>
        <v>1.3031696195751385</v>
      </c>
      <c r="Z54" s="173">
        <f t="shared" si="51"/>
        <v>1.4333808932201515</v>
      </c>
      <c r="AA54" s="173">
        <f t="shared" si="51"/>
        <v>1.2340780604685275</v>
      </c>
      <c r="AB54" s="173">
        <f t="shared" si="51"/>
        <v>1.2624851663619363</v>
      </c>
      <c r="AD54" s="68">
        <f t="shared" si="31"/>
        <v>-7.0493378844737355</v>
      </c>
      <c r="AE54" s="69">
        <f t="shared" si="32"/>
        <v>46.459565093163988</v>
      </c>
      <c r="AF54" s="69">
        <f t="shared" si="33"/>
        <v>39.410227208690259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5.5255915073174755</v>
      </c>
      <c r="C55" s="173">
        <f t="shared" si="52"/>
        <v>5.7387902033463369</v>
      </c>
      <c r="D55" s="173">
        <f t="shared" si="52"/>
        <v>6.0705238539556357</v>
      </c>
      <c r="E55" s="173">
        <f t="shared" si="52"/>
        <v>5.995177841117008</v>
      </c>
      <c r="F55" s="173">
        <f t="shared" si="52"/>
        <v>6.118801011978273</v>
      </c>
      <c r="H55" s="68">
        <f t="shared" si="21"/>
        <v>4.7210473187985684</v>
      </c>
      <c r="I55" s="69">
        <f t="shared" si="22"/>
        <v>46.110013413744902</v>
      </c>
      <c r="J55" s="69">
        <f t="shared" si="23"/>
        <v>50.831060732543463</v>
      </c>
      <c r="L55" t="str">
        <f t="shared" si="24"/>
        <v>35 Business and public service associate professionals</v>
      </c>
      <c r="M55" s="173">
        <f t="shared" ref="M55:Q55" si="53">M18/M$35*100</f>
        <v>5.7635905043065963</v>
      </c>
      <c r="N55" s="173">
        <f t="shared" si="53"/>
        <v>5.9154989343469406</v>
      </c>
      <c r="O55" s="173">
        <f t="shared" si="53"/>
        <v>6.2964295018110805</v>
      </c>
      <c r="P55" s="173">
        <f t="shared" si="53"/>
        <v>6.1631160271040493</v>
      </c>
      <c r="Q55" s="173">
        <f t="shared" si="53"/>
        <v>6.1150323440477248</v>
      </c>
      <c r="S55" s="68">
        <f t="shared" si="26"/>
        <v>-0.53069615026160366</v>
      </c>
      <c r="T55" s="69">
        <f t="shared" si="27"/>
        <v>37.896685488518258</v>
      </c>
      <c r="U55" s="69">
        <f t="shared" si="28"/>
        <v>37.365989338256654</v>
      </c>
      <c r="W55" t="str">
        <f t="shared" si="29"/>
        <v>35 Business and public service associate professionals</v>
      </c>
      <c r="X55" s="173">
        <f t="shared" ref="X55:AB55" si="54">X18/X$35*100</f>
        <v>5.2518132361603715</v>
      </c>
      <c r="Y55" s="173">
        <f t="shared" si="54"/>
        <v>5.5447898313907489</v>
      </c>
      <c r="Z55" s="173">
        <f t="shared" si="54"/>
        <v>5.8196112400202642</v>
      </c>
      <c r="AA55" s="173">
        <f t="shared" si="54"/>
        <v>5.810360442688026</v>
      </c>
      <c r="AB55" s="173">
        <f t="shared" si="54"/>
        <v>6.1228633880776657</v>
      </c>
      <c r="AD55" s="68">
        <f t="shared" si="31"/>
        <v>11.032063317645948</v>
      </c>
      <c r="AE55" s="69">
        <f t="shared" si="32"/>
        <v>55.979963125733612</v>
      </c>
      <c r="AF55" s="69">
        <f t="shared" si="33"/>
        <v>67.012026443379554</v>
      </c>
    </row>
    <row r="56" spans="1:32" x14ac:dyDescent="0.2">
      <c r="A56" t="str">
        <f t="shared" si="19"/>
        <v>41 Administrative occupations</v>
      </c>
      <c r="B56" s="173">
        <f t="shared" si="52"/>
        <v>8.8153893769190894</v>
      </c>
      <c r="C56" s="173">
        <f t="shared" si="52"/>
        <v>8.4190756456566049</v>
      </c>
      <c r="D56" s="173">
        <f t="shared" si="52"/>
        <v>8.8345495423312688</v>
      </c>
      <c r="E56" s="173">
        <f t="shared" si="52"/>
        <v>8.8483874605230017</v>
      </c>
      <c r="F56" s="173">
        <f t="shared" si="52"/>
        <v>8.3910095559514328</v>
      </c>
      <c r="H56" s="68">
        <f t="shared" si="21"/>
        <v>-1.3212539100796499</v>
      </c>
      <c r="I56" s="69">
        <f t="shared" si="22"/>
        <v>51.07085846295081</v>
      </c>
      <c r="J56" s="69">
        <f t="shared" si="23"/>
        <v>49.749604552871155</v>
      </c>
      <c r="L56" t="str">
        <f t="shared" si="24"/>
        <v>41 Administrative occupations</v>
      </c>
      <c r="M56" s="173">
        <f t="shared" ref="M56:Q56" si="55">M19/M$35*100</f>
        <v>3.7822779503517006</v>
      </c>
      <c r="N56" s="173">
        <f t="shared" si="55"/>
        <v>3.5211739261341197</v>
      </c>
      <c r="O56" s="173">
        <f t="shared" si="55"/>
        <v>4.2608633681897556</v>
      </c>
      <c r="P56" s="173">
        <f t="shared" si="55"/>
        <v>4.4082386528639859</v>
      </c>
      <c r="Q56" s="173">
        <f t="shared" si="55"/>
        <v>4.7192345935583564</v>
      </c>
      <c r="S56" s="68">
        <f t="shared" si="26"/>
        <v>13.43801641247874</v>
      </c>
      <c r="T56" s="69">
        <f t="shared" si="27"/>
        <v>39.183701676542391</v>
      </c>
      <c r="U56" s="69">
        <f t="shared" si="28"/>
        <v>52.62171808902113</v>
      </c>
      <c r="W56" t="str">
        <f t="shared" si="29"/>
        <v>41 Administrative occupations</v>
      </c>
      <c r="X56" s="173">
        <f t="shared" ref="X56:AB56" si="56">X19/X$35*100</f>
        <v>14.605147158838069</v>
      </c>
      <c r="Y56" s="173">
        <f t="shared" si="56"/>
        <v>13.79625621850599</v>
      </c>
      <c r="Z56" s="173">
        <f t="shared" si="56"/>
        <v>13.91452679906762</v>
      </c>
      <c r="AA56" s="173">
        <f t="shared" si="56"/>
        <v>13.734808892587347</v>
      </c>
      <c r="AB56" s="173">
        <f t="shared" si="56"/>
        <v>12.348941409993881</v>
      </c>
      <c r="AD56" s="68">
        <f t="shared" si="31"/>
        <v>-6.3410891097139501</v>
      </c>
      <c r="AE56" s="69">
        <f t="shared" si="32"/>
        <v>55.113847496682148</v>
      </c>
      <c r="AF56" s="69">
        <f t="shared" si="33"/>
        <v>48.772758386968192</v>
      </c>
    </row>
    <row r="57" spans="1:32" x14ac:dyDescent="0.2">
      <c r="A57" t="str">
        <f t="shared" si="19"/>
        <v>42 Secretarial and related occupations</v>
      </c>
      <c r="B57" s="173">
        <f t="shared" si="52"/>
        <v>2.1186874717791961</v>
      </c>
      <c r="C57" s="173">
        <f t="shared" si="52"/>
        <v>1.9225091781602988</v>
      </c>
      <c r="D57" s="173">
        <f t="shared" si="52"/>
        <v>1.9092238769933045</v>
      </c>
      <c r="E57" s="173">
        <f t="shared" si="52"/>
        <v>1.7388006809609409</v>
      </c>
      <c r="F57" s="173">
        <f t="shared" si="52"/>
        <v>1.289752555856877</v>
      </c>
      <c r="H57" s="68">
        <f t="shared" si="21"/>
        <v>-29.815153046487382</v>
      </c>
      <c r="I57" s="69">
        <f t="shared" si="22"/>
        <v>45.076692162801784</v>
      </c>
      <c r="J57" s="69">
        <f t="shared" si="23"/>
        <v>15.261539116314408</v>
      </c>
      <c r="L57" t="str">
        <f t="shared" si="24"/>
        <v>42 Secretarial and related occupations</v>
      </c>
      <c r="M57" s="173">
        <f t="shared" ref="M57:Q57" si="57">M20/M$35*100</f>
        <v>0.3159950950392037</v>
      </c>
      <c r="N57" s="173">
        <f t="shared" si="57"/>
        <v>0.23340469347569065</v>
      </c>
      <c r="O57" s="173">
        <f t="shared" si="57"/>
        <v>0.23920874907125619</v>
      </c>
      <c r="P57" s="173">
        <f t="shared" si="57"/>
        <v>0.20833285318066005</v>
      </c>
      <c r="Q57" s="173">
        <f t="shared" si="57"/>
        <v>0.23916344279603388</v>
      </c>
      <c r="S57" s="68">
        <f t="shared" si="26"/>
        <v>2.4005765129809555</v>
      </c>
      <c r="T57" s="69">
        <f t="shared" si="27"/>
        <v>29.975361470252448</v>
      </c>
      <c r="U57" s="69">
        <f t="shared" si="28"/>
        <v>32.375937983233406</v>
      </c>
      <c r="W57" t="str">
        <f t="shared" si="29"/>
        <v>42 Secretarial and related occupations</v>
      </c>
      <c r="X57" s="173">
        <f t="shared" ref="X57:AB57" si="58">X20/X$35*100</f>
        <v>4.1923852964575099</v>
      </c>
      <c r="Y57" s="173">
        <f t="shared" si="58"/>
        <v>3.7768991477173679</v>
      </c>
      <c r="Z57" s="173">
        <f t="shared" si="58"/>
        <v>3.7641038458494989</v>
      </c>
      <c r="AA57" s="173">
        <f t="shared" si="58"/>
        <v>3.4230935095820278</v>
      </c>
      <c r="AB57" s="173">
        <f t="shared" si="58"/>
        <v>2.4222185045281006</v>
      </c>
      <c r="AD57" s="68">
        <f t="shared" si="31"/>
        <v>-32.089092204042899</v>
      </c>
      <c r="AE57" s="69">
        <f t="shared" si="32"/>
        <v>46.142615786527088</v>
      </c>
      <c r="AF57" s="69">
        <f t="shared" si="33"/>
        <v>14.053523582484184</v>
      </c>
    </row>
    <row r="58" spans="1:32" x14ac:dyDescent="0.2">
      <c r="A58" t="str">
        <f t="shared" si="19"/>
        <v>51 Skilled agricultural and related trades</v>
      </c>
      <c r="B58" s="173">
        <f t="shared" si="52"/>
        <v>1.0390949552962814</v>
      </c>
      <c r="C58" s="173">
        <f t="shared" si="52"/>
        <v>1.0202743481373162</v>
      </c>
      <c r="D58" s="173">
        <f t="shared" si="52"/>
        <v>1.1785268836967318</v>
      </c>
      <c r="E58" s="173">
        <f t="shared" si="52"/>
        <v>1.0888759706696416</v>
      </c>
      <c r="F58" s="173">
        <f t="shared" si="52"/>
        <v>1.0952013287821929</v>
      </c>
      <c r="H58" s="68">
        <f t="shared" si="21"/>
        <v>-3.4508876397438137</v>
      </c>
      <c r="I58" s="69">
        <f t="shared" si="22"/>
        <v>52.313813901139191</v>
      </c>
      <c r="J58" s="69">
        <f t="shared" si="23"/>
        <v>48.862926261395387</v>
      </c>
      <c r="L58" t="str">
        <f t="shared" si="24"/>
        <v>51 Skilled agricultural and related trades</v>
      </c>
      <c r="M58" s="173">
        <f t="shared" ref="M58:Q58" si="59">M21/M$35*100</f>
        <v>1.5709695568347701</v>
      </c>
      <c r="N58" s="173">
        <f t="shared" si="59"/>
        <v>1.4030692881760125</v>
      </c>
      <c r="O58" s="173">
        <f t="shared" si="59"/>
        <v>1.728688398638855</v>
      </c>
      <c r="P58" s="173">
        <f t="shared" si="59"/>
        <v>1.5603653727223559</v>
      </c>
      <c r="Q58" s="173">
        <f t="shared" si="59"/>
        <v>1.5351060340888276</v>
      </c>
      <c r="S58" s="68">
        <f t="shared" si="26"/>
        <v>-9.0492412469344465</v>
      </c>
      <c r="T58" s="69">
        <f t="shared" si="27"/>
        <v>45.850307718194976</v>
      </c>
      <c r="U58" s="69">
        <f t="shared" si="28"/>
        <v>36.801066471260526</v>
      </c>
      <c r="W58" t="str">
        <f t="shared" si="29"/>
        <v>51 Skilled agricultural and related trades</v>
      </c>
      <c r="X58" s="173">
        <f t="shared" ref="X58:AB58" si="60">X21/X$35*100</f>
        <v>0.42726166724155695</v>
      </c>
      <c r="Y58" s="173">
        <f t="shared" si="60"/>
        <v>0.60002142498111211</v>
      </c>
      <c r="Z58" s="173">
        <f t="shared" si="60"/>
        <v>0.56746441088459609</v>
      </c>
      <c r="AA58" s="173">
        <f t="shared" si="60"/>
        <v>0.56999788369934024</v>
      </c>
      <c r="AB58" s="173">
        <f t="shared" si="60"/>
        <v>0.6210129965153609</v>
      </c>
      <c r="AD58" s="68">
        <f t="shared" si="31"/>
        <v>15.491460758059517</v>
      </c>
      <c r="AE58" s="69">
        <f t="shared" si="32"/>
        <v>74.183455331331899</v>
      </c>
      <c r="AF58" s="69">
        <f t="shared" si="33"/>
        <v>89.674916089391417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4.3799362906513686</v>
      </c>
      <c r="C59" s="173">
        <f t="shared" si="52"/>
        <v>4.213887967578553</v>
      </c>
      <c r="D59" s="173">
        <f t="shared" si="52"/>
        <v>3.6518675872499218</v>
      </c>
      <c r="E59" s="173">
        <f t="shared" si="52"/>
        <v>3.4879076700879268</v>
      </c>
      <c r="F59" s="173">
        <f t="shared" si="52"/>
        <v>3.1266516463943121</v>
      </c>
      <c r="H59" s="68">
        <f t="shared" si="21"/>
        <v>-11.04747256214257</v>
      </c>
      <c r="I59" s="69">
        <f t="shared" si="22"/>
        <v>35.573148762472769</v>
      </c>
      <c r="J59" s="69">
        <f t="shared" si="23"/>
        <v>24.525676200330203</v>
      </c>
      <c r="L59" t="str">
        <f t="shared" si="24"/>
        <v>52 Skilled metal, electrical and electronic trades</v>
      </c>
      <c r="M59" s="173">
        <f t="shared" ref="M59:Q59" si="61">M22/M$35*100</f>
        <v>8.063579826397465</v>
      </c>
      <c r="N59" s="173">
        <f t="shared" si="61"/>
        <v>7.8593403464513099</v>
      </c>
      <c r="O59" s="173">
        <f t="shared" si="61"/>
        <v>6.7969733071792353</v>
      </c>
      <c r="P59" s="173">
        <f t="shared" si="61"/>
        <v>6.4188233650193149</v>
      </c>
      <c r="Q59" s="173">
        <f t="shared" si="61"/>
        <v>5.7353378518193425</v>
      </c>
      <c r="S59" s="68">
        <f t="shared" si="26"/>
        <v>-13.577244993133123</v>
      </c>
      <c r="T59" s="69">
        <f t="shared" si="27"/>
        <v>34.295464758060838</v>
      </c>
      <c r="U59" s="69">
        <f t="shared" si="28"/>
        <v>20.718219764927721</v>
      </c>
      <c r="W59" t="str">
        <f t="shared" si="29"/>
        <v>52 Skilled metal, electrical and electronic trades</v>
      </c>
      <c r="X59" s="173">
        <f t="shared" ref="X59:AB59" si="62">X22/X$35*100</f>
        <v>0.14251692530129284</v>
      </c>
      <c r="Y59" s="173">
        <f t="shared" si="62"/>
        <v>0.21171380536748832</v>
      </c>
      <c r="Z59" s="173">
        <f t="shared" si="62"/>
        <v>0.15860965066419924</v>
      </c>
      <c r="AA59" s="173">
        <f t="shared" si="62"/>
        <v>0.26241008257860904</v>
      </c>
      <c r="AB59" s="173">
        <f t="shared" si="62"/>
        <v>0.31465953483976522</v>
      </c>
      <c r="AD59" s="68">
        <f t="shared" si="31"/>
        <v>109.36259973832301</v>
      </c>
      <c r="AE59" s="69">
        <f t="shared" si="32"/>
        <v>96.387323770357369</v>
      </c>
      <c r="AF59" s="69">
        <f t="shared" si="33"/>
        <v>205.74992350868038</v>
      </c>
    </row>
    <row r="60" spans="1:32" x14ac:dyDescent="0.2">
      <c r="A60" t="str">
        <f t="shared" si="19"/>
        <v>53 Skilled construction and building trades</v>
      </c>
      <c r="B60" s="173">
        <f t="shared" si="52"/>
        <v>2.7042697604955221</v>
      </c>
      <c r="C60" s="173">
        <f t="shared" si="52"/>
        <v>2.552864917758761</v>
      </c>
      <c r="D60" s="173">
        <f t="shared" si="52"/>
        <v>2.0191673912793218</v>
      </c>
      <c r="E60" s="173">
        <f t="shared" si="52"/>
        <v>1.9229702086841785</v>
      </c>
      <c r="F60" s="173">
        <f t="shared" si="52"/>
        <v>1.6148128932887238</v>
      </c>
      <c r="H60" s="68">
        <f t="shared" si="21"/>
        <v>-16.910967598824357</v>
      </c>
      <c r="I60" s="69">
        <f t="shared" si="22"/>
        <v>37.871446494935498</v>
      </c>
      <c r="J60" s="69">
        <f t="shared" si="23"/>
        <v>20.960478896111145</v>
      </c>
      <c r="L60" t="str">
        <f t="shared" si="24"/>
        <v>53 Skilled construction and building trades</v>
      </c>
      <c r="M60" s="173">
        <f t="shared" ref="M60:Q60" si="63">M23/M$35*100</f>
        <v>5.0112556952348157</v>
      </c>
      <c r="N60" s="173">
        <f t="shared" si="63"/>
        <v>4.8215828013235793</v>
      </c>
      <c r="O60" s="173">
        <f t="shared" si="63"/>
        <v>3.7821204676034585</v>
      </c>
      <c r="P60" s="173">
        <f t="shared" si="63"/>
        <v>3.6406917414801105</v>
      </c>
      <c r="Q60" s="173">
        <f t="shared" si="63"/>
        <v>3.0852036777341554</v>
      </c>
      <c r="S60" s="68">
        <f t="shared" si="26"/>
        <v>-16.452559883002817</v>
      </c>
      <c r="T60" s="69">
        <f t="shared" si="27"/>
        <v>38.012768219048453</v>
      </c>
      <c r="U60" s="69">
        <f t="shared" si="28"/>
        <v>21.56020833604564</v>
      </c>
      <c r="W60" t="str">
        <f t="shared" si="29"/>
        <v>53 Skilled construction and building trades</v>
      </c>
      <c r="X60" s="173">
        <f t="shared" ref="X60:AB60" si="64">X23/X$35*100</f>
        <v>5.0466052131387419E-2</v>
      </c>
      <c r="Y60" s="173">
        <f t="shared" si="64"/>
        <v>6.2144109671574452E-2</v>
      </c>
      <c r="Z60" s="173">
        <f t="shared" si="64"/>
        <v>6.1061567785437192E-2</v>
      </c>
      <c r="AA60" s="173">
        <f t="shared" si="64"/>
        <v>3.2603089074553664E-2</v>
      </c>
      <c r="AB60" s="173">
        <f t="shared" si="64"/>
        <v>2.9828360398384757E-2</v>
      </c>
      <c r="AD60" s="68">
        <f t="shared" si="31"/>
        <v>-48.447557596717836</v>
      </c>
      <c r="AE60" s="69">
        <f t="shared" si="32"/>
        <v>28.149085554393636</v>
      </c>
      <c r="AF60" s="69">
        <f t="shared" si="33"/>
        <v>-20.298472042324192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1.9112547609472119</v>
      </c>
      <c r="C61" s="173">
        <f t="shared" si="52"/>
        <v>1.5913619063437225</v>
      </c>
      <c r="D61" s="173">
        <f t="shared" si="52"/>
        <v>1.5271979091162864</v>
      </c>
      <c r="E61" s="173">
        <f t="shared" si="52"/>
        <v>1.5098466752342565</v>
      </c>
      <c r="F61" s="173">
        <f t="shared" si="52"/>
        <v>1.3625454538462347</v>
      </c>
      <c r="H61" s="68">
        <f t="shared" si="21"/>
        <v>-7.3064542326356454</v>
      </c>
      <c r="I61" s="69">
        <f t="shared" si="22"/>
        <v>41.072327800597179</v>
      </c>
      <c r="J61" s="69">
        <f t="shared" si="23"/>
        <v>33.765873567961535</v>
      </c>
      <c r="L61" t="str">
        <f t="shared" si="24"/>
        <v>54 Textiles, printing and other skilled trades</v>
      </c>
      <c r="M61" s="173">
        <f t="shared" ref="M61:Q61" si="65">M24/M$35*100</f>
        <v>2.1029359308639433</v>
      </c>
      <c r="N61" s="173">
        <f t="shared" si="65"/>
        <v>1.6821057560350061</v>
      </c>
      <c r="O61" s="173">
        <f t="shared" si="65"/>
        <v>1.5737963589467063</v>
      </c>
      <c r="P61" s="173">
        <f t="shared" si="65"/>
        <v>1.6182660268214184</v>
      </c>
      <c r="Q61" s="173">
        <f t="shared" si="65"/>
        <v>1.465712690886565</v>
      </c>
      <c r="S61" s="68">
        <f t="shared" si="26"/>
        <v>-4.6139253148195181</v>
      </c>
      <c r="T61" s="69">
        <f t="shared" si="27"/>
        <v>31.477819021947127</v>
      </c>
      <c r="U61" s="69">
        <f t="shared" si="28"/>
        <v>26.863893707127612</v>
      </c>
      <c r="W61" t="str">
        <f t="shared" si="29"/>
        <v>54 Textiles, printing and other skilled trades</v>
      </c>
      <c r="X61" s="173">
        <f t="shared" ref="X61:AB61" si="66">X24/X$35*100</f>
        <v>1.690757448029663</v>
      </c>
      <c r="Y61" s="173">
        <f t="shared" si="66"/>
        <v>1.4917384157945743</v>
      </c>
      <c r="Z61" s="173">
        <f t="shared" si="66"/>
        <v>1.4754411736681792</v>
      </c>
      <c r="AA61" s="173">
        <f t="shared" si="66"/>
        <v>1.3905302590069004</v>
      </c>
      <c r="AB61" s="173">
        <f t="shared" si="66"/>
        <v>1.2513379593898359</v>
      </c>
      <c r="AD61" s="68">
        <f t="shared" si="31"/>
        <v>-10.496393537617656</v>
      </c>
      <c r="AE61" s="69">
        <f t="shared" si="32"/>
        <v>52.439299743774917</v>
      </c>
      <c r="AF61" s="69">
        <f t="shared" si="33"/>
        <v>41.942906206157261</v>
      </c>
    </row>
    <row r="62" spans="1:32" x14ac:dyDescent="0.2">
      <c r="A62" t="str">
        <f t="shared" si="19"/>
        <v>61 Caring personal service occupations</v>
      </c>
      <c r="B62" s="173">
        <f t="shared" si="52"/>
        <v>8.4622377769134278</v>
      </c>
      <c r="C62" s="173">
        <f t="shared" si="52"/>
        <v>7.9988179842422555</v>
      </c>
      <c r="D62" s="173">
        <f t="shared" si="52"/>
        <v>7.7363309217849592</v>
      </c>
      <c r="E62" s="173">
        <f t="shared" si="52"/>
        <v>7.9389981342461278</v>
      </c>
      <c r="F62" s="173">
        <f t="shared" si="52"/>
        <v>8.2921851287009254</v>
      </c>
      <c r="H62" s="68">
        <f t="shared" si="21"/>
        <v>11.359627138092304</v>
      </c>
      <c r="I62" s="69">
        <f t="shared" si="22"/>
        <v>58.958536456470092</v>
      </c>
      <c r="J62" s="69">
        <f t="shared" si="23"/>
        <v>70.318163594562392</v>
      </c>
      <c r="L62" t="str">
        <f t="shared" si="24"/>
        <v>61 Caring personal service occupations</v>
      </c>
      <c r="M62" s="173">
        <f t="shared" ref="M62:Q62" si="67">M25/M$35*100</f>
        <v>2.2614901097595705</v>
      </c>
      <c r="N62" s="173">
        <f t="shared" si="67"/>
        <v>2.1865208414856676</v>
      </c>
      <c r="O62" s="173">
        <f t="shared" si="67"/>
        <v>2.1804213629831786</v>
      </c>
      <c r="P62" s="173">
        <f t="shared" si="67"/>
        <v>2.5939315050179319</v>
      </c>
      <c r="Q62" s="173">
        <f t="shared" si="67"/>
        <v>2.9613513255277284</v>
      </c>
      <c r="S62" s="68">
        <f t="shared" si="26"/>
        <v>39.102255016071503</v>
      </c>
      <c r="T62" s="69">
        <f t="shared" si="27"/>
        <v>53.996356622734432</v>
      </c>
      <c r="U62" s="69">
        <f t="shared" si="28"/>
        <v>93.098611638805934</v>
      </c>
      <c r="W62" t="str">
        <f t="shared" si="29"/>
        <v>61 Caring personal service occupations</v>
      </c>
      <c r="X62" s="173">
        <f t="shared" ref="X62:AB62" si="68">X25/X$35*100</f>
        <v>15.59516689708283</v>
      </c>
      <c r="Y62" s="173">
        <f t="shared" si="68"/>
        <v>14.379871151373921</v>
      </c>
      <c r="Z62" s="173">
        <f t="shared" si="68"/>
        <v>13.90726026074309</v>
      </c>
      <c r="AA62" s="173">
        <f t="shared" si="68"/>
        <v>13.82128930606904</v>
      </c>
      <c r="AB62" s="173">
        <f t="shared" si="68"/>
        <v>14.038473268438716</v>
      </c>
      <c r="AD62" s="68">
        <f t="shared" si="31"/>
        <v>6.528573617071479</v>
      </c>
      <c r="AE62" s="69">
        <f t="shared" si="32"/>
        <v>59.822641921285644</v>
      </c>
      <c r="AF62" s="69">
        <f t="shared" si="33"/>
        <v>66.351215538357124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2.1937953016650007</v>
      </c>
      <c r="C63" s="173">
        <f t="shared" si="52"/>
        <v>2.5109896906362934</v>
      </c>
      <c r="D63" s="173">
        <f t="shared" si="52"/>
        <v>2.4006544526667128</v>
      </c>
      <c r="E63" s="173">
        <f t="shared" si="52"/>
        <v>2.2076899881852423</v>
      </c>
      <c r="F63" s="173">
        <f t="shared" si="52"/>
        <v>2.1693464249275438</v>
      </c>
      <c r="H63" s="68">
        <f t="shared" si="21"/>
        <v>-6.1156778854715927</v>
      </c>
      <c r="I63" s="69">
        <f t="shared" si="22"/>
        <v>47.267157034969401</v>
      </c>
      <c r="J63" s="69">
        <f t="shared" si="23"/>
        <v>41.151479149497803</v>
      </c>
      <c r="L63" t="str">
        <f t="shared" si="24"/>
        <v>62 Leisure, travel and related personal service occupations</v>
      </c>
      <c r="M63" s="173">
        <f t="shared" ref="M63:Q63" si="69">M26/M$35*100</f>
        <v>1.2893328988459645</v>
      </c>
      <c r="N63" s="173">
        <f t="shared" si="69"/>
        <v>1.3804058355397533</v>
      </c>
      <c r="O63" s="173">
        <f t="shared" si="69"/>
        <v>1.3417753285031613</v>
      </c>
      <c r="P63" s="173">
        <f t="shared" si="69"/>
        <v>1.2617761502533016</v>
      </c>
      <c r="Q63" s="173">
        <f t="shared" si="69"/>
        <v>1.3293171294170623</v>
      </c>
      <c r="S63" s="68">
        <f t="shared" si="26"/>
        <v>1.4690195573671754</v>
      </c>
      <c r="T63" s="69">
        <f t="shared" si="27"/>
        <v>41.616061238908699</v>
      </c>
      <c r="U63" s="69">
        <f t="shared" si="28"/>
        <v>43.085080796275875</v>
      </c>
      <c r="W63" t="str">
        <f t="shared" si="29"/>
        <v>62 Leisure, travel and related personal service occupations</v>
      </c>
      <c r="X63" s="173">
        <f t="shared" ref="X63:AB63" si="70">X26/X$35*100</f>
        <v>3.2342289005583251</v>
      </c>
      <c r="Y63" s="173">
        <f t="shared" si="70"/>
        <v>3.7522056009863616</v>
      </c>
      <c r="Z63" s="173">
        <f t="shared" si="70"/>
        <v>3.576747796979602</v>
      </c>
      <c r="AA63" s="173">
        <f t="shared" si="70"/>
        <v>3.2486761917521068</v>
      </c>
      <c r="AB63" s="173">
        <f t="shared" si="70"/>
        <v>3.0748427423987112</v>
      </c>
      <c r="AD63" s="68">
        <f t="shared" si="31"/>
        <v>-9.2759548900249058</v>
      </c>
      <c r="AE63" s="69">
        <f t="shared" si="32"/>
        <v>49.621770152949452</v>
      </c>
      <c r="AF63" s="69">
        <f t="shared" si="33"/>
        <v>40.345815262924546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0.10797427851908031</v>
      </c>
      <c r="C64" s="173">
        <f t="shared" si="52"/>
        <v>8.6454606452257235E-2</v>
      </c>
      <c r="D64" s="173">
        <f t="shared" si="52"/>
        <v>0.10777763227613037</v>
      </c>
      <c r="E64" s="173">
        <f t="shared" si="52"/>
        <v>8.3362122065416627E-2</v>
      </c>
      <c r="F64" s="173">
        <f t="shared" si="52"/>
        <v>9.060238156118551E-2</v>
      </c>
      <c r="H64" s="68">
        <f t="shared" si="21"/>
        <v>-12.661688356623532</v>
      </c>
      <c r="I64" s="69">
        <f t="shared" si="22"/>
        <v>37.784031524909622</v>
      </c>
      <c r="J64" s="69">
        <f t="shared" si="23"/>
        <v>25.122343168286093</v>
      </c>
      <c r="L64" t="str">
        <f t="shared" si="24"/>
        <v>63 Community and civil enforcement occupations</v>
      </c>
      <c r="M64" s="173">
        <f t="shared" ref="M64:Q64" si="71">M27/M$35*100</f>
        <v>0.16302183382256838</v>
      </c>
      <c r="N64" s="173">
        <f t="shared" si="71"/>
        <v>0.11843318440258306</v>
      </c>
      <c r="O64" s="173">
        <f t="shared" si="71"/>
        <v>0.16576803651117195</v>
      </c>
      <c r="P64" s="173">
        <f t="shared" si="71"/>
        <v>0.10692486940933676</v>
      </c>
      <c r="Q64" s="173">
        <f t="shared" si="71"/>
        <v>0.12405517983680128</v>
      </c>
      <c r="S64" s="68">
        <f t="shared" si="26"/>
        <v>-23.352362286369956</v>
      </c>
      <c r="T64" s="69">
        <f t="shared" si="27"/>
        <v>28.605518614599422</v>
      </c>
      <c r="U64" s="69">
        <f t="shared" si="28"/>
        <v>5.2531563282294673</v>
      </c>
      <c r="W64" t="str">
        <f t="shared" si="29"/>
        <v>63 Community and civil enforcement occupations</v>
      </c>
      <c r="X64" s="173">
        <f t="shared" ref="X64:AB64" si="72">X27/X$35*100</f>
        <v>4.465121954374076E-2</v>
      </c>
      <c r="Y64" s="173">
        <f t="shared" si="72"/>
        <v>5.1346799487399314E-2</v>
      </c>
      <c r="Z64" s="173">
        <f t="shared" si="72"/>
        <v>4.3367892865390827E-2</v>
      </c>
      <c r="AA64" s="173">
        <f t="shared" si="72"/>
        <v>5.7431118712321427E-2</v>
      </c>
      <c r="AB64" s="173">
        <f t="shared" si="72"/>
        <v>5.4542465782572117E-2</v>
      </c>
      <c r="AD64" s="68">
        <f t="shared" si="31"/>
        <v>32.725466725010875</v>
      </c>
      <c r="AE64" s="69">
        <f t="shared" si="32"/>
        <v>76.751321296969238</v>
      </c>
      <c r="AF64" s="69">
        <f t="shared" si="33"/>
        <v>109.47678802198013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7.3413636678848357</v>
      </c>
      <c r="C65" s="173">
        <f t="shared" si="73"/>
        <v>6.6372953244200703</v>
      </c>
      <c r="D65" s="173">
        <f t="shared" si="73"/>
        <v>6.4113947811018894</v>
      </c>
      <c r="E65" s="173">
        <f t="shared" si="73"/>
        <v>6.1371209937085514</v>
      </c>
      <c r="F65" s="173">
        <f t="shared" si="73"/>
        <v>5.7803561908279546</v>
      </c>
      <c r="H65" s="68">
        <f t="shared" si="21"/>
        <v>-6.3309967961812488</v>
      </c>
      <c r="I65" s="69">
        <f t="shared" si="22"/>
        <v>45.057744057979342</v>
      </c>
      <c r="J65" s="69">
        <f t="shared" si="23"/>
        <v>38.726747261798096</v>
      </c>
      <c r="L65" t="str">
        <f t="shared" si="24"/>
        <v>71 Sales occupations</v>
      </c>
      <c r="M65" s="173">
        <f t="shared" ref="M65:Q65" si="74">M28/M$35*100</f>
        <v>5.0283433196356437</v>
      </c>
      <c r="N65" s="173">
        <f t="shared" si="74"/>
        <v>4.7754066189690558</v>
      </c>
      <c r="O65" s="173">
        <f t="shared" si="74"/>
        <v>4.688457511072615</v>
      </c>
      <c r="P65" s="173">
        <f t="shared" si="74"/>
        <v>4.5464758526096229</v>
      </c>
      <c r="Q65" s="173">
        <f t="shared" si="74"/>
        <v>4.4161817518475788</v>
      </c>
      <c r="S65" s="68">
        <f t="shared" si="26"/>
        <v>-3.5279250845745369</v>
      </c>
      <c r="T65" s="69">
        <f t="shared" si="27"/>
        <v>32.151655528750034</v>
      </c>
      <c r="U65" s="69">
        <f t="shared" si="28"/>
        <v>28.623730444175493</v>
      </c>
      <c r="W65" t="str">
        <f t="shared" si="29"/>
        <v>71 Sales occupations</v>
      </c>
      <c r="X65" s="173">
        <f t="shared" ref="X65:AB65" si="75">X28/X$35*100</f>
        <v>10.002108965579549</v>
      </c>
      <c r="Y65" s="173">
        <f t="shared" si="75"/>
        <v>8.6813771270118423</v>
      </c>
      <c r="Z65" s="173">
        <f t="shared" si="75"/>
        <v>8.3250551883279851</v>
      </c>
      <c r="AA65" s="173">
        <f t="shared" si="75"/>
        <v>7.88763946616778</v>
      </c>
      <c r="AB65" s="173">
        <f t="shared" si="75"/>
        <v>7.2508464909720374</v>
      </c>
      <c r="AD65" s="68">
        <f t="shared" si="31"/>
        <v>-8.0843623809207337</v>
      </c>
      <c r="AE65" s="69">
        <f t="shared" si="32"/>
        <v>53.130706075701951</v>
      </c>
      <c r="AF65" s="69">
        <f t="shared" si="33"/>
        <v>45.046343694781221</v>
      </c>
    </row>
    <row r="66" spans="1:32" x14ac:dyDescent="0.2">
      <c r="A66" t="str">
        <f t="shared" si="19"/>
        <v>72 Customer service occupations</v>
      </c>
      <c r="B66" s="173">
        <f t="shared" si="73"/>
        <v>1.6170669549774233</v>
      </c>
      <c r="C66" s="173">
        <f t="shared" si="73"/>
        <v>1.6534657315524628</v>
      </c>
      <c r="D66" s="173">
        <f t="shared" si="73"/>
        <v>1.685330238621088</v>
      </c>
      <c r="E66" s="173">
        <f t="shared" si="73"/>
        <v>1.8160792297168173</v>
      </c>
      <c r="F66" s="173">
        <f t="shared" si="73"/>
        <v>1.9398287830878671</v>
      </c>
      <c r="H66" s="68">
        <f t="shared" si="21"/>
        <v>19.583759604863584</v>
      </c>
      <c r="I66" s="69">
        <f t="shared" si="22"/>
        <v>52.069794380124002</v>
      </c>
      <c r="J66" s="69">
        <f t="shared" si="23"/>
        <v>71.653553984987596</v>
      </c>
      <c r="L66" t="str">
        <f t="shared" si="24"/>
        <v>72 Customer service occupations</v>
      </c>
      <c r="M66" s="173">
        <f t="shared" ref="M66:Q66" si="76">M29/M$35*100</f>
        <v>0.98709783198171075</v>
      </c>
      <c r="N66" s="173">
        <f t="shared" si="76"/>
        <v>0.87799177641839765</v>
      </c>
      <c r="O66" s="173">
        <f t="shared" si="76"/>
        <v>1.0380238565837818</v>
      </c>
      <c r="P66" s="173">
        <f t="shared" si="76"/>
        <v>1.27100999244998</v>
      </c>
      <c r="Q66" s="173">
        <f t="shared" si="76"/>
        <v>1.3980189698259939</v>
      </c>
      <c r="S66" s="68">
        <f t="shared" si="26"/>
        <v>37.940054954070682</v>
      </c>
      <c r="T66" s="69">
        <f t="shared" si="27"/>
        <v>41.986564598043714</v>
      </c>
      <c r="U66" s="69">
        <f t="shared" si="28"/>
        <v>79.926619552114403</v>
      </c>
      <c r="W66" t="str">
        <f t="shared" si="29"/>
        <v>72 Customer service occupations</v>
      </c>
      <c r="X66" s="173">
        <f t="shared" ref="X66:AB66" si="77">X29/X$35*100</f>
        <v>2.3417416786444512</v>
      </c>
      <c r="Y66" s="173">
        <f t="shared" si="77"/>
        <v>2.5048228483514703</v>
      </c>
      <c r="Z66" s="173">
        <f t="shared" si="77"/>
        <v>2.4042911759676544</v>
      </c>
      <c r="AA66" s="173">
        <f t="shared" si="77"/>
        <v>2.4159325495752326</v>
      </c>
      <c r="AB66" s="173">
        <f t="shared" si="77"/>
        <v>2.5238641176891874</v>
      </c>
      <c r="AD66" s="68">
        <f t="shared" si="31"/>
        <v>10.781367404392563</v>
      </c>
      <c r="AE66" s="69">
        <f t="shared" si="32"/>
        <v>56.905004399403467</v>
      </c>
      <c r="AF66" s="69">
        <f t="shared" si="33"/>
        <v>67.686371803796035</v>
      </c>
    </row>
    <row r="67" spans="1:32" x14ac:dyDescent="0.2">
      <c r="A67" t="str">
        <f t="shared" si="19"/>
        <v>81 Process, plant and machine operatives</v>
      </c>
      <c r="B67" s="173">
        <f t="shared" si="73"/>
        <v>4.1859423980165902</v>
      </c>
      <c r="C67" s="173">
        <f t="shared" si="73"/>
        <v>3.9685125921318063</v>
      </c>
      <c r="D67" s="173">
        <f t="shared" si="73"/>
        <v>3.4638085271044212</v>
      </c>
      <c r="E67" s="173">
        <f t="shared" si="73"/>
        <v>3.5010501657738788</v>
      </c>
      <c r="F67" s="173">
        <f t="shared" si="73"/>
        <v>3.1677884486465175</v>
      </c>
      <c r="H67" s="68">
        <f t="shared" si="21"/>
        <v>-4.9841383904748211</v>
      </c>
      <c r="I67" s="69">
        <f t="shared" si="22"/>
        <v>39.704651822263976</v>
      </c>
      <c r="J67" s="69">
        <f t="shared" si="23"/>
        <v>34.720513431789151</v>
      </c>
      <c r="L67" t="str">
        <f t="shared" si="24"/>
        <v>81 Process, plant and machine operatives</v>
      </c>
      <c r="M67" s="173">
        <f t="shared" ref="M67:Q67" si="78">M30/M$35*100</f>
        <v>5.9283757258352585</v>
      </c>
      <c r="N67" s="173">
        <f t="shared" si="78"/>
        <v>5.5796944079599005</v>
      </c>
      <c r="O67" s="173">
        <f t="shared" si="78"/>
        <v>4.9714421222648877</v>
      </c>
      <c r="P67" s="173">
        <f t="shared" si="78"/>
        <v>4.8441555497060058</v>
      </c>
      <c r="Q67" s="173">
        <f t="shared" si="78"/>
        <v>4.2094077131501537</v>
      </c>
      <c r="S67" s="68">
        <f t="shared" si="26"/>
        <v>-13.279201127854684</v>
      </c>
      <c r="T67" s="69">
        <f t="shared" si="27"/>
        <v>34.523737778834708</v>
      </c>
      <c r="U67" s="69">
        <f t="shared" si="28"/>
        <v>21.244536650980024</v>
      </c>
      <c r="W67" t="str">
        <f t="shared" si="29"/>
        <v>81 Process, plant and machine operatives</v>
      </c>
      <c r="X67" s="173">
        <f t="shared" ref="X67:AB67" si="79">X30/X$35*100</f>
        <v>2.1815625891448769</v>
      </c>
      <c r="Y67" s="173">
        <f t="shared" si="79"/>
        <v>2.1996703295631597</v>
      </c>
      <c r="Z67" s="173">
        <f t="shared" si="79"/>
        <v>1.7892851594524319</v>
      </c>
      <c r="AA67" s="173">
        <f t="shared" si="79"/>
        <v>2.0229512961490093</v>
      </c>
      <c r="AB67" s="173">
        <f t="shared" si="79"/>
        <v>2.0449914066196633</v>
      </c>
      <c r="AD67" s="68">
        <f t="shared" si="31"/>
        <v>20.614561499597976</v>
      </c>
      <c r="AE67" s="69">
        <f t="shared" si="32"/>
        <v>55.693037679355307</v>
      </c>
      <c r="AF67" s="69">
        <f t="shared" si="33"/>
        <v>76.307599178953282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4.1446798215293539</v>
      </c>
      <c r="C68" s="173">
        <f t="shared" si="73"/>
        <v>4.2615416471902634</v>
      </c>
      <c r="D68" s="173">
        <f t="shared" si="73"/>
        <v>4.2795410705799561</v>
      </c>
      <c r="E68" s="173">
        <f t="shared" si="73"/>
        <v>4.2142021996950678</v>
      </c>
      <c r="F68" s="173">
        <f t="shared" si="73"/>
        <v>3.9462199921935177</v>
      </c>
      <c r="H68" s="68">
        <f t="shared" si="21"/>
        <v>-4.197264265445563</v>
      </c>
      <c r="I68" s="69">
        <f t="shared" si="22"/>
        <v>51.942374174596218</v>
      </c>
      <c r="J68" s="69">
        <f t="shared" si="23"/>
        <v>47.745109909150656</v>
      </c>
      <c r="L68" t="str">
        <f t="shared" si="24"/>
        <v>82 Transport and mobile machine drivers and operatives</v>
      </c>
      <c r="M68" s="173">
        <f t="shared" ref="M68:Q68" si="80">M31/M$35*100</f>
        <v>7.353092054312997</v>
      </c>
      <c r="N68" s="173">
        <f t="shared" si="80"/>
        <v>7.7068370573590439</v>
      </c>
      <c r="O68" s="173">
        <f t="shared" si="80"/>
        <v>7.711976195180446</v>
      </c>
      <c r="P68" s="173">
        <f t="shared" si="80"/>
        <v>7.5278749776265004</v>
      </c>
      <c r="Q68" s="173">
        <f t="shared" si="80"/>
        <v>7.0542603539016229</v>
      </c>
      <c r="S68" s="68">
        <f t="shared" si="26"/>
        <v>-6.3149120008070021</v>
      </c>
      <c r="T68" s="69">
        <f t="shared" si="27"/>
        <v>50.596210551142342</v>
      </c>
      <c r="U68" s="69">
        <f t="shared" si="28"/>
        <v>44.281298550335336</v>
      </c>
      <c r="W68" t="str">
        <f t="shared" si="29"/>
        <v>82 Transport and mobile machine drivers and operatives</v>
      </c>
      <c r="X68" s="173">
        <f t="shared" ref="X68:AB68" si="81">X31/X$35*100</f>
        <v>0.45393504796650741</v>
      </c>
      <c r="Y68" s="173">
        <f t="shared" si="81"/>
        <v>0.47911059647232246</v>
      </c>
      <c r="Z68" s="173">
        <f t="shared" si="81"/>
        <v>0.46714736793018852</v>
      </c>
      <c r="AA68" s="173">
        <f t="shared" si="81"/>
        <v>0.5674771951181844</v>
      </c>
      <c r="AB68" s="173">
        <f t="shared" si="81"/>
        <v>0.59595695122634018</v>
      </c>
      <c r="AD68" s="68">
        <f t="shared" si="31"/>
        <v>34.632155265753326</v>
      </c>
      <c r="AE68" s="69">
        <f t="shared" si="32"/>
        <v>76.62577699929291</v>
      </c>
      <c r="AF68" s="69">
        <f t="shared" si="33"/>
        <v>111.25793226504625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2.2207075208912905</v>
      </c>
      <c r="C69" s="173">
        <f t="shared" si="73"/>
        <v>1.9373728107653445</v>
      </c>
      <c r="D69" s="173">
        <f t="shared" si="73"/>
        <v>1.7736903666718757</v>
      </c>
      <c r="E69" s="173">
        <f t="shared" si="73"/>
        <v>3.0113292481934772</v>
      </c>
      <c r="F69" s="173">
        <f t="shared" si="73"/>
        <v>3.1787868261651893</v>
      </c>
      <c r="H69" s="68">
        <f t="shared" si="21"/>
        <v>86.199030059926088</v>
      </c>
      <c r="I69" s="69">
        <f t="shared" si="22"/>
        <v>80.748301483955473</v>
      </c>
      <c r="J69" s="69">
        <f t="shared" si="23"/>
        <v>166.94733154388157</v>
      </c>
      <c r="L69" t="str">
        <f t="shared" si="24"/>
        <v>91 Elementary trades and related occupations</v>
      </c>
      <c r="M69" s="173">
        <f t="shared" ref="M69:Q70" si="82">M32/M$35*100</f>
        <v>3.0530846342377864</v>
      </c>
      <c r="N69" s="173">
        <f t="shared" si="82"/>
        <v>2.6656953931354761</v>
      </c>
      <c r="O69" s="173">
        <f t="shared" si="82"/>
        <v>2.568820945520482</v>
      </c>
      <c r="P69" s="173">
        <f t="shared" si="82"/>
        <v>3.3471474584141396</v>
      </c>
      <c r="Q69" s="173">
        <f t="shared" si="82"/>
        <v>3.4355246508531661</v>
      </c>
      <c r="S69" s="68">
        <f t="shared" si="26"/>
        <v>36.975817320057089</v>
      </c>
      <c r="T69" s="69">
        <f t="shared" si="27"/>
        <v>44.09330926615673</v>
      </c>
      <c r="U69" s="69">
        <f t="shared" si="28"/>
        <v>81.069126586213812</v>
      </c>
      <c r="W69" t="str">
        <f t="shared" si="29"/>
        <v>91 Elementary trades and related occupations</v>
      </c>
      <c r="X69" s="173">
        <f t="shared" ref="X69:AB70" si="83">X32/X$35*100</f>
        <v>1.2631960610713173</v>
      </c>
      <c r="Y69" s="173">
        <f t="shared" si="83"/>
        <v>1.1377810131026558</v>
      </c>
      <c r="Z69" s="173">
        <f t="shared" si="83"/>
        <v>0.89054161030913992</v>
      </c>
      <c r="AA69" s="173">
        <f t="shared" si="83"/>
        <v>2.6417584588385825</v>
      </c>
      <c r="AB69" s="173">
        <f t="shared" si="83"/>
        <v>2.9020403411878526</v>
      </c>
      <c r="AD69" s="68">
        <f t="shared" si="31"/>
        <v>243.90385450172585</v>
      </c>
      <c r="AE69" s="69">
        <f t="shared" si="32"/>
        <v>198.18616851576994</v>
      </c>
      <c r="AF69" s="69">
        <f t="shared" si="33"/>
        <v>442.09002301749581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9.5959927441260842</v>
      </c>
      <c r="C70" s="173">
        <f t="shared" si="73"/>
        <v>8.7738438365876146</v>
      </c>
      <c r="D70" s="173">
        <f t="shared" si="73"/>
        <v>8.1497084698585329</v>
      </c>
      <c r="E70" s="173">
        <f t="shared" si="73"/>
        <v>7.0386245208735474</v>
      </c>
      <c r="F70" s="173">
        <f t="shared" si="73"/>
        <v>6.169579984005872</v>
      </c>
      <c r="H70" s="68">
        <f t="shared" si="21"/>
        <v>-21.348439721099211</v>
      </c>
      <c r="I70" s="69">
        <f t="shared" si="22"/>
        <v>39.612333333773613</v>
      </c>
      <c r="J70" s="69">
        <f t="shared" si="23"/>
        <v>18.263893612674405</v>
      </c>
      <c r="L70" t="str">
        <f t="shared" si="24"/>
        <v>92 Elementary administration and service occupations</v>
      </c>
      <c r="M70" s="173">
        <f t="shared" si="82"/>
        <v>9.3095232257743348</v>
      </c>
      <c r="N70" s="173">
        <f t="shared" si="82"/>
        <v>8.1756738240504685</v>
      </c>
      <c r="O70" s="173">
        <f t="shared" si="82"/>
        <v>7.7864704548783985</v>
      </c>
      <c r="P70" s="173">
        <f t="shared" si="82"/>
        <v>7.4439718883829205</v>
      </c>
      <c r="Q70" s="173">
        <f t="shared" si="82"/>
        <v>6.6545322689163422</v>
      </c>
      <c r="S70" s="68">
        <f t="shared" si="26"/>
        <v>-12.469066439597704</v>
      </c>
      <c r="T70" s="69">
        <f t="shared" si="27"/>
        <v>36.777945364407124</v>
      </c>
      <c r="U70" s="69">
        <f t="shared" si="28"/>
        <v>24.308878924809417</v>
      </c>
      <c r="W70" t="str">
        <f t="shared" si="29"/>
        <v>92 Elementary administration and service occupations</v>
      </c>
      <c r="X70" s="173">
        <f t="shared" si="83"/>
        <v>9.9255282903499591</v>
      </c>
      <c r="Y70" s="173">
        <f t="shared" si="83"/>
        <v>9.4305471260503975</v>
      </c>
      <c r="Z70" s="173">
        <f t="shared" si="83"/>
        <v>8.5531556642274129</v>
      </c>
      <c r="AA70" s="173">
        <f t="shared" si="83"/>
        <v>6.5925363040525236</v>
      </c>
      <c r="AB70" s="173">
        <f t="shared" si="83"/>
        <v>5.6468333244756046</v>
      </c>
      <c r="AD70" s="68">
        <f t="shared" si="31"/>
        <v>-30.326695705714823</v>
      </c>
      <c r="AE70" s="69">
        <f t="shared" si="32"/>
        <v>42.478285686706251</v>
      </c>
      <c r="AF70" s="69">
        <f t="shared" si="33"/>
        <v>12.15158998099143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3.8948013696643033</v>
      </c>
      <c r="I72" s="67">
        <f>IF(D35&gt;0,I35/D35*100,0)</f>
        <v>48.463705644824152</v>
      </c>
      <c r="J72" s="67">
        <f>IF(D35&gt;0,(J35/D35)*100,0)</f>
        <v>52.358507014488453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2.4199749153796866</v>
      </c>
      <c r="T72" s="67">
        <f t="shared" ref="T72" si="85">IF(O35&gt;0,T35/O35*100,0)</f>
        <v>40.284628550120253</v>
      </c>
      <c r="U72" s="67">
        <f t="shared" ref="U72" si="86">IF(O35&gt;0,(U35/O35)*100,0)</f>
        <v>42.704603465499957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5.53288596054787</v>
      </c>
      <c r="AE72" s="67">
        <f t="shared" ref="AE72" si="88">IF(Z35&gt;0,AE35/Z35*100,0)</f>
        <v>57.548178002612801</v>
      </c>
      <c r="AF72" s="67">
        <f t="shared" ref="AF72" si="89">IF(Z35&gt;0,(AF35/Z35)*100,0)</f>
        <v>63.081063963160666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Leicester and Leicestershire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Leicester and Leicestershire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Leicester and Leicestershire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5.0545654371654258</v>
      </c>
      <c r="C82" s="18">
        <f t="shared" ref="B82:E107" si="96">IF(AND(D$6-C$6 &lt;&gt; 0,C8&lt;&gt;0,D8&lt;&gt;0),(EXP(LN(D8/C8)/(D$6-C$6))-1)*100,0)</f>
        <v>4.3798122595776201</v>
      </c>
      <c r="D82" s="18">
        <f t="shared" si="96"/>
        <v>-2.1717361799026835</v>
      </c>
      <c r="E82" s="18">
        <f t="shared" si="96"/>
        <v>0.74492925013991407</v>
      </c>
      <c r="F82" s="18">
        <f t="shared" ref="F82:F107" si="97">IF(AND(F$6-D$6 &lt;&gt; 0,D8&lt;&gt;0,F8&lt;&gt;0),(EXP(LN(F8/D8)/(F$6-D$6))-1)*100,0)</f>
        <v>-0.23682870013184143</v>
      </c>
      <c r="H82" s="18">
        <f t="shared" ref="H82:H107" si="98">IF($F$6-$D$6 &lt;&gt; 0,(EXP(LN(1+(H45/100))/($F$6-$D$6))-1)*100,0)</f>
        <v>-0.23682870013184143</v>
      </c>
      <c r="I82" s="18">
        <f t="shared" ref="I82:I107" si="99">IF(D8&gt;0,((1+(I8/D8))^(1/($F$6-$D$6))-1)*100,0)</f>
        <v>2.5986931149762027</v>
      </c>
      <c r="J82" s="18">
        <f t="shared" ref="J82:J107" si="100">IF($F$6-$D$6 &lt;&gt; 0,(EXP(LN(1+(J45/100))/($F$6-$D$6))-1)*100,0)</f>
        <v>2.4342065038577498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3.8266479876483794</v>
      </c>
      <c r="N82" s="18">
        <f t="shared" si="102"/>
        <v>4.3582983379601536</v>
      </c>
      <c r="O82" s="18">
        <f t="shared" si="102"/>
        <v>-2.947515782898158</v>
      </c>
      <c r="P82" s="18">
        <f t="shared" si="102"/>
        <v>0.3068893482391033</v>
      </c>
      <c r="Q82" s="18">
        <f t="shared" ref="Q82:Q107" si="103">IF(AND(Q$6-O$6 &lt;&gt; 0,O8&lt;&gt;0,Q8&lt;&gt;0),(EXP(LN(Q8/O8)/(Q$6-O$6))-1)*100,0)</f>
        <v>-0.78986045603064436</v>
      </c>
      <c r="S82" s="18">
        <f t="shared" ref="S82:S107" si="104">IF($F$6-$D$6 &lt;&gt; 0,(EXP(LN(1+(S45/100))/($F$6-$D$6))-1)*100,0)</f>
        <v>-0.78986045603064436</v>
      </c>
      <c r="T82" s="18">
        <f t="shared" ref="T82:T107" si="105">IF(O8&gt;0,((1+(T8/O8))^(1/($F$6-$D$6))-1)*100,0)</f>
        <v>2.3163078857068697</v>
      </c>
      <c r="U82" s="18">
        <f t="shared" ref="U82:U107" si="106">IF($F$6-$D$6 &lt;&gt; 0,(EXP(LN(1+(U45/100))/($F$6-$D$6))-1)*100,0)</f>
        <v>1.7524822910194082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8.0887841165790739</v>
      </c>
      <c r="Y82" s="18">
        <f t="shared" si="108"/>
        <v>4.427907301017231</v>
      </c>
      <c r="Z82" s="18">
        <f t="shared" si="108"/>
        <v>-0.52243981966324515</v>
      </c>
      <c r="AA82" s="18">
        <f t="shared" si="108"/>
        <v>1.5626676484421065</v>
      </c>
      <c r="AB82" s="18">
        <f t="shared" ref="AB82:AB107" si="109">IF(AND(AB$6-Z$6 &lt;&gt; 0,Z8&lt;&gt;0,AB8&lt;&gt;0),(EXP(LN(AB8/Z8)/(AB$6-Z$6))-1)*100,0)</f>
        <v>0.86282040067040544</v>
      </c>
      <c r="AD82" s="18">
        <f t="shared" ref="AD82:AD107" si="110">IF($F$6-$D$6 &lt;&gt; 0,(EXP(LN(1+(AD45/100))/($F$6-$D$6))-1)*100,0)</f>
        <v>0.86282040067040544</v>
      </c>
      <c r="AE82" s="18">
        <f t="shared" ref="AE82:AE107" si="111">IF(Z8&gt;0,((1+(AE8/Z8))^(1/($F$6-$D$6))-1)*100,0)</f>
        <v>3.1928426306448543</v>
      </c>
      <c r="AF82" s="18">
        <f t="shared" ref="AF82:AF107" si="112">IF($F$6-$D$6 &lt;&gt; 0,(EXP(LN(1+(AF45/100))/($F$6-$D$6))-1)*100,0)</f>
        <v>3.7609501183855532</v>
      </c>
    </row>
    <row r="83" spans="1:32" x14ac:dyDescent="0.2">
      <c r="A83" t="str">
        <f t="shared" si="95"/>
        <v>12 Other managers and proprietors</v>
      </c>
      <c r="B83" s="18">
        <f t="shared" si="96"/>
        <v>2.6517311841315117</v>
      </c>
      <c r="C83" s="18">
        <f t="shared" si="96"/>
        <v>3.8884064323657208</v>
      </c>
      <c r="D83" s="18">
        <f t="shared" si="96"/>
        <v>0.51688206383022628</v>
      </c>
      <c r="E83" s="18">
        <f t="shared" si="96"/>
        <v>1.0419802536047351</v>
      </c>
      <c r="F83" s="18">
        <f t="shared" si="97"/>
        <v>0.86664344001603499</v>
      </c>
      <c r="H83" s="18">
        <f t="shared" si="98"/>
        <v>0.86664344001603499</v>
      </c>
      <c r="I83" s="18">
        <f t="shared" si="99"/>
        <v>3.0208978641635076</v>
      </c>
      <c r="J83" s="18">
        <f t="shared" si="100"/>
        <v>3.6045017559110937</v>
      </c>
      <c r="L83" t="str">
        <f t="shared" si="101"/>
        <v>12 Other managers and proprietors</v>
      </c>
      <c r="M83" s="18">
        <f t="shared" si="102"/>
        <v>1.9433056164713136</v>
      </c>
      <c r="N83" s="18">
        <f t="shared" si="102"/>
        <v>5.4738560672023651</v>
      </c>
      <c r="O83" s="18">
        <f t="shared" si="102"/>
        <v>2.0792276819261213</v>
      </c>
      <c r="P83" s="18">
        <f t="shared" si="102"/>
        <v>1.1285393258229304</v>
      </c>
      <c r="Q83" s="18">
        <f t="shared" si="103"/>
        <v>1.4444475736516971</v>
      </c>
      <c r="S83" s="18">
        <f t="shared" si="104"/>
        <v>1.4444475736516971</v>
      </c>
      <c r="T83" s="18">
        <f t="shared" si="105"/>
        <v>2.9934202774100971</v>
      </c>
      <c r="U83" s="18">
        <f t="shared" si="106"/>
        <v>3.9828058510837261</v>
      </c>
      <c r="W83" t="str">
        <f t="shared" si="107"/>
        <v>12 Other managers and proprietors</v>
      </c>
      <c r="X83" s="18">
        <f t="shared" si="108"/>
        <v>3.8937873371992948</v>
      </c>
      <c r="Y83" s="18">
        <f t="shared" si="108"/>
        <v>1.2371695473598399</v>
      </c>
      <c r="Z83" s="18">
        <f t="shared" si="108"/>
        <v>-2.4624528998707707</v>
      </c>
      <c r="AA83" s="18">
        <f t="shared" si="108"/>
        <v>0.85028079334978912</v>
      </c>
      <c r="AB83" s="18">
        <f t="shared" si="109"/>
        <v>-0.2662801206015919</v>
      </c>
      <c r="AD83" s="18">
        <f t="shared" si="110"/>
        <v>-0.2662801206015919</v>
      </c>
      <c r="AE83" s="18">
        <f t="shared" si="111"/>
        <v>3.0685259177915203</v>
      </c>
      <c r="AF83" s="18">
        <f t="shared" si="112"/>
        <v>2.8953055985970755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4.3703576121191912</v>
      </c>
      <c r="C84" s="18">
        <f t="shared" si="96"/>
        <v>4.560952085682124</v>
      </c>
      <c r="D84" s="18">
        <f t="shared" si="96"/>
        <v>4.1338573291183511</v>
      </c>
      <c r="E84" s="18">
        <f t="shared" si="96"/>
        <v>1.3129688015677488</v>
      </c>
      <c r="F84" s="18">
        <f t="shared" si="97"/>
        <v>2.2446705287907376</v>
      </c>
      <c r="H84" s="18">
        <f t="shared" si="98"/>
        <v>2.2446705287907376</v>
      </c>
      <c r="I84" s="18">
        <f t="shared" si="99"/>
        <v>2.5541049229908408</v>
      </c>
      <c r="J84" s="18">
        <f t="shared" si="100"/>
        <v>4.2049624132664443</v>
      </c>
      <c r="L84" t="str">
        <f t="shared" si="101"/>
        <v>21 Science, research, engineering and technology professionals</v>
      </c>
      <c r="M84" s="18">
        <f t="shared" si="102"/>
        <v>4.4139392421453705</v>
      </c>
      <c r="N84" s="18">
        <f t="shared" si="102"/>
        <v>0.76638920109650677</v>
      </c>
      <c r="O84" s="18">
        <f t="shared" si="102"/>
        <v>3.5749646427695403</v>
      </c>
      <c r="P84" s="18">
        <f t="shared" si="102"/>
        <v>1.1203377182656515</v>
      </c>
      <c r="Q84" s="18">
        <f t="shared" si="103"/>
        <v>1.9320140681651665</v>
      </c>
      <c r="S84" s="18">
        <f t="shared" si="104"/>
        <v>1.9320140681651665</v>
      </c>
      <c r="T84" s="18">
        <f t="shared" si="105"/>
        <v>2.2633053594138364</v>
      </c>
      <c r="U84" s="18">
        <f t="shared" si="106"/>
        <v>3.7273590837127557</v>
      </c>
      <c r="W84" t="str">
        <f t="shared" si="107"/>
        <v>21 Science, research, engineering and technology professionals</v>
      </c>
      <c r="X84" s="18">
        <f t="shared" si="108"/>
        <v>4.1425567519307149</v>
      </c>
      <c r="Y84" s="18">
        <f t="shared" si="108"/>
        <v>24.524627771955544</v>
      </c>
      <c r="Z84" s="18">
        <f t="shared" si="108"/>
        <v>6.3881190924980791</v>
      </c>
      <c r="AA84" s="18">
        <f t="shared" si="108"/>
        <v>2.0026057567237521</v>
      </c>
      <c r="AB84" s="18">
        <f t="shared" si="109"/>
        <v>3.443979889272808</v>
      </c>
      <c r="AD84" s="18">
        <f t="shared" si="110"/>
        <v>3.443979889272808</v>
      </c>
      <c r="AE84" s="18">
        <f t="shared" si="111"/>
        <v>3.6774982667852951</v>
      </c>
      <c r="AF84" s="18">
        <f t="shared" si="112"/>
        <v>5.9532893336269765</v>
      </c>
    </row>
    <row r="85" spans="1:32" x14ac:dyDescent="0.2">
      <c r="A85" t="str">
        <f t="shared" si="95"/>
        <v>22 Health professionals</v>
      </c>
      <c r="B85" s="18">
        <f t="shared" si="96"/>
        <v>2.3425502967752143</v>
      </c>
      <c r="C85" s="18">
        <f t="shared" si="96"/>
        <v>0.80195337091211183</v>
      </c>
      <c r="D85" s="18">
        <f t="shared" si="96"/>
        <v>-0.24378724029304744</v>
      </c>
      <c r="E85" s="18">
        <f t="shared" si="96"/>
        <v>0.69556378836017618</v>
      </c>
      <c r="F85" s="18">
        <f t="shared" si="97"/>
        <v>0.38146805094381175</v>
      </c>
      <c r="H85" s="18">
        <f t="shared" si="98"/>
        <v>0.38146805094381175</v>
      </c>
      <c r="I85" s="18">
        <f t="shared" si="99"/>
        <v>2.8554874714668443</v>
      </c>
      <c r="J85" s="18">
        <f t="shared" si="100"/>
        <v>3.1150366813353703</v>
      </c>
      <c r="L85" t="str">
        <f t="shared" si="101"/>
        <v>22 Health professionals</v>
      </c>
      <c r="M85" s="18">
        <f t="shared" si="102"/>
        <v>0.78902557372466653</v>
      </c>
      <c r="N85" s="18">
        <f t="shared" si="102"/>
        <v>12.159263378688777</v>
      </c>
      <c r="O85" s="18">
        <f t="shared" si="102"/>
        <v>-0.34172186510232905</v>
      </c>
      <c r="P85" s="18">
        <f t="shared" si="102"/>
        <v>0.61409281930044912</v>
      </c>
      <c r="Q85" s="18">
        <f t="shared" si="103"/>
        <v>0.29447367068631269</v>
      </c>
      <c r="S85" s="18">
        <f t="shared" si="104"/>
        <v>0.29447367068631269</v>
      </c>
      <c r="T85" s="18">
        <f t="shared" si="105"/>
        <v>2.1656337492264033</v>
      </c>
      <c r="U85" s="18">
        <f t="shared" si="106"/>
        <v>2.3850218482263097</v>
      </c>
      <c r="W85" t="str">
        <f t="shared" si="107"/>
        <v>22 Health professionals</v>
      </c>
      <c r="X85" s="18">
        <f t="shared" si="108"/>
        <v>2.8872539597629476</v>
      </c>
      <c r="Y85" s="18">
        <f t="shared" si="108"/>
        <v>-2.9797801765628962</v>
      </c>
      <c r="Z85" s="18">
        <f t="shared" si="108"/>
        <v>-0.20619099099421501</v>
      </c>
      <c r="AA85" s="18">
        <f t="shared" si="108"/>
        <v>0.72655637731027234</v>
      </c>
      <c r="AB85" s="18">
        <f t="shared" si="109"/>
        <v>0.4146759064692418</v>
      </c>
      <c r="AD85" s="18">
        <f t="shared" si="110"/>
        <v>0.4146759064692418</v>
      </c>
      <c r="AE85" s="18">
        <f t="shared" si="111"/>
        <v>3.1046548033190513</v>
      </c>
      <c r="AF85" s="18">
        <f t="shared" si="112"/>
        <v>3.3777985812188716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3.1658721191543115</v>
      </c>
      <c r="C86" s="18">
        <f t="shared" si="96"/>
        <v>4.5333168186575401</v>
      </c>
      <c r="D86" s="18">
        <f t="shared" si="96"/>
        <v>-1.2544217416366354</v>
      </c>
      <c r="E86" s="18">
        <f t="shared" si="96"/>
        <v>0.32226157628429952</v>
      </c>
      <c r="F86" s="18">
        <f t="shared" si="97"/>
        <v>-0.20607709593172263</v>
      </c>
      <c r="H86" s="18">
        <f t="shared" si="98"/>
        <v>-0.20607709593172263</v>
      </c>
      <c r="I86" s="18">
        <f t="shared" si="99"/>
        <v>2.561275265577212</v>
      </c>
      <c r="J86" s="18">
        <f t="shared" si="100"/>
        <v>2.4173058220354537</v>
      </c>
      <c r="L86" t="str">
        <f t="shared" si="101"/>
        <v>23 Teaching and other educational professionals</v>
      </c>
      <c r="M86" s="18">
        <f t="shared" si="102"/>
        <v>1.0256957853611581</v>
      </c>
      <c r="N86" s="18">
        <f t="shared" si="102"/>
        <v>4.5425598102173614</v>
      </c>
      <c r="O86" s="18">
        <f t="shared" si="102"/>
        <v>-0.34057751094861421</v>
      </c>
      <c r="P86" s="18">
        <f t="shared" si="102"/>
        <v>0.33752832040039316</v>
      </c>
      <c r="Q86" s="18">
        <f t="shared" si="103"/>
        <v>0.11098192202319002</v>
      </c>
      <c r="S86" s="18">
        <f t="shared" si="104"/>
        <v>0.11098192202319002</v>
      </c>
      <c r="T86" s="18">
        <f t="shared" si="105"/>
        <v>2.3563880179512608</v>
      </c>
      <c r="U86" s="18">
        <f t="shared" si="106"/>
        <v>2.4366729178286528</v>
      </c>
      <c r="W86" t="str">
        <f t="shared" si="107"/>
        <v>23 Teaching and other educational professionals</v>
      </c>
      <c r="X86" s="18">
        <f t="shared" si="108"/>
        <v>4.5629882412339562</v>
      </c>
      <c r="Y86" s="18">
        <f t="shared" si="108"/>
        <v>4.5277812785637472</v>
      </c>
      <c r="Z86" s="18">
        <f t="shared" si="108"/>
        <v>-1.8184233591133303</v>
      </c>
      <c r="AA86" s="18">
        <f t="shared" si="108"/>
        <v>0.31239681285784027</v>
      </c>
      <c r="AB86" s="18">
        <f t="shared" si="109"/>
        <v>-0.40296595287115933</v>
      </c>
      <c r="AD86" s="18">
        <f t="shared" si="110"/>
        <v>-0.40296595287115933</v>
      </c>
      <c r="AE86" s="18">
        <f t="shared" si="111"/>
        <v>2.681307904561625</v>
      </c>
      <c r="AF86" s="18">
        <f t="shared" si="112"/>
        <v>2.4056808118537054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4.4961048729054598</v>
      </c>
      <c r="C87" s="18">
        <f t="shared" si="96"/>
        <v>13.752160549611659</v>
      </c>
      <c r="D87" s="18">
        <f t="shared" si="96"/>
        <v>0.81665570478746119</v>
      </c>
      <c r="E87" s="18">
        <f t="shared" si="96"/>
        <v>1.0470983067097706</v>
      </c>
      <c r="F87" s="18">
        <f t="shared" si="97"/>
        <v>0.97022563919006988</v>
      </c>
      <c r="H87" s="18">
        <f t="shared" si="98"/>
        <v>0.97022563919006988</v>
      </c>
      <c r="I87" s="18">
        <f t="shared" si="99"/>
        <v>2.8043057185556552</v>
      </c>
      <c r="J87" s="18">
        <f t="shared" si="100"/>
        <v>3.4779299769250205</v>
      </c>
      <c r="L87" t="str">
        <f t="shared" si="101"/>
        <v>24 Business, media and public service professionals</v>
      </c>
      <c r="M87" s="18">
        <f t="shared" si="102"/>
        <v>2.4618369205238411</v>
      </c>
      <c r="N87" s="18">
        <f t="shared" si="102"/>
        <v>11.132581331646364</v>
      </c>
      <c r="O87" s="18">
        <f t="shared" si="102"/>
        <v>0.90406544038825754</v>
      </c>
      <c r="P87" s="18">
        <f t="shared" si="102"/>
        <v>0.73688337342128207</v>
      </c>
      <c r="Q87" s="18">
        <f t="shared" si="103"/>
        <v>0.7925799292552993</v>
      </c>
      <c r="S87" s="18">
        <f t="shared" si="104"/>
        <v>0.7925799292552993</v>
      </c>
      <c r="T87" s="18">
        <f t="shared" si="105"/>
        <v>2.4972036375816575</v>
      </c>
      <c r="U87" s="18">
        <f t="shared" si="106"/>
        <v>3.0677956033431597</v>
      </c>
      <c r="W87" t="str">
        <f t="shared" si="107"/>
        <v>24 Business, media and public service professionals</v>
      </c>
      <c r="X87" s="18">
        <f t="shared" si="108"/>
        <v>7.2381234190535881</v>
      </c>
      <c r="Y87" s="18">
        <f t="shared" si="108"/>
        <v>16.90355878453067</v>
      </c>
      <c r="Z87" s="18">
        <f t="shared" si="108"/>
        <v>0.71631832208631785</v>
      </c>
      <c r="AA87" s="18">
        <f t="shared" si="108"/>
        <v>1.3948464773347213</v>
      </c>
      <c r="AB87" s="18">
        <f t="shared" si="109"/>
        <v>1.1681640227031664</v>
      </c>
      <c r="AD87" s="18">
        <f t="shared" si="110"/>
        <v>1.1681640227031664</v>
      </c>
      <c r="AE87" s="18">
        <f t="shared" si="111"/>
        <v>3.1404624866904651</v>
      </c>
      <c r="AF87" s="18">
        <f t="shared" si="112"/>
        <v>3.9206701942194888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4.610271688803369</v>
      </c>
      <c r="C88" s="18">
        <f t="shared" si="96"/>
        <v>9.8730826578966138</v>
      </c>
      <c r="D88" s="18">
        <f t="shared" si="96"/>
        <v>-1.428854100798449</v>
      </c>
      <c r="E88" s="18">
        <f t="shared" si="96"/>
        <v>0.72363861608120139</v>
      </c>
      <c r="F88" s="18">
        <f t="shared" si="97"/>
        <v>9.6844308694610248E-4</v>
      </c>
      <c r="H88" s="18">
        <f t="shared" si="98"/>
        <v>9.6844308694610248E-4</v>
      </c>
      <c r="I88" s="18">
        <f t="shared" si="99"/>
        <v>2.1947916730077788</v>
      </c>
      <c r="J88" s="18">
        <f t="shared" si="100"/>
        <v>2.195506300317307</v>
      </c>
      <c r="L88" t="str">
        <f t="shared" si="101"/>
        <v>31 Science, engineering and technology associate professionals</v>
      </c>
      <c r="M88" s="18">
        <f t="shared" si="102"/>
        <v>5.2066133790568125</v>
      </c>
      <c r="N88" s="18">
        <f t="shared" si="102"/>
        <v>5.6449232045621356</v>
      </c>
      <c r="O88" s="18">
        <f t="shared" si="102"/>
        <v>-2.430476916118518</v>
      </c>
      <c r="P88" s="18">
        <f t="shared" si="102"/>
        <v>0.3278510262097134</v>
      </c>
      <c r="Q88" s="18">
        <f t="shared" si="103"/>
        <v>-0.60014885177074317</v>
      </c>
      <c r="S88" s="18">
        <f t="shared" si="104"/>
        <v>-0.60014885177074317</v>
      </c>
      <c r="T88" s="18">
        <f t="shared" si="105"/>
        <v>1.8986739117732965</v>
      </c>
      <c r="U88" s="18">
        <f t="shared" si="106"/>
        <v>1.4423106643075556</v>
      </c>
      <c r="W88" t="str">
        <f t="shared" si="107"/>
        <v>31 Science, engineering and technology associate professionals</v>
      </c>
      <c r="X88" s="18">
        <f t="shared" si="108"/>
        <v>2.7073399468338533</v>
      </c>
      <c r="Y88" s="18">
        <f t="shared" si="108"/>
        <v>24.2037362567747</v>
      </c>
      <c r="Z88" s="18">
        <f t="shared" si="108"/>
        <v>1.2509078629389991</v>
      </c>
      <c r="AA88" s="18">
        <f t="shared" si="108"/>
        <v>1.6185360629441981</v>
      </c>
      <c r="AB88" s="18">
        <f t="shared" si="109"/>
        <v>1.4958452564681313</v>
      </c>
      <c r="AD88" s="18">
        <f t="shared" si="110"/>
        <v>1.4958452564681313</v>
      </c>
      <c r="AE88" s="18">
        <f t="shared" si="111"/>
        <v>2.9869118084490553</v>
      </c>
      <c r="AF88" s="18">
        <f t="shared" si="112"/>
        <v>4.0135453480917738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2.2736215312563202</v>
      </c>
      <c r="C89" s="18">
        <f t="shared" si="96"/>
        <v>2.2463421474895107</v>
      </c>
      <c r="D89" s="18">
        <f t="shared" si="96"/>
        <v>9.6332284709104155</v>
      </c>
      <c r="E89" s="18">
        <f t="shared" si="96"/>
        <v>1.6441242562413416</v>
      </c>
      <c r="F89" s="18">
        <f t="shared" si="97"/>
        <v>4.2402841950115899</v>
      </c>
      <c r="H89" s="18">
        <f t="shared" si="98"/>
        <v>4.2402841950115899</v>
      </c>
      <c r="I89" s="18">
        <f t="shared" si="99"/>
        <v>4.4843251671994988</v>
      </c>
      <c r="J89" s="18">
        <f t="shared" si="100"/>
        <v>7.0932252324613199</v>
      </c>
      <c r="L89" t="str">
        <f t="shared" si="101"/>
        <v>32 Health and social care associate professionals</v>
      </c>
      <c r="M89" s="18">
        <f t="shared" si="102"/>
        <v>-0.84871161162031195</v>
      </c>
      <c r="N89" s="18">
        <f t="shared" si="102"/>
        <v>12.003260278579608</v>
      </c>
      <c r="O89" s="18">
        <f t="shared" si="102"/>
        <v>6.0201260540915236</v>
      </c>
      <c r="P89" s="18">
        <f t="shared" si="102"/>
        <v>1.3091295416245874</v>
      </c>
      <c r="Q89" s="18">
        <f>IF(AND(Q$6-O$6 &lt;&gt; 0,O15&lt;&gt;0,Q15&lt;&gt;0),(EXP(LN(Q15/O15)/(Q$6-O$6))-1)*100,0)</f>
        <v>2.8557309009179965</v>
      </c>
      <c r="S89" s="18">
        <f t="shared" si="104"/>
        <v>2.8557309009179965</v>
      </c>
      <c r="T89" s="18">
        <f t="shared" si="105"/>
        <v>3.3786043458719384</v>
      </c>
      <c r="U89" s="18">
        <f t="shared" si="106"/>
        <v>5.3059452667756135</v>
      </c>
      <c r="W89" t="str">
        <f t="shared" si="107"/>
        <v>32 Health and social care associate professionals</v>
      </c>
      <c r="X89" s="18">
        <f t="shared" si="108"/>
        <v>3.0818313202313652</v>
      </c>
      <c r="Y89" s="18">
        <f t="shared" si="108"/>
        <v>-4.4019384912397097E-2</v>
      </c>
      <c r="Z89" s="18">
        <f t="shared" si="108"/>
        <v>10.508889168192459</v>
      </c>
      <c r="AA89" s="18">
        <f t="shared" si="108"/>
        <v>1.7144673946380529</v>
      </c>
      <c r="AB89" s="18">
        <f t="shared" si="109"/>
        <v>4.565292675770749</v>
      </c>
      <c r="AD89" s="18">
        <f t="shared" si="110"/>
        <v>4.565292675770749</v>
      </c>
      <c r="AE89" s="18">
        <f t="shared" si="111"/>
        <v>4.7498061450822693</v>
      </c>
      <c r="AF89" s="18">
        <f t="shared" si="112"/>
        <v>7.5011437284847382</v>
      </c>
    </row>
    <row r="90" spans="1:32" x14ac:dyDescent="0.2">
      <c r="A90" t="str">
        <f t="shared" si="95"/>
        <v>33 Protective service occupations</v>
      </c>
      <c r="B90" s="18">
        <f t="shared" si="96"/>
        <v>1.3736299856063061</v>
      </c>
      <c r="C90" s="18">
        <f t="shared" si="96"/>
        <v>4.5356232244322614</v>
      </c>
      <c r="D90" s="18">
        <f t="shared" si="96"/>
        <v>-2.7147946724491168</v>
      </c>
      <c r="E90" s="18">
        <f t="shared" si="96"/>
        <v>0.55105045335026581</v>
      </c>
      <c r="F90" s="18">
        <f t="shared" si="97"/>
        <v>-0.54956785313412526</v>
      </c>
      <c r="H90" s="18">
        <f t="shared" si="98"/>
        <v>-0.54956785313412526</v>
      </c>
      <c r="I90" s="18">
        <f t="shared" si="99"/>
        <v>1.7009873151069943</v>
      </c>
      <c r="J90" s="18">
        <f t="shared" si="100"/>
        <v>1.2708052697678385</v>
      </c>
      <c r="L90" t="str">
        <f t="shared" si="101"/>
        <v>33 Protective service occupations</v>
      </c>
      <c r="M90" s="18">
        <f t="shared" si="102"/>
        <v>0.91821023746538888</v>
      </c>
      <c r="N90" s="18">
        <f t="shared" si="102"/>
        <v>2.7681103229329151</v>
      </c>
      <c r="O90" s="18">
        <f t="shared" si="102"/>
        <v>-2.8682726463791886</v>
      </c>
      <c r="P90" s="18">
        <f t="shared" si="102"/>
        <v>-0.11618034471141403</v>
      </c>
      <c r="Q90" s="18">
        <f t="shared" si="103"/>
        <v>-1.0421011892078003</v>
      </c>
      <c r="S90" s="18">
        <f t="shared" si="104"/>
        <v>-1.0421011892078003</v>
      </c>
      <c r="T90" s="18">
        <f t="shared" si="105"/>
        <v>1.4522509491552427</v>
      </c>
      <c r="U90" s="18">
        <f t="shared" si="106"/>
        <v>0.61315189940114312</v>
      </c>
      <c r="W90" t="str">
        <f t="shared" si="107"/>
        <v>33 Protective service occupations</v>
      </c>
      <c r="X90" s="18">
        <f t="shared" si="108"/>
        <v>3.5260700532032896</v>
      </c>
      <c r="Y90" s="18">
        <f t="shared" si="108"/>
        <v>12.375254596586327</v>
      </c>
      <c r="Z90" s="18">
        <f t="shared" si="108"/>
        <v>-2.1019855735404436</v>
      </c>
      <c r="AA90" s="18">
        <f t="shared" si="108"/>
        <v>2.8298435957267332</v>
      </c>
      <c r="AB90" s="18">
        <f t="shared" si="109"/>
        <v>1.1588952969642907</v>
      </c>
      <c r="AD90" s="18">
        <f t="shared" si="110"/>
        <v>1.1588952969642907</v>
      </c>
      <c r="AE90" s="18">
        <f t="shared" si="111"/>
        <v>2.6308823836297623</v>
      </c>
      <c r="AF90" s="18">
        <f t="shared" si="112"/>
        <v>3.457076962163641</v>
      </c>
    </row>
    <row r="91" spans="1:32" x14ac:dyDescent="0.2">
      <c r="A91" t="str">
        <f t="shared" si="95"/>
        <v>34 Culture, media and sports occupations</v>
      </c>
      <c r="B91" s="18">
        <f t="shared" si="96"/>
        <v>-0.62361287110043184</v>
      </c>
      <c r="C91" s="18">
        <f t="shared" si="96"/>
        <v>4.3731383643051736</v>
      </c>
      <c r="D91" s="18">
        <f t="shared" si="96"/>
        <v>-3.0470283331553216</v>
      </c>
      <c r="E91" s="18">
        <f t="shared" si="96"/>
        <v>0.54898162752294866</v>
      </c>
      <c r="F91" s="18">
        <f t="shared" si="97"/>
        <v>-0.66426887870673079</v>
      </c>
      <c r="H91" s="18">
        <f t="shared" si="98"/>
        <v>-0.66426887870673079</v>
      </c>
      <c r="I91" s="18">
        <f t="shared" si="99"/>
        <v>2.277267252022197</v>
      </c>
      <c r="J91" s="18">
        <f t="shared" si="100"/>
        <v>1.7991771765390352</v>
      </c>
      <c r="L91" t="str">
        <f t="shared" si="101"/>
        <v>34 Culture, media and sports occupations</v>
      </c>
      <c r="M91" s="18">
        <f t="shared" si="102"/>
        <v>-3.605211738349523</v>
      </c>
      <c r="N91" s="18">
        <f t="shared" si="102"/>
        <v>-0.23452031784635397</v>
      </c>
      <c r="O91" s="18">
        <f t="shared" si="102"/>
        <v>-3.5023190797307646</v>
      </c>
      <c r="P91" s="18">
        <f t="shared" si="102"/>
        <v>0.50801699468496775</v>
      </c>
      <c r="Q91" s="18">
        <f t="shared" si="103"/>
        <v>-0.84694606480616441</v>
      </c>
      <c r="S91" s="18">
        <f t="shared" si="104"/>
        <v>-0.84694606480616441</v>
      </c>
      <c r="T91" s="18">
        <f t="shared" si="105"/>
        <v>1.9652960364916927</v>
      </c>
      <c r="U91" s="18">
        <f t="shared" si="106"/>
        <v>1.3302687646043587</v>
      </c>
      <c r="W91" t="str">
        <f t="shared" si="107"/>
        <v>34 Culture, media and sports occupations</v>
      </c>
      <c r="X91" s="18">
        <f t="shared" si="108"/>
        <v>3.2596033452880757</v>
      </c>
      <c r="Y91" s="18">
        <f t="shared" si="108"/>
        <v>9.4276279495379978</v>
      </c>
      <c r="Z91" s="18">
        <f>IF(AND(AA$6-Z$6 &lt;&gt; 0,Z17&lt;&gt;0,AA17&lt;&gt;0),(EXP(LN(AA17/Z17)/(AA$6-Z$6))-1)*100,0)</f>
        <v>-2.6000812191650402</v>
      </c>
      <c r="AA91" s="18">
        <f t="shared" si="108"/>
        <v>0.5879486486640717</v>
      </c>
      <c r="AB91" s="18">
        <f t="shared" si="109"/>
        <v>-0.48615673733201081</v>
      </c>
      <c r="AD91" s="18">
        <f t="shared" si="110"/>
        <v>-0.48615673733201081</v>
      </c>
      <c r="AE91" s="18">
        <f t="shared" si="111"/>
        <v>2.5764935923188848</v>
      </c>
      <c r="AF91" s="18">
        <f t="shared" si="112"/>
        <v>2.2397178585184863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2.3609552299489689</v>
      </c>
      <c r="C92" s="18">
        <f t="shared" si="96"/>
        <v>5.8821354506789714</v>
      </c>
      <c r="D92" s="18">
        <f t="shared" si="96"/>
        <v>1.3194793890347611E-2</v>
      </c>
      <c r="E92" s="18">
        <f t="shared" si="96"/>
        <v>0.45573774528342437</v>
      </c>
      <c r="F92" s="18">
        <f t="shared" si="97"/>
        <v>0.30800627890692489</v>
      </c>
      <c r="H92" s="18">
        <f t="shared" si="98"/>
        <v>0.30800627890692489</v>
      </c>
      <c r="I92" s="18">
        <f t="shared" si="99"/>
        <v>2.5601542553996604</v>
      </c>
      <c r="J92" s="18">
        <f t="shared" si="100"/>
        <v>2.7778162069578727</v>
      </c>
      <c r="L92" t="str">
        <f t="shared" si="101"/>
        <v>35 Business and public service associate professionals</v>
      </c>
      <c r="M92" s="18">
        <f t="shared" si="102"/>
        <v>1.4988997405978477</v>
      </c>
      <c r="N92" s="18">
        <f t="shared" si="102"/>
        <v>7.132228037906807</v>
      </c>
      <c r="O92" s="18">
        <f t="shared" si="102"/>
        <v>-0.25223161542720085</v>
      </c>
      <c r="P92" s="18">
        <f t="shared" si="102"/>
        <v>7.3090891592308971E-2</v>
      </c>
      <c r="Q92" s="18">
        <f t="shared" si="103"/>
        <v>-3.5467665025601391E-2</v>
      </c>
      <c r="S92" s="18">
        <f t="shared" si="104"/>
        <v>-3.5467665025601391E-2</v>
      </c>
      <c r="T92" s="18">
        <f t="shared" si="105"/>
        <v>2.1653409068286722</v>
      </c>
      <c r="U92" s="18">
        <f t="shared" si="106"/>
        <v>2.139081455018732</v>
      </c>
      <c r="W92" t="str">
        <f t="shared" si="107"/>
        <v>35 Business and public service associate professionals</v>
      </c>
      <c r="X92" s="18">
        <f t="shared" si="108"/>
        <v>3.4190505812666583</v>
      </c>
      <c r="Y92" s="18">
        <f t="shared" si="108"/>
        <v>4.4179603216808472</v>
      </c>
      <c r="Z92" s="18">
        <f t="shared" si="108"/>
        <v>0.32847494404193434</v>
      </c>
      <c r="AA92" s="18">
        <f t="shared" si="108"/>
        <v>0.88642569032510998</v>
      </c>
      <c r="AB92" s="18">
        <f t="shared" si="109"/>
        <v>0.70009819116609862</v>
      </c>
      <c r="AD92" s="18">
        <f t="shared" si="110"/>
        <v>0.70009819116609862</v>
      </c>
      <c r="AE92" s="18">
        <f t="shared" si="111"/>
        <v>3.0080709696922447</v>
      </c>
      <c r="AF92" s="18">
        <f t="shared" si="112"/>
        <v>3.4784344872102579</v>
      </c>
    </row>
    <row r="93" spans="1:32" x14ac:dyDescent="0.2">
      <c r="A93" t="str">
        <f t="shared" si="95"/>
        <v>41 Administrative occupations</v>
      </c>
      <c r="B93" s="18">
        <f t="shared" si="96"/>
        <v>0.23737036421014324</v>
      </c>
      <c r="C93" s="18">
        <f t="shared" si="96"/>
        <v>5.0356841924521056</v>
      </c>
      <c r="D93" s="18">
        <f t="shared" si="96"/>
        <v>0.29471869195307754</v>
      </c>
      <c r="E93" s="18">
        <f t="shared" si="96"/>
        <v>-0.27975658620461585</v>
      </c>
      <c r="F93" s="18">
        <f t="shared" si="97"/>
        <v>-8.8631374098224747E-2</v>
      </c>
      <c r="H93" s="18">
        <f t="shared" si="98"/>
        <v>-8.8631374098224747E-2</v>
      </c>
      <c r="I93" s="18">
        <f t="shared" si="99"/>
        <v>2.7887015070242827</v>
      </c>
      <c r="J93" s="18">
        <f t="shared" si="100"/>
        <v>2.7285233811487286</v>
      </c>
      <c r="L93" t="str">
        <f t="shared" si="101"/>
        <v>41 Administrative occupations</v>
      </c>
      <c r="M93" s="18">
        <f t="shared" si="102"/>
        <v>-0.94639689704760777</v>
      </c>
      <c r="N93" s="18">
        <f t="shared" si="102"/>
        <v>21.794395191944194</v>
      </c>
      <c r="O93" s="18">
        <f t="shared" si="102"/>
        <v>0.85919242973706567</v>
      </c>
      <c r="P93" s="18">
        <f t="shared" si="102"/>
        <v>0.83658267720574386</v>
      </c>
      <c r="Q93" s="18">
        <f t="shared" si="103"/>
        <v>0.84411869816436447</v>
      </c>
      <c r="S93" s="18">
        <f t="shared" si="104"/>
        <v>0.84411869816436447</v>
      </c>
      <c r="T93" s="18">
        <f t="shared" si="105"/>
        <v>2.2286342687168226</v>
      </c>
      <c r="U93" s="18">
        <f t="shared" si="106"/>
        <v>2.858713762456877</v>
      </c>
      <c r="W93" t="str">
        <f t="shared" si="107"/>
        <v>41 Administrative occupations</v>
      </c>
      <c r="X93" s="18">
        <f t="shared" si="108"/>
        <v>0.58203567272971934</v>
      </c>
      <c r="Y93" s="18">
        <f t="shared" si="108"/>
        <v>0.33986472219347252</v>
      </c>
      <c r="Z93" s="18">
        <f t="shared" si="108"/>
        <v>9.9803868170389443E-2</v>
      </c>
      <c r="AA93" s="18">
        <f t="shared" si="108"/>
        <v>-0.70250397805294851</v>
      </c>
      <c r="AB93" s="18">
        <f t="shared" si="109"/>
        <v>-0.43578509329443849</v>
      </c>
      <c r="AD93" s="18">
        <f t="shared" si="110"/>
        <v>-0.43578509329443849</v>
      </c>
      <c r="AE93" s="18">
        <f t="shared" si="111"/>
        <v>2.9698400265372626</v>
      </c>
      <c r="AF93" s="18">
        <f t="shared" si="112"/>
        <v>2.6837122507876732</v>
      </c>
    </row>
    <row r="94" spans="1:32" x14ac:dyDescent="0.2">
      <c r="A94" t="str">
        <f t="shared" si="95"/>
        <v>42 Secretarial and related occupations</v>
      </c>
      <c r="B94" s="18">
        <f t="shared" si="96"/>
        <v>-1.0366660513715376</v>
      </c>
      <c r="C94" s="18">
        <f t="shared" si="96"/>
        <v>-0.59566938109343326</v>
      </c>
      <c r="D94" s="18">
        <f t="shared" si="96"/>
        <v>-1.5941970674673289</v>
      </c>
      <c r="E94" s="18">
        <f t="shared" si="96"/>
        <v>-2.6997444098114665</v>
      </c>
      <c r="F94" s="18">
        <f t="shared" si="97"/>
        <v>-2.3326156046189261</v>
      </c>
      <c r="H94" s="18">
        <f t="shared" si="98"/>
        <v>-2.3326156046189261</v>
      </c>
      <c r="I94" s="18">
        <f t="shared" si="99"/>
        <v>2.511638778740477</v>
      </c>
      <c r="J94" s="18">
        <f t="shared" si="100"/>
        <v>0.95138794955331729</v>
      </c>
      <c r="L94" t="str">
        <f t="shared" si="101"/>
        <v>42 Secretarial and related occupations</v>
      </c>
      <c r="M94" s="18">
        <f t="shared" si="102"/>
        <v>-6.5145378092414941</v>
      </c>
      <c r="N94" s="18">
        <f t="shared" si="102"/>
        <v>3.1536613352837417</v>
      </c>
      <c r="O94" s="18">
        <f t="shared" si="102"/>
        <v>-2.555321117079179</v>
      </c>
      <c r="P94" s="18">
        <f t="shared" si="102"/>
        <v>1.5432772232254033</v>
      </c>
      <c r="Q94" s="18">
        <f t="shared" si="103"/>
        <v>0.15827283018152727</v>
      </c>
      <c r="S94" s="18">
        <f t="shared" si="104"/>
        <v>0.15827283018152727</v>
      </c>
      <c r="T94" s="18">
        <f t="shared" si="105"/>
        <v>1.7631954179458731</v>
      </c>
      <c r="U94" s="18">
        <f t="shared" si="106"/>
        <v>1.8874289655851584</v>
      </c>
      <c r="W94" t="str">
        <f t="shared" si="107"/>
        <v>42 Secretarial and related occupations</v>
      </c>
      <c r="X94" s="18">
        <f t="shared" si="108"/>
        <v>-0.60257302775443833</v>
      </c>
      <c r="Y94" s="18">
        <f t="shared" si="108"/>
        <v>-0.85004325323760899</v>
      </c>
      <c r="Z94" s="18">
        <f t="shared" si="108"/>
        <v>-1.5277584537733424</v>
      </c>
      <c r="AA94" s="18">
        <f t="shared" si="108"/>
        <v>-3.0524046222418</v>
      </c>
      <c r="AB94" s="18">
        <f t="shared" si="109"/>
        <v>-2.5468303469297404</v>
      </c>
      <c r="AD94" s="18">
        <f t="shared" si="110"/>
        <v>-2.5468303469297404</v>
      </c>
      <c r="AE94" s="18">
        <f t="shared" si="111"/>
        <v>2.5616797526025525</v>
      </c>
      <c r="AF94" s="18">
        <f t="shared" si="112"/>
        <v>0.88050488753386169</v>
      </c>
    </row>
    <row r="95" spans="1:32" x14ac:dyDescent="0.2">
      <c r="A95" t="str">
        <f t="shared" si="95"/>
        <v>51 Skilled agricultural and related trades</v>
      </c>
      <c r="B95" s="18">
        <f t="shared" si="96"/>
        <v>0.93443811124063192</v>
      </c>
      <c r="C95" s="18">
        <f t="shared" si="96"/>
        <v>15.62171208999057</v>
      </c>
      <c r="D95" s="18">
        <f t="shared" si="96"/>
        <v>-1.3107373022896218</v>
      </c>
      <c r="E95" s="18">
        <f t="shared" si="96"/>
        <v>0.30899433523581266</v>
      </c>
      <c r="F95" s="18">
        <f t="shared" si="97"/>
        <v>-0.23384861864456097</v>
      </c>
      <c r="H95" s="18">
        <f t="shared" si="98"/>
        <v>-0.23384861864456097</v>
      </c>
      <c r="I95" s="18">
        <f t="shared" si="99"/>
        <v>2.8448666792397326</v>
      </c>
      <c r="J95" s="18">
        <f t="shared" si="100"/>
        <v>2.6878600327147506</v>
      </c>
      <c r="L95" t="str">
        <f t="shared" si="101"/>
        <v>51 Skilled agricultural and related trades</v>
      </c>
      <c r="M95" s="18">
        <f t="shared" si="102"/>
        <v>-1.9687351903016626</v>
      </c>
      <c r="N95" s="18">
        <f t="shared" si="102"/>
        <v>24.009447151829733</v>
      </c>
      <c r="O95" s="18">
        <f t="shared" si="102"/>
        <v>-1.8559657764862791</v>
      </c>
      <c r="P95" s="18">
        <f t="shared" si="102"/>
        <v>-1.1816219663063343E-2</v>
      </c>
      <c r="Q95" s="18">
        <f t="shared" si="103"/>
        <v>-0.63035115544978204</v>
      </c>
      <c r="S95" s="18">
        <f t="shared" si="104"/>
        <v>-0.63035115544978204</v>
      </c>
      <c r="T95" s="18">
        <f t="shared" si="105"/>
        <v>2.5479910118214377</v>
      </c>
      <c r="U95" s="18">
        <f t="shared" si="106"/>
        <v>2.111024177436871</v>
      </c>
      <c r="W95" t="str">
        <f t="shared" si="107"/>
        <v>51 Skilled agricultural and related trades</v>
      </c>
      <c r="X95" s="18">
        <f t="shared" si="108"/>
        <v>11.06438069874125</v>
      </c>
      <c r="Y95" s="18">
        <f t="shared" si="108"/>
        <v>-5.911143070615954</v>
      </c>
      <c r="Z95" s="18">
        <f t="shared" si="108"/>
        <v>0.44985482038315538</v>
      </c>
      <c r="AA95" s="18">
        <f t="shared" si="108"/>
        <v>1.2232624798040437</v>
      </c>
      <c r="AB95" s="18">
        <f t="shared" si="109"/>
        <v>0.96480053555714207</v>
      </c>
      <c r="AD95" s="18">
        <f t="shared" si="110"/>
        <v>0.96480053555714207</v>
      </c>
      <c r="AE95" s="18">
        <f t="shared" si="111"/>
        <v>3.7688793893073669</v>
      </c>
      <c r="AF95" s="18">
        <f t="shared" si="112"/>
        <v>4.3599814840183937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0.42173830988128103</v>
      </c>
      <c r="C96" s="18">
        <f t="shared" si="96"/>
        <v>-13.254110047817791</v>
      </c>
      <c r="D96" s="18">
        <f t="shared" si="96"/>
        <v>-0.65360510471880184</v>
      </c>
      <c r="E96" s="18">
        <f t="shared" si="96"/>
        <v>-0.839256764495111</v>
      </c>
      <c r="F96" s="18">
        <f t="shared" si="97"/>
        <v>-0.77741145806056178</v>
      </c>
      <c r="H96" s="18">
        <f t="shared" si="98"/>
        <v>-0.77741145806056178</v>
      </c>
      <c r="I96" s="18">
        <f t="shared" si="99"/>
        <v>2.049663935737156</v>
      </c>
      <c r="J96" s="18">
        <f t="shared" si="100"/>
        <v>1.4730218801145556</v>
      </c>
      <c r="L96" t="str">
        <f t="shared" si="101"/>
        <v>52 Skilled metal, electrical and electronic trades</v>
      </c>
      <c r="M96" s="18">
        <f t="shared" si="102"/>
        <v>0.19621599128645251</v>
      </c>
      <c r="N96" s="18">
        <f t="shared" si="102"/>
        <v>-12.954436598081486</v>
      </c>
      <c r="O96" s="18">
        <f t="shared" si="102"/>
        <v>-0.96471390455208361</v>
      </c>
      <c r="P96" s="18">
        <f t="shared" si="102"/>
        <v>-0.96976026207165056</v>
      </c>
      <c r="Q96" s="18">
        <f t="shared" si="103"/>
        <v>-0.9680781714699882</v>
      </c>
      <c r="S96" s="18">
        <f t="shared" si="104"/>
        <v>-0.9680781714699882</v>
      </c>
      <c r="T96" s="18">
        <f t="shared" si="105"/>
        <v>1.9852636832961235</v>
      </c>
      <c r="U96" s="18">
        <f t="shared" si="106"/>
        <v>1.26317065716679</v>
      </c>
      <c r="W96" t="str">
        <f t="shared" si="107"/>
        <v>52 Skilled metal, electrical and electronic trades</v>
      </c>
      <c r="X96" s="18">
        <f t="shared" si="108"/>
        <v>12.636014754506309</v>
      </c>
      <c r="Y96" s="18">
        <f t="shared" si="108"/>
        <v>-25.467317660041534</v>
      </c>
      <c r="Z96" s="18">
        <f t="shared" si="108"/>
        <v>10.992228827194484</v>
      </c>
      <c r="AA96" s="18">
        <f t="shared" si="108"/>
        <v>2.19828878114392</v>
      </c>
      <c r="AB96" s="18">
        <f t="shared" si="109"/>
        <v>5.0493267728668023</v>
      </c>
      <c r="AD96" s="18">
        <f t="shared" si="110"/>
        <v>5.0493267728668023</v>
      </c>
      <c r="AE96" s="18">
        <f t="shared" si="111"/>
        <v>4.6022188007376119</v>
      </c>
      <c r="AF96" s="18">
        <f t="shared" si="112"/>
        <v>7.7352334683296053</v>
      </c>
    </row>
    <row r="97" spans="1:32" x14ac:dyDescent="0.2">
      <c r="A97" t="str">
        <f t="shared" si="95"/>
        <v>53 Skilled construction and building trades</v>
      </c>
      <c r="B97" s="18">
        <f t="shared" si="96"/>
        <v>-5.3315333794834441E-2</v>
      </c>
      <c r="C97" s="18">
        <f t="shared" si="96"/>
        <v>-20.829869887092322</v>
      </c>
      <c r="D97" s="18">
        <f t="shared" si="96"/>
        <v>-0.71076449239866335</v>
      </c>
      <c r="E97" s="18">
        <f t="shared" si="96"/>
        <v>-1.4847901564297494</v>
      </c>
      <c r="F97" s="18">
        <f t="shared" si="97"/>
        <v>-1.2274543847641595</v>
      </c>
      <c r="H97" s="18">
        <f t="shared" si="98"/>
        <v>-1.2274543847641595</v>
      </c>
      <c r="I97" s="18">
        <f t="shared" si="99"/>
        <v>2.1640941905436417</v>
      </c>
      <c r="J97" s="18">
        <f t="shared" si="100"/>
        <v>1.2767057490391309</v>
      </c>
      <c r="L97" t="str">
        <f t="shared" si="101"/>
        <v>53 Skilled construction and building trades</v>
      </c>
      <c r="M97" s="18">
        <f t="shared" si="102"/>
        <v>-0.12712882636793932</v>
      </c>
      <c r="N97" s="18">
        <f t="shared" si="102"/>
        <v>-21.048042735452764</v>
      </c>
      <c r="O97" s="18">
        <f t="shared" si="102"/>
        <v>-0.58504996070155579</v>
      </c>
      <c r="P97" s="18">
        <f t="shared" si="102"/>
        <v>-1.4929155082712975</v>
      </c>
      <c r="Q97" s="18">
        <f t="shared" si="103"/>
        <v>-1.1912186072078113</v>
      </c>
      <c r="S97" s="18">
        <f t="shared" si="104"/>
        <v>-1.1912186072078113</v>
      </c>
      <c r="T97" s="18">
        <f t="shared" si="105"/>
        <v>2.1710722388192494</v>
      </c>
      <c r="U97" s="18">
        <f t="shared" si="106"/>
        <v>1.3101042801267226</v>
      </c>
      <c r="W97" t="str">
        <f t="shared" si="107"/>
        <v>53 Skilled construction and building trades</v>
      </c>
      <c r="X97" s="18">
        <f t="shared" si="108"/>
        <v>7.474826350283359</v>
      </c>
      <c r="Y97" s="18">
        <f t="shared" si="108"/>
        <v>-2.2460531045248144</v>
      </c>
      <c r="Z97" s="18">
        <f t="shared" si="108"/>
        <v>-11.476097618654247</v>
      </c>
      <c r="AA97" s="18">
        <f t="shared" si="108"/>
        <v>-0.52942022674259404</v>
      </c>
      <c r="AB97" s="18">
        <f t="shared" si="109"/>
        <v>-4.321002469534319</v>
      </c>
      <c r="AD97" s="18">
        <f t="shared" si="110"/>
        <v>-4.321002469534319</v>
      </c>
      <c r="AE97" s="18">
        <f t="shared" si="111"/>
        <v>1.6672400803771303</v>
      </c>
      <c r="AF97" s="18">
        <f t="shared" si="112"/>
        <v>-1.5011613860430595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-3.1417693685246162</v>
      </c>
      <c r="C98" s="18">
        <f t="shared" si="96"/>
        <v>-3.939856098638983</v>
      </c>
      <c r="D98" s="18">
        <f t="shared" si="96"/>
        <v>3.4458504926671019E-2</v>
      </c>
      <c r="E98" s="18">
        <f t="shared" si="96"/>
        <v>-0.77293705176507688</v>
      </c>
      <c r="F98" s="18">
        <f t="shared" si="97"/>
        <v>-0.50453187924052179</v>
      </c>
      <c r="H98" s="18">
        <f t="shared" si="98"/>
        <v>-0.50453187924052179</v>
      </c>
      <c r="I98" s="18">
        <f t="shared" si="99"/>
        <v>2.3205318386194662</v>
      </c>
      <c r="J98" s="18">
        <f t="shared" si="100"/>
        <v>1.9584024409084133</v>
      </c>
      <c r="L98" t="str">
        <f t="shared" si="101"/>
        <v>54 Textiles, printing and other skilled trades</v>
      </c>
      <c r="M98" s="18">
        <f t="shared" si="102"/>
        <v>-4.6339966151855876</v>
      </c>
      <c r="N98" s="18">
        <f t="shared" si="102"/>
        <v>-5.8300344232926182</v>
      </c>
      <c r="O98" s="18">
        <f t="shared" si="102"/>
        <v>0.73543462703167251</v>
      </c>
      <c r="P98" s="18">
        <f t="shared" si="102"/>
        <v>-0.83523993089765769</v>
      </c>
      <c r="Q98" s="18">
        <f t="shared" si="103"/>
        <v>-0.31442189476580396</v>
      </c>
      <c r="S98" s="18">
        <f t="shared" si="104"/>
        <v>-0.31442189476580396</v>
      </c>
      <c r="T98" s="18">
        <f t="shared" si="105"/>
        <v>1.8411979906644005</v>
      </c>
      <c r="U98" s="18">
        <f t="shared" si="106"/>
        <v>1.5989459755596958</v>
      </c>
      <c r="W98" t="str">
        <f t="shared" si="107"/>
        <v>54 Textiles, printing and other skilled trades</v>
      </c>
      <c r="X98" s="18">
        <f t="shared" si="108"/>
        <v>-1.1197777968214306</v>
      </c>
      <c r="Y98" s="18">
        <f t="shared" si="108"/>
        <v>-1.5998986707950524</v>
      </c>
      <c r="Z98" s="18">
        <f t="shared" si="108"/>
        <v>-0.82228465152154318</v>
      </c>
      <c r="AA98" s="18">
        <f t="shared" si="108"/>
        <v>-0.69365366817099039</v>
      </c>
      <c r="AB98" s="18">
        <f t="shared" si="109"/>
        <v>-0.73654918873574671</v>
      </c>
      <c r="AD98" s="18">
        <f t="shared" si="110"/>
        <v>-0.73654918873574671</v>
      </c>
      <c r="AE98" s="18">
        <f t="shared" si="111"/>
        <v>2.8505131863882704</v>
      </c>
      <c r="AF98" s="18">
        <f t="shared" si="112"/>
        <v>2.3625067741308348</v>
      </c>
    </row>
    <row r="99" spans="1:32" x14ac:dyDescent="0.2">
      <c r="A99" t="str">
        <f t="shared" si="95"/>
        <v>61 Caring personal service occupations</v>
      </c>
      <c r="B99" s="18">
        <f t="shared" si="96"/>
        <v>-2.0931897022991031E-2</v>
      </c>
      <c r="C99" s="18">
        <f t="shared" si="96"/>
        <v>-3.1886906371938917</v>
      </c>
      <c r="D99" s="18">
        <f t="shared" si="96"/>
        <v>0.78322529424919018</v>
      </c>
      <c r="E99" s="18">
        <f t="shared" si="96"/>
        <v>0.68821702341124169</v>
      </c>
      <c r="F99" s="18">
        <f t="shared" si="97"/>
        <v>0.71987649127149833</v>
      </c>
      <c r="H99" s="18">
        <f t="shared" si="98"/>
        <v>0.71987649127149833</v>
      </c>
      <c r="I99" s="18">
        <f t="shared" si="99"/>
        <v>3.1380518117511524</v>
      </c>
      <c r="J99" s="18">
        <f t="shared" si="100"/>
        <v>3.613751359939954</v>
      </c>
      <c r="L99" t="str">
        <f t="shared" si="101"/>
        <v>61 Caring personal service occupations</v>
      </c>
      <c r="M99" s="18">
        <f t="shared" si="102"/>
        <v>-5.4107474166231739E-3</v>
      </c>
      <c r="N99" s="18">
        <f t="shared" si="102"/>
        <v>0.37001279705961565</v>
      </c>
      <c r="O99" s="18">
        <f t="shared" si="102"/>
        <v>3.7159628627031704</v>
      </c>
      <c r="P99" s="18">
        <f t="shared" si="102"/>
        <v>1.4870468569256667</v>
      </c>
      <c r="Q99" s="18">
        <f t="shared" si="103"/>
        <v>2.2246450777670068</v>
      </c>
      <c r="S99" s="18">
        <f t="shared" si="104"/>
        <v>2.2246450777670068</v>
      </c>
      <c r="T99" s="18">
        <f t="shared" si="105"/>
        <v>2.9202177547295927</v>
      </c>
      <c r="U99" s="18">
        <f t="shared" si="106"/>
        <v>4.4845179554197534</v>
      </c>
      <c r="W99" t="str">
        <f t="shared" si="107"/>
        <v>61 Caring personal service occupations</v>
      </c>
      <c r="X99" s="18">
        <f t="shared" si="108"/>
        <v>-2.3521721950603425E-2</v>
      </c>
      <c r="Y99" s="18">
        <f t="shared" si="108"/>
        <v>-3.7827570220867357</v>
      </c>
      <c r="Z99" s="18">
        <f t="shared" si="108"/>
        <v>0.23601345914174843</v>
      </c>
      <c r="AA99" s="18">
        <f t="shared" si="108"/>
        <v>0.51588905667048213</v>
      </c>
      <c r="AB99" s="18">
        <f t="shared" si="109"/>
        <v>0.4225104696089943</v>
      </c>
      <c r="AD99" s="18">
        <f t="shared" si="110"/>
        <v>0.4225104696089943</v>
      </c>
      <c r="AE99" s="18">
        <f t="shared" si="111"/>
        <v>3.1753348492848055</v>
      </c>
      <c r="AF99" s="18">
        <f t="shared" si="112"/>
        <v>3.4510886480887182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4.8784218623053155</v>
      </c>
      <c r="C100" s="18">
        <f t="shared" si="96"/>
        <v>-4.3022795216317693</v>
      </c>
      <c r="D100" s="18">
        <f t="shared" si="96"/>
        <v>-1.4029758121604452</v>
      </c>
      <c r="E100" s="18">
        <f t="shared" si="96"/>
        <v>7.5415924297583814E-2</v>
      </c>
      <c r="F100" s="18">
        <f t="shared" si="97"/>
        <v>-0.41982809648810626</v>
      </c>
      <c r="H100" s="18">
        <f t="shared" si="98"/>
        <v>-0.41982809648810626</v>
      </c>
      <c r="I100" s="18">
        <f t="shared" si="99"/>
        <v>2.6141046724876382</v>
      </c>
      <c r="J100" s="18">
        <f t="shared" si="100"/>
        <v>2.3243580973328015</v>
      </c>
      <c r="L100" t="str">
        <f t="shared" si="101"/>
        <v>62 Leisure, travel and related personal service occupations</v>
      </c>
      <c r="M100" s="18">
        <f t="shared" si="102"/>
        <v>2.5763400359099631</v>
      </c>
      <c r="N100" s="18">
        <f t="shared" si="102"/>
        <v>-2.1659149124447774</v>
      </c>
      <c r="O100" s="18">
        <f t="shared" si="102"/>
        <v>-1.0484752079695014</v>
      </c>
      <c r="P100" s="18">
        <f t="shared" si="102"/>
        <v>0.67510725972588226</v>
      </c>
      <c r="Q100" s="18">
        <f t="shared" si="103"/>
        <v>9.7269541944644544E-2</v>
      </c>
      <c r="S100" s="18">
        <f t="shared" si="104"/>
        <v>9.7269541944644544E-2</v>
      </c>
      <c r="T100" s="18">
        <f t="shared" si="105"/>
        <v>2.346776188710753</v>
      </c>
      <c r="U100" s="18">
        <f t="shared" si="106"/>
        <v>2.4172137854798548</v>
      </c>
      <c r="W100" t="str">
        <f t="shared" si="107"/>
        <v>62 Leisure, travel and related personal service occupations</v>
      </c>
      <c r="X100" s="18">
        <f t="shared" si="108"/>
        <v>5.8852730677266596</v>
      </c>
      <c r="Y100" s="18">
        <f t="shared" si="108"/>
        <v>-5.1651390286819971</v>
      </c>
      <c r="Z100" s="18">
        <f t="shared" si="108"/>
        <v>-1.5522007562144169</v>
      </c>
      <c r="AA100" s="18">
        <f t="shared" si="108"/>
        <v>-0.19110797606000096</v>
      </c>
      <c r="AB100" s="18">
        <f t="shared" si="109"/>
        <v>-0.64688369394793055</v>
      </c>
      <c r="AD100" s="18">
        <f t="shared" si="110"/>
        <v>-0.64688369394793055</v>
      </c>
      <c r="AE100" s="18">
        <f t="shared" si="111"/>
        <v>2.7226747408681584</v>
      </c>
      <c r="AF100" s="18">
        <f t="shared" si="112"/>
        <v>2.2853175623304578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-4.0840365060535895</v>
      </c>
      <c r="C101" s="18">
        <f t="shared" si="96"/>
        <v>24.783559598135476</v>
      </c>
      <c r="D101" s="18">
        <f t="shared" si="96"/>
        <v>-4.7576407096833639</v>
      </c>
      <c r="E101" s="18">
        <f t="shared" si="96"/>
        <v>1.0893506238684569</v>
      </c>
      <c r="F101" s="18">
        <f t="shared" si="97"/>
        <v>-0.89847912829457144</v>
      </c>
      <c r="H101" s="18">
        <f t="shared" si="98"/>
        <v>-0.89847912829457144</v>
      </c>
      <c r="I101" s="18">
        <f t="shared" si="99"/>
        <v>2.1597745556171333</v>
      </c>
      <c r="J101" s="18">
        <f t="shared" si="100"/>
        <v>1.5053636087390299</v>
      </c>
      <c r="L101" t="str">
        <f t="shared" si="101"/>
        <v>63 Community and civil enforcement occupations</v>
      </c>
      <c r="M101" s="18">
        <f t="shared" si="102"/>
        <v>-6.9012871184254472</v>
      </c>
      <c r="N101" s="18">
        <f t="shared" si="102"/>
        <v>40.878448189749236</v>
      </c>
      <c r="O101" s="18">
        <f t="shared" si="102"/>
        <v>-8.2348929746685844</v>
      </c>
      <c r="P101" s="18">
        <f t="shared" si="102"/>
        <v>1.650867594212202</v>
      </c>
      <c r="Q101" s="18">
        <f t="shared" si="103"/>
        <v>-1.7573840071154034</v>
      </c>
      <c r="S101" s="18">
        <f t="shared" si="104"/>
        <v>-1.7573840071154034</v>
      </c>
      <c r="T101" s="18">
        <f t="shared" si="105"/>
        <v>1.6913408300785582</v>
      </c>
      <c r="U101" s="18">
        <f t="shared" si="106"/>
        <v>0.34190499954873665</v>
      </c>
      <c r="W101" t="str">
        <f t="shared" si="107"/>
        <v>63 Community and civil enforcement occupations</v>
      </c>
      <c r="X101" s="18">
        <f t="shared" si="108"/>
        <v>5.6517283105909977</v>
      </c>
      <c r="Y101" s="18">
        <f t="shared" si="108"/>
        <v>-15.972534602887956</v>
      </c>
      <c r="Z101" s="18">
        <f t="shared" si="108"/>
        <v>6.1593330979460958</v>
      </c>
      <c r="AA101" s="18">
        <f t="shared" si="108"/>
        <v>-0.15729576923754207</v>
      </c>
      <c r="AB101" s="18">
        <f t="shared" si="109"/>
        <v>1.9053419781502434</v>
      </c>
      <c r="AD101" s="18">
        <f t="shared" si="110"/>
        <v>1.9053419781502434</v>
      </c>
      <c r="AE101" s="18">
        <f t="shared" si="111"/>
        <v>3.8701705235153927</v>
      </c>
      <c r="AF101" s="18">
        <f t="shared" si="112"/>
        <v>5.0531454588180535</v>
      </c>
    </row>
    <row r="102" spans="1:32" x14ac:dyDescent="0.2">
      <c r="A102" t="str">
        <f t="shared" si="95"/>
        <v>71 Sales occupations</v>
      </c>
      <c r="B102" s="18">
        <f t="shared" si="96"/>
        <v>-1.1270395916201381</v>
      </c>
      <c r="C102" s="18">
        <f t="shared" si="96"/>
        <v>-3.3107375589293886</v>
      </c>
      <c r="D102" s="18">
        <f t="shared" si="96"/>
        <v>-0.60957364396497793</v>
      </c>
      <c r="E102" s="18">
        <f t="shared" si="96"/>
        <v>-0.34770314721477291</v>
      </c>
      <c r="F102" s="18">
        <f t="shared" si="97"/>
        <v>-0.43506988621074827</v>
      </c>
      <c r="H102" s="18">
        <f t="shared" si="98"/>
        <v>-0.43506988621074827</v>
      </c>
      <c r="I102" s="18">
        <f t="shared" si="99"/>
        <v>2.5107461383731433</v>
      </c>
      <c r="J102" s="18">
        <f t="shared" si="100"/>
        <v>2.2062247730114892</v>
      </c>
      <c r="L102" t="str">
        <f t="shared" si="101"/>
        <v>71 Sales occupations</v>
      </c>
      <c r="M102" s="18">
        <f t="shared" si="102"/>
        <v>-0.45186517070550103</v>
      </c>
      <c r="N102" s="18">
        <f t="shared" si="102"/>
        <v>-1.1818316034855725</v>
      </c>
      <c r="O102" s="18">
        <f t="shared" si="102"/>
        <v>-0.43860587209937352</v>
      </c>
      <c r="P102" s="18">
        <f t="shared" si="102"/>
        <v>-0.13928361182427018</v>
      </c>
      <c r="Q102" s="18">
        <f t="shared" si="103"/>
        <v>-0.23915755244912074</v>
      </c>
      <c r="S102" s="18">
        <f t="shared" si="104"/>
        <v>-0.23915755244912074</v>
      </c>
      <c r="T102" s="18">
        <f t="shared" si="105"/>
        <v>1.8759114392116638</v>
      </c>
      <c r="U102" s="18">
        <f t="shared" si="106"/>
        <v>1.6923008008023821</v>
      </c>
      <c r="W102" t="str">
        <f t="shared" si="107"/>
        <v>71 Sales occupations</v>
      </c>
      <c r="X102" s="18">
        <f t="shared" si="108"/>
        <v>-1.5238972484017732</v>
      </c>
      <c r="Y102" s="18">
        <f t="shared" si="108"/>
        <v>-4.5963875929341258</v>
      </c>
      <c r="Z102" s="18">
        <f t="shared" si="108"/>
        <v>-0.71711771690204928</v>
      </c>
      <c r="AA102" s="18">
        <f t="shared" si="108"/>
        <v>-0.48197419637449057</v>
      </c>
      <c r="AB102" s="18">
        <f t="shared" si="109"/>
        <v>-0.56041718467175761</v>
      </c>
      <c r="AD102" s="18">
        <f t="shared" si="110"/>
        <v>-0.56041718467176871</v>
      </c>
      <c r="AE102" s="18">
        <f t="shared" si="111"/>
        <v>2.8815469239941827</v>
      </c>
      <c r="AF102" s="18">
        <f t="shared" si="112"/>
        <v>2.5102090177437031</v>
      </c>
    </row>
    <row r="103" spans="1:32" x14ac:dyDescent="0.2">
      <c r="A103" t="str">
        <f t="shared" si="95"/>
        <v>72 Customer service occupations</v>
      </c>
      <c r="B103" s="18">
        <f t="shared" si="96"/>
        <v>1.9625611823251177</v>
      </c>
      <c r="C103" s="18">
        <f t="shared" si="96"/>
        <v>2.0250190386661426</v>
      </c>
      <c r="D103" s="18">
        <f t="shared" si="96"/>
        <v>1.7728827094991129</v>
      </c>
      <c r="E103" s="18">
        <f t="shared" si="96"/>
        <v>0.91394454250306456</v>
      </c>
      <c r="F103" s="18">
        <f t="shared" si="97"/>
        <v>1.1994487588413927</v>
      </c>
      <c r="H103" s="18">
        <f t="shared" si="98"/>
        <v>1.1994487588413927</v>
      </c>
      <c r="I103" s="18">
        <f t="shared" si="99"/>
        <v>2.8338740508293991</v>
      </c>
      <c r="J103" s="18">
        <f t="shared" si="100"/>
        <v>3.6677135372844782</v>
      </c>
      <c r="L103" t="str">
        <f t="shared" si="101"/>
        <v>72 Customer service occupations</v>
      </c>
      <c r="M103" s="18">
        <f t="shared" si="102"/>
        <v>-2.0691934838439341</v>
      </c>
      <c r="N103" s="18">
        <f t="shared" si="102"/>
        <v>18.996464728432038</v>
      </c>
      <c r="O103" s="18">
        <f t="shared" si="102"/>
        <v>4.3158531836050562</v>
      </c>
      <c r="P103" s="18">
        <f t="shared" si="102"/>
        <v>1.1099468856496042</v>
      </c>
      <c r="Q103" s="18">
        <f t="shared" si="103"/>
        <v>2.1674827064582569</v>
      </c>
      <c r="S103" s="18">
        <f t="shared" si="104"/>
        <v>2.1674827064582569</v>
      </c>
      <c r="T103" s="18">
        <f t="shared" si="105"/>
        <v>2.3646054306596831</v>
      </c>
      <c r="U103" s="18">
        <f t="shared" si="106"/>
        <v>3.9935398269280942</v>
      </c>
      <c r="W103" t="str">
        <f t="shared" si="107"/>
        <v>72 Customer service occupations</v>
      </c>
      <c r="X103" s="18">
        <f t="shared" si="108"/>
        <v>3.7566879698103239</v>
      </c>
      <c r="Y103" s="18">
        <f t="shared" si="108"/>
        <v>-4.5059379741364314</v>
      </c>
      <c r="Z103" s="18">
        <f t="shared" si="108"/>
        <v>0.45740125753575001</v>
      </c>
      <c r="AA103" s="18">
        <f t="shared" si="108"/>
        <v>0.79887906613373971</v>
      </c>
      <c r="AB103" s="18">
        <f t="shared" si="109"/>
        <v>0.68492435088702841</v>
      </c>
      <c r="AD103" s="18">
        <f t="shared" si="110"/>
        <v>0.68492435088702841</v>
      </c>
      <c r="AE103" s="18">
        <f t="shared" si="111"/>
        <v>3.048684736503593</v>
      </c>
      <c r="AF103" s="18">
        <f t="shared" si="112"/>
        <v>3.5062365006682139</v>
      </c>
    </row>
    <row r="104" spans="1:32" x14ac:dyDescent="0.2">
      <c r="A104" t="str">
        <f t="shared" si="95"/>
        <v>81 Process, plant and machine operatives</v>
      </c>
      <c r="B104" s="18">
        <f t="shared" si="96"/>
        <v>5.3564546293527471E-2</v>
      </c>
      <c r="C104" s="18">
        <f t="shared" si="96"/>
        <v>-12.633892978088657</v>
      </c>
      <c r="D104" s="18">
        <f t="shared" si="96"/>
        <v>0.4780068947952687</v>
      </c>
      <c r="E104" s="18">
        <f t="shared" si="96"/>
        <v>-0.74689425297294054</v>
      </c>
      <c r="F104" s="18">
        <f t="shared" si="97"/>
        <v>-0.34026208546528158</v>
      </c>
      <c r="H104" s="18">
        <f t="shared" si="98"/>
        <v>-0.34026208546528158</v>
      </c>
      <c r="I104" s="18">
        <f t="shared" si="99"/>
        <v>2.2540985644891487</v>
      </c>
      <c r="J104" s="18">
        <f t="shared" si="100"/>
        <v>2.0067510332847371</v>
      </c>
      <c r="L104" t="str">
        <f t="shared" si="101"/>
        <v>81 Process, plant and machine operatives</v>
      </c>
      <c r="M104" s="18">
        <f t="shared" si="102"/>
        <v>-0.67571622867075298</v>
      </c>
      <c r="N104" s="18">
        <f t="shared" si="102"/>
        <v>-10.321332585271959</v>
      </c>
      <c r="O104" s="18">
        <f t="shared" si="102"/>
        <v>-0.34269765524056472</v>
      </c>
      <c r="P104" s="18">
        <f t="shared" si="102"/>
        <v>-1.2453023878011726</v>
      </c>
      <c r="Q104" s="18">
        <f t="shared" si="103"/>
        <v>-0.94534614924296489</v>
      </c>
      <c r="S104" s="18">
        <f t="shared" si="104"/>
        <v>-0.94534614924296489</v>
      </c>
      <c r="T104" s="18">
        <f t="shared" si="105"/>
        <v>1.9968113741257509</v>
      </c>
      <c r="U104" s="18">
        <f t="shared" si="106"/>
        <v>1.2925439546493722</v>
      </c>
      <c r="W104" t="str">
        <f t="shared" si="107"/>
        <v>81 Process, plant and machine operatives</v>
      </c>
      <c r="X104" s="18">
        <f t="shared" si="108"/>
        <v>2.2360525068481074</v>
      </c>
      <c r="Y104" s="18">
        <f t="shared" si="108"/>
        <v>-19.073961003754714</v>
      </c>
      <c r="Z104" s="18">
        <f t="shared" si="108"/>
        <v>2.854563177756031</v>
      </c>
      <c r="AA104" s="18">
        <f t="shared" si="108"/>
        <v>0.46810069383624864</v>
      </c>
      <c r="AB104" s="18">
        <f t="shared" si="109"/>
        <v>1.2573714921388479</v>
      </c>
      <c r="AD104" s="18">
        <f t="shared" si="110"/>
        <v>1.2573714921388479</v>
      </c>
      <c r="AE104" s="18">
        <f t="shared" si="111"/>
        <v>2.9954278763790754</v>
      </c>
      <c r="AF104" s="18">
        <f t="shared" si="112"/>
        <v>3.8527661934525392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2.1040277958038089</v>
      </c>
      <c r="C105" s="18">
        <f t="shared" si="96"/>
        <v>0.51880836847826295</v>
      </c>
      <c r="D105" s="18">
        <f t="shared" si="96"/>
        <v>-4.4716670388966762E-2</v>
      </c>
      <c r="E105" s="18">
        <f t="shared" si="96"/>
        <v>-0.40560131812240607</v>
      </c>
      <c r="F105" s="18">
        <f t="shared" si="97"/>
        <v>-0.28545144167102521</v>
      </c>
      <c r="H105" s="18">
        <f t="shared" si="98"/>
        <v>-0.28545144167102521</v>
      </c>
      <c r="I105" s="18">
        <f t="shared" si="99"/>
        <v>2.8281274615499452</v>
      </c>
      <c r="J105" s="18">
        <f t="shared" si="100"/>
        <v>2.6362732633117503</v>
      </c>
      <c r="L105" t="str">
        <f t="shared" si="101"/>
        <v>82 Transport and mobile machine drivers and operatives</v>
      </c>
      <c r="M105" s="18">
        <f t="shared" si="102"/>
        <v>2.0324493191578252</v>
      </c>
      <c r="N105" s="18">
        <f t="shared" si="102"/>
        <v>0.7179031905832689</v>
      </c>
      <c r="O105" s="18">
        <f t="shared" si="102"/>
        <v>-0.30730604650287541</v>
      </c>
      <c r="P105" s="18">
        <f t="shared" si="102"/>
        <v>-0.49718189458990425</v>
      </c>
      <c r="Q105" s="18">
        <f t="shared" si="103"/>
        <v>-0.43393016147023067</v>
      </c>
      <c r="S105" s="18">
        <f t="shared" si="104"/>
        <v>-0.43393016147023067</v>
      </c>
      <c r="T105" s="18">
        <f t="shared" si="105"/>
        <v>2.7671398272727687</v>
      </c>
      <c r="U105" s="18">
        <f t="shared" si="106"/>
        <v>2.4740740686556517</v>
      </c>
      <c r="W105" t="str">
        <f t="shared" si="107"/>
        <v>82 Transport and mobile machine drivers and operatives</v>
      </c>
      <c r="X105" s="18">
        <f t="shared" si="108"/>
        <v>3.4110880608592797</v>
      </c>
      <c r="Y105" s="18">
        <f t="shared" si="108"/>
        <v>-2.9971596871703698</v>
      </c>
      <c r="Z105" s="18">
        <f t="shared" si="108"/>
        <v>4.3425129959262287</v>
      </c>
      <c r="AA105" s="18">
        <f t="shared" si="108"/>
        <v>0.85193466001529661</v>
      </c>
      <c r="AB105" s="18">
        <f t="shared" si="109"/>
        <v>2.0022895057249412</v>
      </c>
      <c r="AD105" s="18">
        <f t="shared" si="110"/>
        <v>2.0022895057249412</v>
      </c>
      <c r="AE105" s="18">
        <f t="shared" si="111"/>
        <v>3.8652503784847303</v>
      </c>
      <c r="AF105" s="18">
        <f t="shared" si="112"/>
        <v>5.1124603457143092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-2.0048919385917574</v>
      </c>
      <c r="C106" s="18">
        <f t="shared" si="96"/>
        <v>-8.3607604432322962</v>
      </c>
      <c r="D106" s="18">
        <f t="shared" si="96"/>
        <v>11.459786641398818</v>
      </c>
      <c r="E106" s="18">
        <f t="shared" si="96"/>
        <v>0.79491843263179707</v>
      </c>
      <c r="F106" s="18">
        <f t="shared" si="97"/>
        <v>4.2313815657422982</v>
      </c>
      <c r="H106" s="18">
        <f t="shared" si="98"/>
        <v>4.2313815657422982</v>
      </c>
      <c r="I106" s="18">
        <f t="shared" si="99"/>
        <v>4.0251334624063162</v>
      </c>
      <c r="J106" s="18">
        <f t="shared" si="100"/>
        <v>6.7648691826463825</v>
      </c>
      <c r="L106" t="str">
        <f t="shared" si="101"/>
        <v>91 Elementary trades and related occupations</v>
      </c>
      <c r="M106" s="18">
        <f t="shared" si="102"/>
        <v>-2.5224313614541249</v>
      </c>
      <c r="N106" s="18">
        <f t="shared" si="102"/>
        <v>-3.0069793713765058</v>
      </c>
      <c r="O106" s="18">
        <f t="shared" si="102"/>
        <v>5.6209795275042218</v>
      </c>
      <c r="P106" s="18">
        <f t="shared" si="102"/>
        <v>0.41285020556660612</v>
      </c>
      <c r="Q106" s="18">
        <f t="shared" si="103"/>
        <v>2.1197148307706248</v>
      </c>
      <c r="S106" s="18">
        <f t="shared" si="104"/>
        <v>2.1197148307706248</v>
      </c>
      <c r="T106" s="18">
        <f t="shared" si="105"/>
        <v>2.4651675085279434</v>
      </c>
      <c r="U106" s="18">
        <f t="shared" si="106"/>
        <v>4.0374327983576652</v>
      </c>
      <c r="W106" t="str">
        <f t="shared" si="107"/>
        <v>91 Elementary trades and related occupations</v>
      </c>
      <c r="X106" s="18">
        <f t="shared" si="108"/>
        <v>-0.60750963958158266</v>
      </c>
      <c r="Y106" s="18">
        <f t="shared" si="108"/>
        <v>-22.13149166391073</v>
      </c>
      <c r="Z106" s="18">
        <f t="shared" si="108"/>
        <v>24.741272114523195</v>
      </c>
      <c r="AA106" s="18">
        <f t="shared" si="108"/>
        <v>1.3068052687664977</v>
      </c>
      <c r="AB106" s="18">
        <f t="shared" si="109"/>
        <v>8.583158292516103</v>
      </c>
      <c r="AD106" s="18">
        <f t="shared" si="110"/>
        <v>8.583158292516103</v>
      </c>
      <c r="AE106" s="18">
        <f t="shared" si="111"/>
        <v>7.5554693156520081</v>
      </c>
      <c r="AF106" s="18">
        <f t="shared" si="112"/>
        <v>11.927832661379757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-0.8485809459505389</v>
      </c>
      <c r="C107" s="18">
        <f t="shared" si="96"/>
        <v>-7.0243885486437669</v>
      </c>
      <c r="D107" s="18">
        <f t="shared" si="96"/>
        <v>-2.6331174225057485</v>
      </c>
      <c r="E107" s="18">
        <f t="shared" si="96"/>
        <v>-1.0615501572789232</v>
      </c>
      <c r="F107" s="18">
        <f t="shared" si="97"/>
        <v>-1.5882043440161642</v>
      </c>
      <c r="H107" s="18">
        <f t="shared" si="98"/>
        <v>-1.5882043440161642</v>
      </c>
      <c r="I107" s="18">
        <f t="shared" si="99"/>
        <v>2.24959246011458</v>
      </c>
      <c r="J107" s="18">
        <f t="shared" si="100"/>
        <v>1.1245987851803863</v>
      </c>
      <c r="L107" t="str">
        <f t="shared" si="101"/>
        <v>92 Elementary administration and service occupations</v>
      </c>
      <c r="M107" s="18">
        <f t="shared" si="102"/>
        <v>-2.3806755619665498</v>
      </c>
      <c r="N107" s="18">
        <f t="shared" si="102"/>
        <v>-4.1406994291772641</v>
      </c>
      <c r="O107" s="18">
        <f t="shared" si="102"/>
        <v>-0.72159177721785595</v>
      </c>
      <c r="P107" s="18">
        <f t="shared" si="102"/>
        <v>-0.96498917298968312</v>
      </c>
      <c r="Q107" s="18">
        <f t="shared" si="103"/>
        <v>-0.88392308328947289</v>
      </c>
      <c r="S107" s="18">
        <f t="shared" si="104"/>
        <v>-0.88392308328947289</v>
      </c>
      <c r="T107" s="18">
        <f t="shared" si="105"/>
        <v>2.1098735498899401</v>
      </c>
      <c r="U107" s="18">
        <f t="shared" si="106"/>
        <v>1.4612347698631956</v>
      </c>
      <c r="W107" t="str">
        <f t="shared" si="107"/>
        <v>92 Elementary administration and service occupations</v>
      </c>
      <c r="X107" s="18">
        <f t="shared" si="108"/>
        <v>0.72850935433759201</v>
      </c>
      <c r="Y107" s="18">
        <f t="shared" si="108"/>
        <v>-9.7689923480446019</v>
      </c>
      <c r="Z107" s="18">
        <f t="shared" si="108"/>
        <v>-4.7318742047483759</v>
      </c>
      <c r="AA107" s="18">
        <f t="shared" si="108"/>
        <v>-1.1827348991510167</v>
      </c>
      <c r="AB107" s="18">
        <f t="shared" si="109"/>
        <v>-2.380234400581227</v>
      </c>
      <c r="AD107" s="18">
        <f t="shared" si="110"/>
        <v>-2.380234400581227</v>
      </c>
      <c r="AE107" s="18">
        <f t="shared" si="111"/>
        <v>2.3882009346583688</v>
      </c>
      <c r="AF107" s="18">
        <f t="shared" si="112"/>
        <v>0.76747176337741418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1.3967270708886703</v>
      </c>
      <c r="C109" s="26">
        <f>IF(AND(D$6-C$6 &lt;&gt; 0,C35&lt;&gt;0,D35&lt;&gt;0),(EXP(LN(D35/C35)/(D$6-C$6))-1)*100,0)</f>
        <v>9.6033925935889997E-2</v>
      </c>
      <c r="D109" s="26">
        <f>IF(AND(E$6-D$6 &lt;&gt; 0,D35&lt;&gt;0,E35&lt;&gt;0),(EXP(LN(E35/D35)/(E$6-D$6))-1)*100,0)</f>
        <v>0.26332903761459026</v>
      </c>
      <c r="E109" s="26">
        <f>IF(AND(F$6-E$6 &lt;&gt; 0,E35&lt;&gt;0,F35&lt;&gt;0),(EXP(LN(F35/E35)/(F$6-E$6))-1)*100,0)</f>
        <v>0.25090954461179926</v>
      </c>
      <c r="F109" s="26">
        <f t="shared" ref="F109" si="113">IF(AND(F$6-D$6 &lt;&gt; 0,D35&lt;&gt;0,F35&lt;&gt;0),(EXP(LN(F35/D35)/(F$6-D$6))-1)*100,0)</f>
        <v>0.25504920467143144</v>
      </c>
      <c r="H109" s="26">
        <f t="shared" ref="H109" si="114">IF($F$6-$D$6 &lt;&gt; 0,(EXP(LN(1+(H72/100))/($F$6-$D$6))-1)*100,0)</f>
        <v>0.25504920467143144</v>
      </c>
      <c r="I109" s="26">
        <f>IF(D35&gt;0,((1+(I35/D35))^(1/($F$6-$D$6))-1)*100,0)</f>
        <v>2.6694777950730497</v>
      </c>
      <c r="J109" s="26">
        <f t="shared" ref="J109" si="115">IF($F$6-$D$6 &lt;&gt; 0,(EXP(LN(1+(J72/100))/($F$6-$D$6))-1)*100,0)</f>
        <v>2.8468782402743642</v>
      </c>
      <c r="L109" s="24" t="str">
        <f>L35</f>
        <v>All occupations</v>
      </c>
      <c r="M109" s="26">
        <f>IF(AND(N$6-M$6 &lt;&gt; 0,M35&lt;&gt;0,N35&lt;&gt;0),(EXP(LN(N35/M35)/(N$6-M$6))-1)*100,0)</f>
        <v>0.84091290407612984</v>
      </c>
      <c r="N109" s="26">
        <f>IF(AND(O$6-N$6 &lt;&gt; 0,N35&lt;&gt;0,O35&lt;&gt;0),(EXP(LN(O35/N35)/(O$6-N$6))-1)*100,0)</f>
        <v>0.65078638777176234</v>
      </c>
      <c r="O109" s="26">
        <f>IF(AND(P$6-O$6 &lt;&gt; 0,O35&lt;&gt;0,P35&lt;&gt;0),(EXP(LN(P35/O35)/(P$6-O$6))-1)*100,0)</f>
        <v>0.17560833164895762</v>
      </c>
      <c r="P109" s="26">
        <f>IF(AND(Q$6-P$6 &lt;&gt; 0,P35&lt;&gt;0,Q35&lt;&gt;0),(EXP(LN(Q35/P35)/(Q$6-P$6))-1)*100,0)</f>
        <v>0.15150324139918681</v>
      </c>
      <c r="Q109" s="26">
        <f t="shared" ref="Q109" si="116">IF(AND(Q$6-O$6 &lt;&gt; 0,O35&lt;&gt;0,Q35&lt;&gt;0),(EXP(LN(Q35/O35)/(Q$6-O$6))-1)*100,0)</f>
        <v>0.15953762692819673</v>
      </c>
      <c r="S109" s="26">
        <f t="shared" ref="S109" si="117">IF($F$6-$D$6 &lt;&gt; 0,(EXP(LN(1+(S72/100))/($F$6-$D$6))-1)*100,0)</f>
        <v>0.15953762692819673</v>
      </c>
      <c r="T109" s="26">
        <f t="shared" ref="T109" si="118">IF(O35&gt;0,((1+(T35/O35))^(1/($F$6-$D$6))-1)*100,0)</f>
        <v>2.2823440614780699</v>
      </c>
      <c r="U109" s="26">
        <f t="shared" ref="U109" si="119">IF($F$6-$D$6 &lt;&gt; 0,(EXP(LN(1+(U72/100))/($F$6-$D$6))-1)*100,0)</f>
        <v>2.3990353860224189</v>
      </c>
      <c r="W109" s="24" t="str">
        <f>W35</f>
        <v>All occupations</v>
      </c>
      <c r="X109" s="26">
        <f>IF(AND(Y$6-X$6 &lt;&gt; 0,X35&lt;&gt;0,Y35&lt;&gt;0),(EXP(LN(Y35/X35)/(Y$6-X$6))-1)*100,0)</f>
        <v>2.0249974292788631</v>
      </c>
      <c r="Y109" s="26">
        <f>IF(AND(Z$6-Y$6 &lt;&gt; 0,Y35&lt;&gt;0,Z35&lt;&gt;0),(EXP(LN(Z35/Y35)/(Z$6-Y$6))-1)*100,0)</f>
        <v>-0.51300323555588667</v>
      </c>
      <c r="Z109" s="26">
        <f>IF(AND(AA$6-Z$6 &lt;&gt; 0,Z35&lt;&gt;0,AA35&lt;&gt;0),(EXP(LN(AA35/Z35)/(AA$6-Z$6))-1)*100,0)</f>
        <v>0.3604016339873839</v>
      </c>
      <c r="AA109" s="26">
        <f>IF(AND(AB$6-AA$6 &lt;&gt; 0,AA35&lt;&gt;0,AB35&lt;&gt;0),(EXP(LN(AB35/AA35)/(AB$6-AA$6))-1)*100,0)</f>
        <v>0.35929137403301059</v>
      </c>
      <c r="AB109" s="26">
        <f t="shared" ref="AB109" si="120">IF(AND(AB$6-Z$6 &lt;&gt; 0,Z35&lt;&gt;0,AB35&lt;&gt;0),(EXP(LN(AB35/Z35)/(AB$6-Z$6))-1)*100,0)</f>
        <v>0.35966145931973781</v>
      </c>
      <c r="AD109" s="26">
        <f t="shared" ref="AD109" si="121">IF($F$6-$D$6 &lt;&gt; 0,(EXP(LN(1+(AD72/100))/($F$6-$D$6))-1)*100,0)</f>
        <v>0.35966145931973781</v>
      </c>
      <c r="AE109" s="26">
        <f t="shared" ref="AE109" si="122">IF(Z35&gt;0,((1+(AE35/Z35))^(1/($F$6-$D$6))-1)*100,0)</f>
        <v>3.0767916549764962</v>
      </c>
      <c r="AF109" s="26">
        <f t="shared" ref="AF109" si="123">IF($F$6-$D$6 &lt;&gt; 0,(EXP(LN(1+(AF72/100))/($F$6-$D$6))-1)*100,0)</f>
        <v>3.3142520035461143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Leicester and Leicestershire (Continued)</v>
      </c>
      <c r="L112" s="19" t="str">
        <f>CONCATENATE(L$1," (Continued)")</f>
        <v>Occupation Table 2.1  Males: Employment Change by Occupation (SOC 2020) and Replacement Demand, 2015-2035, Leicester and Leicestershire (Continued)</v>
      </c>
      <c r="W112" s="19" t="str">
        <f>CONCATENATE(W$1," (Continued)")</f>
        <v>Occupation Table 2.2  Females: Employment Change by Occupation (SOC 2020) and Replacement Demand, 2015-2035, Leicester and Leicestershire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7.3002323522378987</v>
      </c>
      <c r="C119" s="27">
        <f t="shared" si="125"/>
        <v>1.7861829507068734</v>
      </c>
      <c r="D119" s="27">
        <f t="shared" si="125"/>
        <v>-4.4259048021423126</v>
      </c>
      <c r="E119" s="27">
        <f t="shared" si="125"/>
        <v>2.9385072647236754</v>
      </c>
      <c r="F119" s="27">
        <f t="shared" ref="F119:F144" si="126">F8-D8</f>
        <v>-1.4873975374186372</v>
      </c>
      <c r="L119" t="str">
        <f t="shared" ref="L119:L144" si="127">L8</f>
        <v>11 Corporate managers and directors</v>
      </c>
      <c r="M119" s="27">
        <f t="shared" ref="M119:P144" si="128">N8-M8</f>
        <v>3.9300194734112601</v>
      </c>
      <c r="N119" s="27">
        <f t="shared" si="128"/>
        <v>1.2280683517254118</v>
      </c>
      <c r="O119" s="27">
        <f t="shared" si="128"/>
        <v>-4.0856456003978145</v>
      </c>
      <c r="P119" s="27">
        <f t="shared" si="128"/>
        <v>0.78786701977037765</v>
      </c>
      <c r="Q119" s="27">
        <f t="shared" ref="Q119:Q144" si="129">Q8-O8</f>
        <v>-3.2977785806274369</v>
      </c>
      <c r="W119" t="str">
        <f t="shared" ref="W119:W144" si="130">W8</f>
        <v>11 Corporate managers and directors</v>
      </c>
      <c r="X119" s="27">
        <f t="shared" ref="X119:AA144" si="131">Y8-X8</f>
        <v>3.3702128788265568</v>
      </c>
      <c r="Y119" s="27">
        <f t="shared" si="131"/>
        <v>0.55811459898152194</v>
      </c>
      <c r="Z119" s="27">
        <f t="shared" si="131"/>
        <v>-0.34025920174451763</v>
      </c>
      <c r="AA119" s="27">
        <f t="shared" si="131"/>
        <v>2.150640244953232</v>
      </c>
      <c r="AB119" s="27">
        <f t="shared" ref="AB119:AB144" si="132">AB8-Z8</f>
        <v>1.8103810432087144</v>
      </c>
    </row>
    <row r="120" spans="1:28" x14ac:dyDescent="0.2">
      <c r="A120" t="str">
        <f t="shared" si="124"/>
        <v>12 Other managers and proprietors</v>
      </c>
      <c r="B120" s="27">
        <f t="shared" si="125"/>
        <v>1.7104307205661602</v>
      </c>
      <c r="C120" s="27">
        <f t="shared" si="125"/>
        <v>0.66914069671112486</v>
      </c>
      <c r="D120" s="27">
        <f t="shared" si="125"/>
        <v>0.46683553104596243</v>
      </c>
      <c r="E120" s="27">
        <f t="shared" si="125"/>
        <v>2.0036331465564494</v>
      </c>
      <c r="F120" s="27">
        <f t="shared" si="126"/>
        <v>2.4704686776024118</v>
      </c>
      <c r="L120" t="str">
        <f t="shared" si="127"/>
        <v>12 Other managers and proprietors</v>
      </c>
      <c r="M120" s="27">
        <f t="shared" si="128"/>
        <v>0.79794480914308252</v>
      </c>
      <c r="N120" s="27">
        <f t="shared" si="128"/>
        <v>0.58946953825381954</v>
      </c>
      <c r="O120" s="27">
        <f t="shared" si="128"/>
        <v>1.2309588283975916</v>
      </c>
      <c r="P120" s="27">
        <f t="shared" si="128"/>
        <v>1.4951122037558111</v>
      </c>
      <c r="Q120" s="27">
        <f t="shared" si="129"/>
        <v>2.7260710321534027</v>
      </c>
      <c r="W120" t="str">
        <f t="shared" si="130"/>
        <v>12 Other managers and proprietors</v>
      </c>
      <c r="X120" s="27">
        <f t="shared" si="131"/>
        <v>0.9124859114230679</v>
      </c>
      <c r="Y120" s="27">
        <f t="shared" si="131"/>
        <v>7.9671158457306213E-2</v>
      </c>
      <c r="Z120" s="27">
        <f t="shared" si="131"/>
        <v>-0.76412329735162121</v>
      </c>
      <c r="AA120" s="27">
        <f t="shared" si="131"/>
        <v>0.5085209428006241</v>
      </c>
      <c r="AB120" s="27">
        <f t="shared" si="132"/>
        <v>-0.25560235455099711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5.2944074594658481</v>
      </c>
      <c r="C121" s="27">
        <f t="shared" si="125"/>
        <v>1.5354734354940121</v>
      </c>
      <c r="D121" s="27">
        <f t="shared" si="125"/>
        <v>7.902746846592521</v>
      </c>
      <c r="E121" s="27">
        <f t="shared" si="125"/>
        <v>6.0057600742713717</v>
      </c>
      <c r="F121" s="27">
        <f t="shared" si="126"/>
        <v>13.908506920863893</v>
      </c>
      <c r="L121" t="str">
        <f t="shared" si="127"/>
        <v>21 Science, research, engineering and technology professionals</v>
      </c>
      <c r="M121" s="27">
        <f t="shared" si="128"/>
        <v>4.4885851447288019</v>
      </c>
      <c r="N121" s="27">
        <f t="shared" si="128"/>
        <v>0.21680157910203945</v>
      </c>
      <c r="O121" s="27">
        <f t="shared" si="128"/>
        <v>5.4728783170844046</v>
      </c>
      <c r="P121" s="27">
        <f t="shared" si="128"/>
        <v>4.0044910610602571</v>
      </c>
      <c r="Q121" s="27">
        <f t="shared" si="129"/>
        <v>9.4773693781446617</v>
      </c>
      <c r="W121" t="str">
        <f t="shared" si="130"/>
        <v>21 Science, research, engineering and technology professionals</v>
      </c>
      <c r="X121" s="27">
        <f t="shared" si="131"/>
        <v>0.80582231473705157</v>
      </c>
      <c r="Y121" s="27">
        <f t="shared" si="131"/>
        <v>1.318671856391946</v>
      </c>
      <c r="Z121" s="27">
        <f t="shared" si="131"/>
        <v>2.429868529508167</v>
      </c>
      <c r="AA121" s="27">
        <f t="shared" si="131"/>
        <v>2.0012690132111128</v>
      </c>
      <c r="AB121" s="27">
        <f t="shared" si="132"/>
        <v>4.4311375427192798</v>
      </c>
    </row>
    <row r="122" spans="1:28" x14ac:dyDescent="0.2">
      <c r="A122" t="str">
        <f t="shared" si="124"/>
        <v>22 Health professionals</v>
      </c>
      <c r="B122" s="27">
        <f t="shared" si="125"/>
        <v>1.8086723672881995</v>
      </c>
      <c r="C122" s="27">
        <f t="shared" si="125"/>
        <v>0.16396651610343227</v>
      </c>
      <c r="D122" s="27">
        <f t="shared" si="125"/>
        <v>-0.24999911333908642</v>
      </c>
      <c r="E122" s="27">
        <f t="shared" si="125"/>
        <v>1.4613166027246152</v>
      </c>
      <c r="F122" s="27">
        <f t="shared" si="126"/>
        <v>1.2113174893855287</v>
      </c>
      <c r="L122" t="str">
        <f t="shared" si="127"/>
        <v>22 Health professionals</v>
      </c>
      <c r="M122" s="27">
        <f t="shared" si="128"/>
        <v>0.15806410634597512</v>
      </c>
      <c r="N122" s="27">
        <f t="shared" si="128"/>
        <v>0.62102031221528975</v>
      </c>
      <c r="O122" s="27">
        <f t="shared" si="128"/>
        <v>-9.7209410089547532E-2</v>
      </c>
      <c r="P122" s="27">
        <f t="shared" si="128"/>
        <v>0.35552194862175579</v>
      </c>
      <c r="Q122" s="27">
        <f t="shared" si="129"/>
        <v>0.25831253853220826</v>
      </c>
      <c r="W122" t="str">
        <f t="shared" si="130"/>
        <v>22 Health professionals</v>
      </c>
      <c r="X122" s="27">
        <f t="shared" si="131"/>
        <v>1.6506082609422794</v>
      </c>
      <c r="Y122" s="27">
        <f t="shared" si="131"/>
        <v>-0.45705379611187169</v>
      </c>
      <c r="Z122" s="27">
        <f t="shared" si="131"/>
        <v>-0.15278970324953356</v>
      </c>
      <c r="AA122" s="27">
        <f t="shared" si="131"/>
        <v>1.1057946541028176</v>
      </c>
      <c r="AB122" s="27">
        <f t="shared" si="132"/>
        <v>0.95300495085328407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2.6588148155986886</v>
      </c>
      <c r="C123" s="27">
        <f t="shared" si="125"/>
        <v>1.0283176532725093</v>
      </c>
      <c r="D123" s="27">
        <f t="shared" si="125"/>
        <v>-1.4503874948272646</v>
      </c>
      <c r="E123" s="27">
        <f t="shared" si="125"/>
        <v>0.72789581476173737</v>
      </c>
      <c r="F123" s="27">
        <f t="shared" si="126"/>
        <v>-0.72249168006552722</v>
      </c>
      <c r="L123" t="str">
        <f t="shared" si="127"/>
        <v>23 Teaching and other educational professionals</v>
      </c>
      <c r="M123" s="27">
        <f t="shared" si="128"/>
        <v>0.33983424227636405</v>
      </c>
      <c r="N123" s="27">
        <f t="shared" si="128"/>
        <v>0.38595848119661902</v>
      </c>
      <c r="O123" s="27">
        <f t="shared" si="128"/>
        <v>-0.15023143756886448</v>
      </c>
      <c r="P123" s="27">
        <f t="shared" si="128"/>
        <v>0.29925453985086392</v>
      </c>
      <c r="Q123" s="27">
        <f t="shared" si="129"/>
        <v>0.14902310228199944</v>
      </c>
      <c r="W123" t="str">
        <f t="shared" si="130"/>
        <v>23 Teaching and other educational professionals</v>
      </c>
      <c r="X123" s="27">
        <f t="shared" si="131"/>
        <v>2.3189805733223157</v>
      </c>
      <c r="Y123" s="27">
        <f t="shared" si="131"/>
        <v>0.64235917207592053</v>
      </c>
      <c r="Z123" s="27">
        <f t="shared" si="131"/>
        <v>-1.300156057258425</v>
      </c>
      <c r="AA123" s="27">
        <f t="shared" si="131"/>
        <v>0.4286412749109072</v>
      </c>
      <c r="AB123" s="27">
        <f t="shared" si="132"/>
        <v>-0.87151478234751778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5.4409512321166176</v>
      </c>
      <c r="C124" s="27">
        <f t="shared" si="125"/>
        <v>4.6384697982702718</v>
      </c>
      <c r="D124" s="27">
        <f t="shared" si="125"/>
        <v>1.5924498375845815</v>
      </c>
      <c r="E124" s="27">
        <f t="shared" si="125"/>
        <v>4.3869634843737018</v>
      </c>
      <c r="F124" s="27">
        <f t="shared" si="126"/>
        <v>5.9794133219582832</v>
      </c>
      <c r="L124" t="str">
        <f t="shared" si="127"/>
        <v>24 Business, media and public service professionals</v>
      </c>
      <c r="M124" s="27">
        <f t="shared" si="128"/>
        <v>1.7073877834512956</v>
      </c>
      <c r="N124" s="27">
        <f t="shared" si="128"/>
        <v>2.050470785016973</v>
      </c>
      <c r="O124" s="27">
        <f t="shared" si="128"/>
        <v>0.94215311786228995</v>
      </c>
      <c r="P124" s="27">
        <f t="shared" si="128"/>
        <v>1.6311205041159091</v>
      </c>
      <c r="Q124" s="27">
        <f t="shared" si="129"/>
        <v>2.5732736219781991</v>
      </c>
      <c r="W124" t="str">
        <f t="shared" si="130"/>
        <v>24 Business, media and public service professionals</v>
      </c>
      <c r="X124" s="27">
        <f t="shared" si="131"/>
        <v>3.7335634486653078</v>
      </c>
      <c r="Y124" s="27">
        <f t="shared" si="131"/>
        <v>2.5879990132533397</v>
      </c>
      <c r="Z124" s="27">
        <f t="shared" si="131"/>
        <v>0.65029671972224534</v>
      </c>
      <c r="AA124" s="27">
        <f t="shared" si="131"/>
        <v>2.7558429802577891</v>
      </c>
      <c r="AB124" s="27">
        <f t="shared" si="132"/>
        <v>3.4061396999800344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1.7799635262120823</v>
      </c>
      <c r="C125" s="27">
        <f t="shared" si="125"/>
        <v>1.0652755156930223</v>
      </c>
      <c r="D125" s="27">
        <f t="shared" si="125"/>
        <v>-0.8230911434122774</v>
      </c>
      <c r="E125" s="27">
        <f t="shared" si="125"/>
        <v>0.82481338981281027</v>
      </c>
      <c r="F125" s="27">
        <f t="shared" si="126"/>
        <v>1.7222464005328675E-3</v>
      </c>
      <c r="L125" t="str">
        <f t="shared" si="127"/>
        <v>31 Science, engineering and technology associate professionals</v>
      </c>
      <c r="M125" s="27">
        <f t="shared" si="128"/>
        <v>1.5308466847430333</v>
      </c>
      <c r="N125" s="27">
        <f t="shared" si="128"/>
        <v>0.47030869898811289</v>
      </c>
      <c r="O125" s="27">
        <f t="shared" si="128"/>
        <v>-1.0188878065079914</v>
      </c>
      <c r="P125" s="27">
        <f t="shared" si="128"/>
        <v>0.25896260267753579</v>
      </c>
      <c r="Q125" s="27">
        <f t="shared" si="129"/>
        <v>-0.75992520383045559</v>
      </c>
      <c r="W125" t="str">
        <f t="shared" si="130"/>
        <v>31 Science, engineering and technology associate professionals</v>
      </c>
      <c r="X125" s="27">
        <f t="shared" si="131"/>
        <v>0.24911684146903612</v>
      </c>
      <c r="Y125" s="27">
        <f t="shared" si="131"/>
        <v>0.59496681670491958</v>
      </c>
      <c r="Z125" s="27">
        <f t="shared" si="131"/>
        <v>0.19579666309572952</v>
      </c>
      <c r="AA125" s="27">
        <f t="shared" si="131"/>
        <v>0.56585078713528025</v>
      </c>
      <c r="AB125" s="27">
        <f t="shared" si="132"/>
        <v>0.76164745023100977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0.7867606955203712</v>
      </c>
      <c r="C126" s="27">
        <f t="shared" si="125"/>
        <v>0.20550022622681219</v>
      </c>
      <c r="D126" s="27">
        <f t="shared" si="125"/>
        <v>5.4610636429494246</v>
      </c>
      <c r="E126" s="27">
        <f t="shared" si="125"/>
        <v>2.624075906905043</v>
      </c>
      <c r="F126" s="27">
        <f t="shared" si="126"/>
        <v>8.0851395498544676</v>
      </c>
      <c r="L126" t="str">
        <f t="shared" si="127"/>
        <v>32 Health and social care associate professionals</v>
      </c>
      <c r="M126" s="27">
        <f t="shared" si="128"/>
        <v>-6.0317786647834604E-2</v>
      </c>
      <c r="N126" s="27">
        <f t="shared" si="128"/>
        <v>0.20876162600403236</v>
      </c>
      <c r="O126" s="27">
        <f t="shared" si="128"/>
        <v>0.66132875393321866</v>
      </c>
      <c r="P126" s="27">
        <f t="shared" si="128"/>
        <v>0.36243318361391541</v>
      </c>
      <c r="Q126" s="27">
        <f t="shared" si="129"/>
        <v>1.0237619375471341</v>
      </c>
      <c r="W126" t="str">
        <f t="shared" si="130"/>
        <v>32 Health and social care associate professionals</v>
      </c>
      <c r="X126" s="27">
        <f t="shared" si="131"/>
        <v>0.8470784821681967</v>
      </c>
      <c r="Y126" s="27">
        <f t="shared" si="131"/>
        <v>-3.2613997772203973E-3</v>
      </c>
      <c r="Z126" s="27">
        <f t="shared" si="131"/>
        <v>4.7997348890162197</v>
      </c>
      <c r="AA126" s="27">
        <f t="shared" si="131"/>
        <v>2.2616427232911196</v>
      </c>
      <c r="AB126" s="27">
        <f t="shared" si="132"/>
        <v>7.0613776123073393</v>
      </c>
    </row>
    <row r="127" spans="1:28" x14ac:dyDescent="0.2">
      <c r="A127" t="str">
        <f t="shared" si="124"/>
        <v>33 Protective service occupations</v>
      </c>
      <c r="B127" s="27">
        <f t="shared" si="125"/>
        <v>0.3507240464465502</v>
      </c>
      <c r="C127" s="27">
        <f t="shared" si="125"/>
        <v>0.29952614347675688</v>
      </c>
      <c r="D127" s="27">
        <f t="shared" si="125"/>
        <v>-0.88754750303325469</v>
      </c>
      <c r="E127" s="27">
        <f t="shared" si="125"/>
        <v>0.33984532018042568</v>
      </c>
      <c r="F127" s="27">
        <f t="shared" si="126"/>
        <v>-0.54770218285282901</v>
      </c>
      <c r="L127" t="str">
        <f t="shared" si="127"/>
        <v>33 Protective service occupations</v>
      </c>
      <c r="M127" s="27">
        <f t="shared" si="128"/>
        <v>0.1934639463897625</v>
      </c>
      <c r="N127" s="27">
        <f t="shared" si="128"/>
        <v>0.14917034315835043</v>
      </c>
      <c r="O127" s="27">
        <f t="shared" si="128"/>
        <v>-0.74995961162442271</v>
      </c>
      <c r="P127" s="27">
        <f t="shared" si="128"/>
        <v>-5.5338355035916109E-2</v>
      </c>
      <c r="Q127" s="27">
        <f t="shared" si="129"/>
        <v>-0.80529796666033882</v>
      </c>
      <c r="W127" t="str">
        <f t="shared" si="130"/>
        <v>33 Protective service occupations</v>
      </c>
      <c r="X127" s="27">
        <f t="shared" si="131"/>
        <v>0.15726010005678948</v>
      </c>
      <c r="Y127" s="27">
        <f t="shared" si="131"/>
        <v>0.15035580031840867</v>
      </c>
      <c r="Z127" s="27">
        <f t="shared" si="131"/>
        <v>-0.1375878914088382</v>
      </c>
      <c r="AA127" s="27">
        <f t="shared" si="131"/>
        <v>0.39518367521633868</v>
      </c>
      <c r="AB127" s="27">
        <f t="shared" si="132"/>
        <v>0.25759578380750048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-0.18181418522455228</v>
      </c>
      <c r="C128" s="27">
        <f t="shared" si="125"/>
        <v>0.31379304117952955</v>
      </c>
      <c r="D128" s="27">
        <f t="shared" si="125"/>
        <v>-1.0735526477827868</v>
      </c>
      <c r="E128" s="27">
        <f t="shared" si="125"/>
        <v>0.36104015438522907</v>
      </c>
      <c r="F128" s="27">
        <f t="shared" si="126"/>
        <v>-0.71251249339755773</v>
      </c>
      <c r="L128" t="str">
        <f t="shared" si="127"/>
        <v>34 Culture, media and sports occupations</v>
      </c>
      <c r="M128" s="27">
        <f t="shared" si="128"/>
        <v>-0.59384959330302989</v>
      </c>
      <c r="N128" s="27">
        <f t="shared" si="128"/>
        <v>-8.8030703466936977E-3</v>
      </c>
      <c r="O128" s="27">
        <f t="shared" si="128"/>
        <v>-0.61142796807199717</v>
      </c>
      <c r="P128" s="27">
        <f t="shared" si="128"/>
        <v>0.16287175858156333</v>
      </c>
      <c r="Q128" s="27">
        <f t="shared" si="129"/>
        <v>-0.44855620949043384</v>
      </c>
      <c r="W128" t="str">
        <f t="shared" si="130"/>
        <v>34 Culture, media and sports occupations</v>
      </c>
      <c r="X128" s="27">
        <f t="shared" si="131"/>
        <v>0.41203540807846029</v>
      </c>
      <c r="Y128" s="27">
        <f t="shared" si="131"/>
        <v>0.32259611152622147</v>
      </c>
      <c r="Z128" s="27">
        <f t="shared" si="131"/>
        <v>-0.46212467971075899</v>
      </c>
      <c r="AA128" s="27">
        <f t="shared" si="131"/>
        <v>0.19816839580365597</v>
      </c>
      <c r="AB128" s="27">
        <f t="shared" si="132"/>
        <v>-0.26395628390710302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2.8171569762395769</v>
      </c>
      <c r="C129" s="27">
        <f t="shared" si="125"/>
        <v>1.8594579335592343</v>
      </c>
      <c r="D129" s="27">
        <f t="shared" si="125"/>
        <v>2.2088247095616964E-2</v>
      </c>
      <c r="E129" s="27">
        <f t="shared" si="125"/>
        <v>1.5581129330456278</v>
      </c>
      <c r="F129" s="27">
        <f t="shared" si="126"/>
        <v>1.5802011801412448</v>
      </c>
      <c r="L129" t="str">
        <f t="shared" si="127"/>
        <v>35 Business and public service associate professionals</v>
      </c>
      <c r="M129" s="27">
        <f t="shared" si="128"/>
        <v>0.98521496558462829</v>
      </c>
      <c r="N129" s="27">
        <f t="shared" si="128"/>
        <v>1.2162333320007264</v>
      </c>
      <c r="O129" s="27">
        <f t="shared" si="128"/>
        <v>-0.22924004773269857</v>
      </c>
      <c r="P129" s="27">
        <f t="shared" si="128"/>
        <v>0.1322878283049107</v>
      </c>
      <c r="Q129" s="27">
        <f t="shared" si="129"/>
        <v>-9.6952219427787867E-2</v>
      </c>
      <c r="W129" t="str">
        <f t="shared" si="130"/>
        <v>35 Business and public service associate professionals</v>
      </c>
      <c r="X129" s="27">
        <f t="shared" si="131"/>
        <v>1.83194201065497</v>
      </c>
      <c r="Y129" s="27">
        <f t="shared" si="131"/>
        <v>0.64322460155852212</v>
      </c>
      <c r="Z129" s="27">
        <f t="shared" si="131"/>
        <v>0.25132829482827823</v>
      </c>
      <c r="AA129" s="27">
        <f t="shared" si="131"/>
        <v>1.4258251047406798</v>
      </c>
      <c r="AB129" s="27">
        <f t="shared" si="132"/>
        <v>1.677153399568958</v>
      </c>
    </row>
    <row r="130" spans="1:28" x14ac:dyDescent="0.2">
      <c r="A130" t="str">
        <f t="shared" si="124"/>
        <v>41 Administrative occupations</v>
      </c>
      <c r="B130" s="27">
        <f t="shared" si="125"/>
        <v>0.43773296251056593</v>
      </c>
      <c r="C130" s="27">
        <f t="shared" si="125"/>
        <v>2.3353602626944223</v>
      </c>
      <c r="D130" s="27">
        <f t="shared" si="125"/>
        <v>0.72205427667783795</v>
      </c>
      <c r="E130" s="27">
        <f t="shared" si="125"/>
        <v>-1.3656580098389242</v>
      </c>
      <c r="F130" s="27">
        <f t="shared" si="126"/>
        <v>-0.64360373316108621</v>
      </c>
      <c r="L130" t="str">
        <f t="shared" si="127"/>
        <v>41 Administrative occupations</v>
      </c>
      <c r="M130" s="27">
        <f t="shared" si="128"/>
        <v>-0.39352282372564318</v>
      </c>
      <c r="N130" s="27">
        <f t="shared" si="128"/>
        <v>2.2122418281463521</v>
      </c>
      <c r="O130" s="27">
        <f t="shared" si="128"/>
        <v>0.54030412913617809</v>
      </c>
      <c r="P130" s="27">
        <f t="shared" si="128"/>
        <v>1.121004222196234</v>
      </c>
      <c r="Q130" s="27">
        <f t="shared" si="129"/>
        <v>1.6613083513324121</v>
      </c>
      <c r="W130" t="str">
        <f t="shared" si="130"/>
        <v>41 Administrative occupations</v>
      </c>
      <c r="X130" s="27">
        <f t="shared" si="131"/>
        <v>0.83125578623620555</v>
      </c>
      <c r="Y130" s="27">
        <f t="shared" si="131"/>
        <v>0.1231184345480969</v>
      </c>
      <c r="Z130" s="27">
        <f t="shared" si="131"/>
        <v>0.18175014754154262</v>
      </c>
      <c r="AA130" s="27">
        <f t="shared" si="131"/>
        <v>-2.4866622320351439</v>
      </c>
      <c r="AB130" s="27">
        <f t="shared" si="132"/>
        <v>-2.3049120844936013</v>
      </c>
    </row>
    <row r="131" spans="1:28" x14ac:dyDescent="0.2">
      <c r="A131" t="str">
        <f t="shared" si="124"/>
        <v>42 Secretarial and related occupations</v>
      </c>
      <c r="B131" s="27">
        <f t="shared" si="125"/>
        <v>-0.45075645969093792</v>
      </c>
      <c r="C131" s="27">
        <f t="shared" si="125"/>
        <v>-6.3081888610055259E-2</v>
      </c>
      <c r="D131" s="27">
        <f t="shared" si="125"/>
        <v>-0.81277492765887516</v>
      </c>
      <c r="E131" s="27">
        <f t="shared" si="125"/>
        <v>-2.3258669026000476</v>
      </c>
      <c r="F131" s="27">
        <f t="shared" si="126"/>
        <v>-3.1386418302589227</v>
      </c>
      <c r="L131" t="str">
        <f t="shared" si="127"/>
        <v>42 Secretarial and related occupations</v>
      </c>
      <c r="M131" s="27">
        <f t="shared" si="128"/>
        <v>-0.20807708161324445</v>
      </c>
      <c r="N131" s="27">
        <f t="shared" si="128"/>
        <v>2.1219001286708949E-2</v>
      </c>
      <c r="O131" s="27">
        <f t="shared" si="128"/>
        <v>-8.4259181600818578E-2</v>
      </c>
      <c r="P131" s="27">
        <f t="shared" si="128"/>
        <v>0.1009205276916586</v>
      </c>
      <c r="Q131" s="27">
        <f t="shared" si="129"/>
        <v>1.6661346090840023E-2</v>
      </c>
      <c r="W131" t="str">
        <f t="shared" si="130"/>
        <v>42 Secretarial and related occupations</v>
      </c>
      <c r="X131" s="27">
        <f t="shared" si="131"/>
        <v>-0.24267937807769435</v>
      </c>
      <c r="Y131" s="27">
        <f t="shared" si="131"/>
        <v>-8.4300889896764986E-2</v>
      </c>
      <c r="Z131" s="27">
        <f t="shared" si="131"/>
        <v>-0.72851574605805247</v>
      </c>
      <c r="AA131" s="27">
        <f t="shared" si="131"/>
        <v>-2.4267874302917116</v>
      </c>
      <c r="AB131" s="27">
        <f t="shared" si="132"/>
        <v>-3.1553031763497641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0.20525018029263808</v>
      </c>
      <c r="C132" s="27">
        <f t="shared" si="125"/>
        <v>0.877963751767731</v>
      </c>
      <c r="D132" s="27">
        <f t="shared" si="125"/>
        <v>-0.41484744987277722</v>
      </c>
      <c r="E132" s="27">
        <f t="shared" si="125"/>
        <v>0.19060482356316744</v>
      </c>
      <c r="F132" s="27">
        <f t="shared" si="126"/>
        <v>-0.22424262630960978</v>
      </c>
      <c r="L132" t="str">
        <f t="shared" si="127"/>
        <v>51 Skilled agricultural and related trades</v>
      </c>
      <c r="M132" s="27">
        <f t="shared" si="128"/>
        <v>-0.33482857037214142</v>
      </c>
      <c r="N132" s="27">
        <f t="shared" si="128"/>
        <v>0.97109468933557697</v>
      </c>
      <c r="O132" s="27">
        <f t="shared" si="128"/>
        <v>-0.44849166920557604</v>
      </c>
      <c r="P132" s="27">
        <f t="shared" si="128"/>
        <v>-5.3938809788549591E-3</v>
      </c>
      <c r="Q132" s="27">
        <f t="shared" si="129"/>
        <v>-0.453885550184431</v>
      </c>
      <c r="W132" t="str">
        <f t="shared" si="130"/>
        <v>51 Skilled agricultural and related trades</v>
      </c>
      <c r="X132" s="27">
        <f t="shared" si="131"/>
        <v>0.54007875066478261</v>
      </c>
      <c r="Y132" s="27">
        <f t="shared" si="131"/>
        <v>-9.3130937567839078E-2</v>
      </c>
      <c r="Z132" s="27">
        <f t="shared" si="131"/>
        <v>3.3644219332804148E-2</v>
      </c>
      <c r="AA132" s="27">
        <f t="shared" si="131"/>
        <v>0.19599870454201751</v>
      </c>
      <c r="AB132" s="27">
        <f t="shared" si="132"/>
        <v>0.22964292387482166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0.38748285301372931</v>
      </c>
      <c r="C133" s="27">
        <f t="shared" si="125"/>
        <v>-3.076554024892296</v>
      </c>
      <c r="D133" s="27">
        <f t="shared" si="125"/>
        <v>-0.64948813108810199</v>
      </c>
      <c r="E133" s="27">
        <f t="shared" si="125"/>
        <v>-1.5749780739007413</v>
      </c>
      <c r="F133" s="27">
        <f t="shared" si="126"/>
        <v>-2.2244662049888433</v>
      </c>
      <c r="L133" t="str">
        <f t="shared" si="127"/>
        <v>52 Skilled metal, electrical and electronic trades</v>
      </c>
      <c r="M133" s="27">
        <f t="shared" si="128"/>
        <v>0.1769512069520367</v>
      </c>
      <c r="N133" s="27">
        <f t="shared" si="128"/>
        <v>-2.9349785165064652</v>
      </c>
      <c r="O133" s="27">
        <f t="shared" si="128"/>
        <v>-0.93308737238781347</v>
      </c>
      <c r="P133" s="27">
        <f t="shared" si="128"/>
        <v>-1.7445064173816078</v>
      </c>
      <c r="Q133" s="27">
        <f t="shared" si="129"/>
        <v>-2.6775937897694213</v>
      </c>
      <c r="W133" t="str">
        <f t="shared" si="130"/>
        <v>52 Skilled metal, electrical and electronic trades</v>
      </c>
      <c r="X133" s="27">
        <f t="shared" si="131"/>
        <v>0.2105316460617061</v>
      </c>
      <c r="Y133" s="27">
        <f t="shared" si="131"/>
        <v>-0.14157550838583988</v>
      </c>
      <c r="Z133" s="27">
        <f t="shared" si="131"/>
        <v>0.28359924129968483</v>
      </c>
      <c r="AA133" s="27">
        <f t="shared" si="131"/>
        <v>0.16952834348090551</v>
      </c>
      <c r="AB133" s="27">
        <f t="shared" si="132"/>
        <v>0.45312758478059034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-3.0029634274853834E-2</v>
      </c>
      <c r="C134" s="27">
        <f t="shared" si="125"/>
        <v>-2.9291754181863272</v>
      </c>
      <c r="D134" s="27">
        <f t="shared" si="125"/>
        <v>-0.39006981167602461</v>
      </c>
      <c r="E134" s="27">
        <f t="shared" si="125"/>
        <v>-1.4926627763308584</v>
      </c>
      <c r="F134" s="27">
        <f t="shared" si="126"/>
        <v>-1.882732588006883</v>
      </c>
      <c r="L134" t="str">
        <f t="shared" si="127"/>
        <v>53 Skilled construction and building trades</v>
      </c>
      <c r="M134" s="27">
        <f t="shared" si="128"/>
        <v>-7.090478753915086E-2</v>
      </c>
      <c r="N134" s="27">
        <f t="shared" si="128"/>
        <v>-2.925510403352451</v>
      </c>
      <c r="O134" s="27">
        <f t="shared" si="128"/>
        <v>-0.3172737482946939</v>
      </c>
      <c r="P134" s="27">
        <f t="shared" si="128"/>
        <v>-1.4881797664050911</v>
      </c>
      <c r="Q134" s="27">
        <f t="shared" si="129"/>
        <v>-1.805453514699785</v>
      </c>
      <c r="W134" t="str">
        <f t="shared" si="130"/>
        <v>53 Skilled construction and building trades</v>
      </c>
      <c r="X134" s="27">
        <f t="shared" si="131"/>
        <v>4.0875153264306782E-2</v>
      </c>
      <c r="Y134" s="27">
        <f t="shared" si="131"/>
        <v>-3.6650148338695232E-3</v>
      </c>
      <c r="Z134" s="27">
        <f t="shared" si="131"/>
        <v>-7.2796063381339815E-2</v>
      </c>
      <c r="AA134" s="27">
        <f t="shared" si="131"/>
        <v>-4.4830099257537614E-3</v>
      </c>
      <c r="AB134" s="27">
        <f t="shared" si="132"/>
        <v>-7.7279073307093576E-2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-1.1939041523680824</v>
      </c>
      <c r="C135" s="27">
        <f t="shared" si="125"/>
        <v>-0.34536657686818728</v>
      </c>
      <c r="D135" s="27">
        <f t="shared" si="125"/>
        <v>1.4518071029216983E-2</v>
      </c>
      <c r="E135" s="27">
        <f t="shared" si="125"/>
        <v>-0.62976555658553579</v>
      </c>
      <c r="F135" s="27">
        <f t="shared" si="126"/>
        <v>-0.61524748555631881</v>
      </c>
      <c r="L135" t="str">
        <f t="shared" si="127"/>
        <v>54 Textiles, printing and other skilled trades</v>
      </c>
      <c r="M135" s="27">
        <f t="shared" si="128"/>
        <v>-1.013435781104457</v>
      </c>
      <c r="N135" s="27">
        <f t="shared" si="128"/>
        <v>-0.2826992892715614</v>
      </c>
      <c r="O135" s="27">
        <f t="shared" si="128"/>
        <v>0.17039935028170206</v>
      </c>
      <c r="P135" s="27">
        <f t="shared" si="128"/>
        <v>-0.38108578288661921</v>
      </c>
      <c r="Q135" s="27">
        <f t="shared" si="129"/>
        <v>-0.21068643260491715</v>
      </c>
      <c r="W135" t="str">
        <f t="shared" si="130"/>
        <v>54 Textiles, printing and other skilled trades</v>
      </c>
      <c r="X135" s="27">
        <f t="shared" si="131"/>
        <v>-0.1804683712636117</v>
      </c>
      <c r="Y135" s="27">
        <f t="shared" si="131"/>
        <v>-6.2667287596642307E-2</v>
      </c>
      <c r="Z135" s="27">
        <f t="shared" si="131"/>
        <v>-0.15588127925249484</v>
      </c>
      <c r="AA135" s="27">
        <f t="shared" si="131"/>
        <v>-0.24867977369890726</v>
      </c>
      <c r="AB135" s="27">
        <f t="shared" si="132"/>
        <v>-0.4045610529514021</v>
      </c>
    </row>
    <row r="136" spans="1:28" x14ac:dyDescent="0.2">
      <c r="A136" t="str">
        <f t="shared" si="124"/>
        <v>61 Caring personal service occupations</v>
      </c>
      <c r="B136" s="27">
        <f t="shared" si="125"/>
        <v>-3.691073425903113E-2</v>
      </c>
      <c r="C136" s="27">
        <f t="shared" si="125"/>
        <v>-1.404976918357896</v>
      </c>
      <c r="D136" s="27">
        <f t="shared" si="125"/>
        <v>1.6968464532171907</v>
      </c>
      <c r="E136" s="27">
        <f t="shared" si="125"/>
        <v>3.1487469950963387</v>
      </c>
      <c r="F136" s="27">
        <f t="shared" si="126"/>
        <v>4.8455934483135294</v>
      </c>
      <c r="L136" t="str">
        <f t="shared" si="127"/>
        <v>61 Caring personal service occupations</v>
      </c>
      <c r="M136" s="27">
        <f t="shared" si="128"/>
        <v>-1.3643629672124291E-3</v>
      </c>
      <c r="N136" s="27">
        <f t="shared" si="128"/>
        <v>2.332226182244046E-2</v>
      </c>
      <c r="O136" s="27">
        <f t="shared" si="128"/>
        <v>1.2661012908305445</v>
      </c>
      <c r="P136" s="27">
        <f t="shared" si="128"/>
        <v>1.2076709125045522</v>
      </c>
      <c r="Q136" s="27">
        <f t="shared" si="129"/>
        <v>2.4737722033350966</v>
      </c>
      <c r="W136" t="str">
        <f t="shared" si="130"/>
        <v>61 Caring personal service occupations</v>
      </c>
      <c r="X136" s="27">
        <f t="shared" si="131"/>
        <v>-3.5546371291836465E-2</v>
      </c>
      <c r="Y136" s="27">
        <f t="shared" si="131"/>
        <v>-1.4282991801803107</v>
      </c>
      <c r="Z136" s="27">
        <f t="shared" si="131"/>
        <v>0.43074516238663563</v>
      </c>
      <c r="AA136" s="27">
        <f t="shared" si="131"/>
        <v>1.9410760825917919</v>
      </c>
      <c r="AB136" s="27">
        <f t="shared" si="132"/>
        <v>2.3718212449784275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2.3994711190016975</v>
      </c>
      <c r="C137" s="27">
        <f t="shared" si="125"/>
        <v>-0.59507888624368732</v>
      </c>
      <c r="D137" s="27">
        <f t="shared" si="125"/>
        <v>-0.90284253034159256</v>
      </c>
      <c r="E137" s="27">
        <f t="shared" si="125"/>
        <v>9.3332724067668238E-2</v>
      </c>
      <c r="F137" s="27">
        <f t="shared" si="126"/>
        <v>-0.80950980627392433</v>
      </c>
      <c r="L137" t="str">
        <f t="shared" si="127"/>
        <v>62 Leisure, travel and related personal service occupations</v>
      </c>
      <c r="M137" s="27">
        <f t="shared" si="128"/>
        <v>0.38497087787657369</v>
      </c>
      <c r="N137" s="27">
        <f t="shared" si="128"/>
        <v>-8.6188332546957902E-2</v>
      </c>
      <c r="O137" s="27">
        <f t="shared" si="128"/>
        <v>-0.19985668207058449</v>
      </c>
      <c r="P137" s="27">
        <f t="shared" si="128"/>
        <v>0.25704730841090484</v>
      </c>
      <c r="Q137" s="27">
        <f t="shared" si="129"/>
        <v>5.719062634032035E-2</v>
      </c>
      <c r="W137" t="str">
        <f t="shared" si="130"/>
        <v>62 Leisure, travel and related personal service occupations</v>
      </c>
      <c r="X137" s="27">
        <f t="shared" si="131"/>
        <v>2.0145002411251296</v>
      </c>
      <c r="Y137" s="27">
        <f t="shared" si="131"/>
        <v>-0.50889055369673208</v>
      </c>
      <c r="Z137" s="27">
        <f t="shared" si="131"/>
        <v>-0.7029858482709983</v>
      </c>
      <c r="AA137" s="27">
        <f t="shared" si="131"/>
        <v>-0.16371458434325703</v>
      </c>
      <c r="AB137" s="27">
        <f t="shared" si="132"/>
        <v>-0.86670043261425533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-8.6439714986210614E-2</v>
      </c>
      <c r="C138" s="27">
        <f t="shared" si="125"/>
        <v>0.11802739173477128</v>
      </c>
      <c r="D138" s="27">
        <f t="shared" si="125"/>
        <v>-0.12853749591109076</v>
      </c>
      <c r="E138" s="27">
        <f t="shared" si="125"/>
        <v>5.3294146969321221E-2</v>
      </c>
      <c r="F138" s="27">
        <f t="shared" si="126"/>
        <v>-7.5243348941769539E-2</v>
      </c>
      <c r="L138" t="str">
        <f t="shared" si="127"/>
        <v>63 Community and civil enforcement occupations</v>
      </c>
      <c r="M138" s="27">
        <f t="shared" si="128"/>
        <v>-0.11305548011633482</v>
      </c>
      <c r="N138" s="27">
        <f t="shared" si="128"/>
        <v>0.13956229684390459</v>
      </c>
      <c r="O138" s="27">
        <f t="shared" si="128"/>
        <v>-0.1679978331568287</v>
      </c>
      <c r="P138" s="27">
        <f t="shared" si="128"/>
        <v>5.5679904406891134E-2</v>
      </c>
      <c r="Q138" s="27">
        <f t="shared" si="129"/>
        <v>-0.11231792874993757</v>
      </c>
      <c r="W138" t="str">
        <f t="shared" si="130"/>
        <v>63 Community and civil enforcement occupations</v>
      </c>
      <c r="X138" s="27">
        <f t="shared" si="131"/>
        <v>2.6615765130123162E-2</v>
      </c>
      <c r="Y138" s="27">
        <f t="shared" si="131"/>
        <v>-2.1534905109132987E-2</v>
      </c>
      <c r="Z138" s="27">
        <f t="shared" si="131"/>
        <v>3.9460337245738261E-2</v>
      </c>
      <c r="AA138" s="27">
        <f t="shared" si="131"/>
        <v>-2.3857574375702739E-3</v>
      </c>
      <c r="AB138" s="27">
        <f t="shared" si="132"/>
        <v>3.7074579808167987E-2</v>
      </c>
    </row>
    <row r="139" spans="1:28" x14ac:dyDescent="0.2">
      <c r="A139" t="str">
        <f t="shared" si="124"/>
        <v>71 Sales occupations</v>
      </c>
      <c r="B139" s="27">
        <f t="shared" si="125"/>
        <v>-1.6957519294632135</v>
      </c>
      <c r="C139" s="27">
        <f t="shared" si="125"/>
        <v>-1.2104500874598614</v>
      </c>
      <c r="D139" s="27">
        <f t="shared" si="125"/>
        <v>-1.0643927478570347</v>
      </c>
      <c r="E139" s="27">
        <f t="shared" si="125"/>
        <v>-1.1736710976714591</v>
      </c>
      <c r="F139" s="27">
        <f t="shared" si="126"/>
        <v>-2.2380638455284938</v>
      </c>
      <c r="L139" t="str">
        <f t="shared" si="127"/>
        <v>71 Sales occupations</v>
      </c>
      <c r="M139" s="27">
        <f t="shared" si="128"/>
        <v>-0.25165308900209205</v>
      </c>
      <c r="N139" s="27">
        <f t="shared" si="128"/>
        <v>-0.16269202208822797</v>
      </c>
      <c r="O139" s="27">
        <f t="shared" si="128"/>
        <v>-0.29572104606531013</v>
      </c>
      <c r="P139" s="27">
        <f t="shared" si="128"/>
        <v>-0.1841967029679239</v>
      </c>
      <c r="Q139" s="27">
        <f t="shared" si="129"/>
        <v>-0.47991774903323403</v>
      </c>
      <c r="W139" t="str">
        <f t="shared" si="130"/>
        <v>71 Sales occupations</v>
      </c>
      <c r="X139" s="27">
        <f t="shared" si="131"/>
        <v>-1.4440988404611375</v>
      </c>
      <c r="Y139" s="27">
        <f t="shared" si="131"/>
        <v>-1.0477580653716778</v>
      </c>
      <c r="Z139" s="27">
        <f t="shared" si="131"/>
        <v>-0.7686717017916358</v>
      </c>
      <c r="AA139" s="27">
        <f t="shared" si="131"/>
        <v>-0.989474394703592</v>
      </c>
      <c r="AB139" s="27">
        <f t="shared" si="132"/>
        <v>-1.7581460964952278</v>
      </c>
    </row>
    <row r="140" spans="1:28" x14ac:dyDescent="0.2">
      <c r="A140" t="str">
        <f t="shared" si="124"/>
        <v>72 Customer service occupations</v>
      </c>
      <c r="B140" s="27">
        <f t="shared" si="125"/>
        <v>0.68125557451509344</v>
      </c>
      <c r="C140" s="27">
        <f t="shared" si="125"/>
        <v>0.18444007821461739</v>
      </c>
      <c r="D140" s="27">
        <f t="shared" si="125"/>
        <v>0.85345601932872484</v>
      </c>
      <c r="E140" s="27">
        <f t="shared" si="125"/>
        <v>0.96636610637854758</v>
      </c>
      <c r="F140" s="27">
        <f t="shared" si="126"/>
        <v>1.8198221257072724</v>
      </c>
      <c r="L140" t="str">
        <f t="shared" si="127"/>
        <v>72 Customer service occupations</v>
      </c>
      <c r="M140" s="27">
        <f t="shared" si="128"/>
        <v>-0.22078632684652311</v>
      </c>
      <c r="N140" s="27">
        <f t="shared" si="128"/>
        <v>0.48079897641450486</v>
      </c>
      <c r="O140" s="27">
        <f t="shared" si="128"/>
        <v>0.70849560847632631</v>
      </c>
      <c r="P140" s="27">
        <f t="shared" si="128"/>
        <v>0.43417949085998675</v>
      </c>
      <c r="Q140" s="27">
        <f t="shared" si="129"/>
        <v>1.1426750993363131</v>
      </c>
      <c r="W140" t="str">
        <f t="shared" si="130"/>
        <v>72 Customer service occupations</v>
      </c>
      <c r="X140" s="27">
        <f t="shared" si="131"/>
        <v>0.90204190136162055</v>
      </c>
      <c r="Y140" s="27">
        <f t="shared" si="131"/>
        <v>-0.29635889819987771</v>
      </c>
      <c r="Z140" s="27">
        <f t="shared" si="131"/>
        <v>0.14496041085238254</v>
      </c>
      <c r="AA140" s="27">
        <f t="shared" si="131"/>
        <v>0.53218661551858215</v>
      </c>
      <c r="AB140" s="27">
        <f t="shared" si="132"/>
        <v>0.67714702637096469</v>
      </c>
    </row>
    <row r="141" spans="1:28" x14ac:dyDescent="0.2">
      <c r="A141" t="str">
        <f t="shared" si="124"/>
        <v>81 Process, plant and machine operatives</v>
      </c>
      <c r="B141" s="27">
        <f t="shared" si="125"/>
        <v>4.6775112108171868E-2</v>
      </c>
      <c r="C141" s="27">
        <f t="shared" si="125"/>
        <v>-2.7618236539730141</v>
      </c>
      <c r="D141" s="27">
        <f t="shared" si="125"/>
        <v>0.46084809872828814</v>
      </c>
      <c r="E141" s="27">
        <f t="shared" si="125"/>
        <v>-1.4127491971794939</v>
      </c>
      <c r="F141" s="27">
        <f t="shared" si="126"/>
        <v>-0.95190109845120574</v>
      </c>
      <c r="L141" t="str">
        <f t="shared" si="127"/>
        <v>81 Process, plant and machine operatives</v>
      </c>
      <c r="M141" s="27">
        <f t="shared" si="128"/>
        <v>-0.44219001122503698</v>
      </c>
      <c r="N141" s="27">
        <f t="shared" si="128"/>
        <v>-1.6601467789850073</v>
      </c>
      <c r="O141" s="27">
        <f t="shared" si="128"/>
        <v>-0.24547336151473864</v>
      </c>
      <c r="P141" s="27">
        <f t="shared" si="128"/>
        <v>-1.6699810036054465</v>
      </c>
      <c r="Q141" s="27">
        <f t="shared" si="129"/>
        <v>-1.9154543651201852</v>
      </c>
      <c r="W141" t="str">
        <f t="shared" si="130"/>
        <v>81 Process, plant and machine operatives</v>
      </c>
      <c r="X141" s="27">
        <f t="shared" si="131"/>
        <v>0.48896512333323194</v>
      </c>
      <c r="Y141" s="27">
        <f t="shared" si="131"/>
        <v>-1.1016768749879793</v>
      </c>
      <c r="Z141" s="27">
        <f t="shared" si="131"/>
        <v>0.7063214602429948</v>
      </c>
      <c r="AA141" s="27">
        <f t="shared" si="131"/>
        <v>0.25723180642597843</v>
      </c>
      <c r="AB141" s="27">
        <f t="shared" si="132"/>
        <v>0.96355326666897323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1.8759431717390207</v>
      </c>
      <c r="C142" s="27">
        <f t="shared" si="125"/>
        <v>0.12178805602279041</v>
      </c>
      <c r="D142" s="27">
        <f t="shared" si="125"/>
        <v>-5.2710376196511532E-2</v>
      </c>
      <c r="E142" s="27">
        <f t="shared" si="125"/>
        <v>-0.93769130964393099</v>
      </c>
      <c r="F142" s="27">
        <f t="shared" si="126"/>
        <v>-0.99040168584044252</v>
      </c>
      <c r="L142" t="str">
        <f t="shared" si="127"/>
        <v>82 Transport and mobile machine drivers and operatives</v>
      </c>
      <c r="M142" s="27">
        <f t="shared" si="128"/>
        <v>1.7179886698036491</v>
      </c>
      <c r="N142" s="27">
        <f t="shared" si="128"/>
        <v>0.15949326958162047</v>
      </c>
      <c r="O142" s="27">
        <f t="shared" si="128"/>
        <v>-0.34170791694592495</v>
      </c>
      <c r="P142" s="27">
        <f t="shared" si="128"/>
        <v>-1.0713190699685349</v>
      </c>
      <c r="Q142" s="27">
        <f t="shared" si="129"/>
        <v>-1.4130269869144598</v>
      </c>
      <c r="W142" t="str">
        <f t="shared" si="130"/>
        <v>82 Transport and mobile machine drivers and operatives</v>
      </c>
      <c r="X142" s="27">
        <f t="shared" si="131"/>
        <v>0.15795450193534277</v>
      </c>
      <c r="Y142" s="27">
        <f t="shared" si="131"/>
        <v>-3.7705213558816064E-2</v>
      </c>
      <c r="Z142" s="27">
        <f t="shared" si="131"/>
        <v>0.28899754074940143</v>
      </c>
      <c r="AA142" s="27">
        <f t="shared" si="131"/>
        <v>0.13362776032457768</v>
      </c>
      <c r="AB142" s="27">
        <f t="shared" si="132"/>
        <v>0.42262530107397911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-0.90052440472649309</v>
      </c>
      <c r="C143" s="27">
        <f t="shared" si="125"/>
        <v>-0.89225701077585207</v>
      </c>
      <c r="D143" s="27">
        <f t="shared" si="125"/>
        <v>7.0438105679117093</v>
      </c>
      <c r="E143" s="27">
        <f t="shared" si="125"/>
        <v>1.3861985575031248</v>
      </c>
      <c r="F143" s="27">
        <f t="shared" si="126"/>
        <v>8.4300091254148342</v>
      </c>
      <c r="L143" t="str">
        <f t="shared" si="127"/>
        <v>91 Elementary trades and related occupations</v>
      </c>
      <c r="M143" s="27">
        <f t="shared" si="128"/>
        <v>-0.82680976605436918</v>
      </c>
      <c r="N143" s="27">
        <f t="shared" si="128"/>
        <v>-0.23106877971728146</v>
      </c>
      <c r="O143" s="27">
        <f t="shared" si="128"/>
        <v>2.3438600589363556</v>
      </c>
      <c r="P143" s="27">
        <f t="shared" si="128"/>
        <v>0.41207569571996316</v>
      </c>
      <c r="Q143" s="27">
        <f t="shared" si="129"/>
        <v>2.7559357546563188</v>
      </c>
      <c r="W143" t="str">
        <f t="shared" si="130"/>
        <v>91 Elementary trades and related occupations</v>
      </c>
      <c r="X143" s="27">
        <f t="shared" si="131"/>
        <v>-7.3714638672123023E-2</v>
      </c>
      <c r="Y143" s="27">
        <f t="shared" si="131"/>
        <v>-0.66118823105856794</v>
      </c>
      <c r="Z143" s="27">
        <f t="shared" si="131"/>
        <v>4.6999505089753502</v>
      </c>
      <c r="AA143" s="27">
        <f t="shared" si="131"/>
        <v>0.97412286178318919</v>
      </c>
      <c r="AB143" s="27">
        <f t="shared" si="132"/>
        <v>5.6740733707585385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-1.6758939498797574</v>
      </c>
      <c r="C144" s="27">
        <f t="shared" si="125"/>
        <v>-3.3949189857605901</v>
      </c>
      <c r="D144" s="27">
        <f t="shared" si="125"/>
        <v>-5.6125714170220959</v>
      </c>
      <c r="E144" s="27">
        <f t="shared" si="125"/>
        <v>-3.9804645215675976</v>
      </c>
      <c r="F144" s="27">
        <f t="shared" si="126"/>
        <v>-9.5930359385896935</v>
      </c>
      <c r="L144" t="str">
        <f t="shared" si="127"/>
        <v>92 Elementary administration and service occupations</v>
      </c>
      <c r="M144" s="27">
        <f t="shared" si="128"/>
        <v>-2.3845264124444689</v>
      </c>
      <c r="N144" s="27">
        <f t="shared" si="128"/>
        <v>-0.97588257549795188</v>
      </c>
      <c r="O144" s="27">
        <f t="shared" si="128"/>
        <v>-0.8034374682123584</v>
      </c>
      <c r="P144" s="27">
        <f t="shared" si="128"/>
        <v>-2.0135962943927126</v>
      </c>
      <c r="Q144" s="27">
        <f t="shared" si="129"/>
        <v>-2.817033762605071</v>
      </c>
      <c r="W144" t="str">
        <f t="shared" si="130"/>
        <v>92 Elementary administration and service occupations</v>
      </c>
      <c r="X144" s="27">
        <f t="shared" si="131"/>
        <v>0.70863246256476131</v>
      </c>
      <c r="Y144" s="27">
        <f t="shared" si="131"/>
        <v>-2.4190364102626383</v>
      </c>
      <c r="Z144" s="27">
        <f t="shared" si="131"/>
        <v>-4.8091339488097198</v>
      </c>
      <c r="AA144" s="27">
        <f t="shared" si="131"/>
        <v>-1.9668682271749418</v>
      </c>
      <c r="AB144" s="27">
        <f t="shared" si="132"/>
        <v>-6.7760021759846616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29.729999999999791</v>
      </c>
      <c r="C146" s="29">
        <f t="shared" ref="C146" si="133">D35-C35</f>
        <v>0.52900000000011005</v>
      </c>
      <c r="D146" s="29">
        <f>E35-D35</f>
        <v>7.2980000000001155</v>
      </c>
      <c r="E146" s="29">
        <f>F35-E35</f>
        <v>14.177000000000135</v>
      </c>
      <c r="F146" s="29">
        <f t="shared" ref="F146" si="134">F35-D35</f>
        <v>21.47500000000025</v>
      </c>
      <c r="L146" s="24" t="str">
        <f>L35</f>
        <v>All occupations</v>
      </c>
      <c r="M146" s="29">
        <f>N35-M35</f>
        <v>9.4959500377448762</v>
      </c>
      <c r="N146" s="29">
        <f t="shared" ref="N146" si="135">O35-N35</f>
        <v>1.8760256027799187</v>
      </c>
      <c r="O146" s="29">
        <f>P35-O35</f>
        <v>2.5565712934905491</v>
      </c>
      <c r="P146" s="29">
        <f>Q35-P35</f>
        <v>4.4649034385204232</v>
      </c>
      <c r="Q146" s="29">
        <f t="shared" ref="Q146" si="136">Q35-O35</f>
        <v>7.0214747320109723</v>
      </c>
      <c r="W146" s="24" t="str">
        <f>W35</f>
        <v>All occupations</v>
      </c>
      <c r="X146" s="29">
        <f>Y35-X35</f>
        <v>20.234049962254801</v>
      </c>
      <c r="Y146" s="29">
        <f t="shared" ref="Y146" si="137">Z35-Y35</f>
        <v>-1.3470256027795813</v>
      </c>
      <c r="Z146" s="29">
        <f>AA35-Z35</f>
        <v>4.7414287065092822</v>
      </c>
      <c r="AA146" s="29">
        <f>AB35-AA35</f>
        <v>9.7120965614797115</v>
      </c>
      <c r="AB146" s="29">
        <f t="shared" ref="AB146" si="138">AB35-Z35</f>
        <v>14.453525267988994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33.481948363405941</v>
      </c>
      <c r="C153" s="11">
        <f t="shared" ref="C153:F153" si="143">C8</f>
        <v>40.78218071564384</v>
      </c>
      <c r="D153" s="11">
        <f t="shared" si="143"/>
        <v>42.568363666350713</v>
      </c>
      <c r="E153" s="11">
        <f t="shared" si="143"/>
        <v>38.1424588642084</v>
      </c>
      <c r="F153" s="11">
        <f t="shared" si="143"/>
        <v>41.080966128932076</v>
      </c>
      <c r="H153" s="40">
        <f>IF(D$151-B$151 &lt;&gt; 0,(EXP(LN(D153/B153)/(D$151-B$151))-1)*100,0)</f>
        <v>4.9192667506343213</v>
      </c>
      <c r="I153" s="40">
        <f>IF(F$151-D$151 &lt;&gt; 0,(EXP(LN(F153/D153)/(F$151-D$151))-1)*100,0)</f>
        <v>-0.23682870013184143</v>
      </c>
      <c r="L153" s="10" t="str">
        <f>L8</f>
        <v>11 Corporate managers and directors</v>
      </c>
      <c r="M153" s="11">
        <f>M8</f>
        <v>24.247683301754726</v>
      </c>
      <c r="N153" s="11">
        <f t="shared" ref="N153:Q153" si="144">N8</f>
        <v>28.177702775165987</v>
      </c>
      <c r="O153" s="11">
        <f t="shared" si="144"/>
        <v>29.405771126891398</v>
      </c>
      <c r="P153" s="11">
        <f t="shared" si="144"/>
        <v>25.320125526493584</v>
      </c>
      <c r="Q153" s="11">
        <f t="shared" si="144"/>
        <v>26.107992546263961</v>
      </c>
      <c r="S153" s="40">
        <f>IF(O$151-M$151 &lt;&gt; 0,(EXP(LN(O153/M153)/(O$151-M$151))-1)*100,0)</f>
        <v>3.9327609367312943</v>
      </c>
      <c r="T153" s="40">
        <f>IF(Q$151-O$151 &lt;&gt; 0,(EXP(LN(Q153/O153)/(Q$151-O$151))-1)*100,0)</f>
        <v>-0.78986045603064436</v>
      </c>
      <c r="W153" s="10" t="str">
        <f>W8</f>
        <v>11 Corporate managers and directors</v>
      </c>
      <c r="X153" s="11">
        <f>X8</f>
        <v>9.2342650616512376</v>
      </c>
      <c r="Y153" s="11">
        <f t="shared" ref="Y153:AB153" si="145">Y8</f>
        <v>12.604477940477794</v>
      </c>
      <c r="Z153" s="11">
        <f t="shared" si="145"/>
        <v>13.162592539459316</v>
      </c>
      <c r="AA153" s="11">
        <f t="shared" si="145"/>
        <v>12.822333337714799</v>
      </c>
      <c r="AB153" s="11">
        <f t="shared" si="145"/>
        <v>14.972973582668031</v>
      </c>
      <c r="AD153" s="40">
        <f>IF(Z$151-X$151 &lt;&gt; 0,(EXP(LN(Z153/X153)/(Z$151-X$151))-1)*100,0)</f>
        <v>7.3464830064973619</v>
      </c>
      <c r="AE153" s="40">
        <f>IF(AB$151-Z$151 &lt;&gt; 0,(EXP(LN(AB153/Z153)/(AB$151-Z$151))-1)*100,0)</f>
        <v>0.86282040067040544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15.498179242153588</v>
      </c>
      <c r="C154" s="11">
        <f t="shared" ref="C154:F178" si="146">C9</f>
        <v>17.208609962719748</v>
      </c>
      <c r="D154" s="11">
        <f t="shared" si="146"/>
        <v>17.877750659430873</v>
      </c>
      <c r="E154" s="11">
        <f t="shared" si="146"/>
        <v>18.344586190476836</v>
      </c>
      <c r="F154" s="11">
        <f t="shared" si="146"/>
        <v>20.348219337033285</v>
      </c>
      <c r="H154" s="40">
        <f t="shared" ref="H154:H177" si="147">IF(D$151-B$151 &lt;&gt; 0,(EXP(LN(D154/B154)/(D$151-B$151))-1)*100,0)</f>
        <v>2.8978828902883169</v>
      </c>
      <c r="I154" s="40">
        <f t="shared" ref="I154:I180" si="148">IF(F$151-D$151 &lt;&gt; 0,(EXP(LN(F154/D154)/(F$151-D$151))-1)*100,0)</f>
        <v>0.86664344001603499</v>
      </c>
      <c r="L154" s="10" t="str">
        <f t="shared" ref="L154:Q154" si="149">L9</f>
        <v>12 Other managers and proprietors</v>
      </c>
      <c r="M154" s="11">
        <f t="shared" si="149"/>
        <v>9.9708721092581136</v>
      </c>
      <c r="N154" s="11">
        <f t="shared" si="149"/>
        <v>10.768816918401196</v>
      </c>
      <c r="O154" s="11">
        <f t="shared" si="149"/>
        <v>11.358286456655016</v>
      </c>
      <c r="P154" s="11">
        <f t="shared" si="149"/>
        <v>12.589245285052607</v>
      </c>
      <c r="Q154" s="11">
        <f t="shared" si="149"/>
        <v>14.084357488808418</v>
      </c>
      <c r="S154" s="40">
        <f t="shared" ref="S154:S177" si="150">IF(O$151-M$151 &lt;&gt; 0,(EXP(LN(O154/M154)/(O$151-M$151))-1)*100,0)</f>
        <v>2.6398324247732141</v>
      </c>
      <c r="T154" s="40">
        <f t="shared" ref="T154:T177" si="151">IF(Q$151-O$151 &lt;&gt; 0,(EXP(LN(Q154/O154)/(Q$151-O$151))-1)*100,0)</f>
        <v>1.4444475736516971</v>
      </c>
      <c r="W154" s="10" t="str">
        <f t="shared" ref="W154:AB154" si="152">W9</f>
        <v>12 Other managers and proprietors</v>
      </c>
      <c r="X154" s="11">
        <f t="shared" si="152"/>
        <v>5.527307132895479</v>
      </c>
      <c r="Y154" s="11">
        <f t="shared" si="152"/>
        <v>6.4397930443185469</v>
      </c>
      <c r="Z154" s="11">
        <f t="shared" si="152"/>
        <v>6.5194642027758531</v>
      </c>
      <c r="AA154" s="11">
        <f t="shared" si="152"/>
        <v>5.7553409054242319</v>
      </c>
      <c r="AB154" s="11">
        <f t="shared" si="152"/>
        <v>6.263861848224856</v>
      </c>
      <c r="AD154" s="40">
        <f t="shared" ref="AD154:AD177" si="153">IF(Z$151-X$151 &lt;&gt; 0,(EXP(LN(Z154/X154)/(Z$151-X$151))-1)*100,0)</f>
        <v>3.3569443925375086</v>
      </c>
      <c r="AE154" s="40">
        <f t="shared" ref="AE154:AE177" si="154">IF(AB$151-Z$151 &lt;&gt; 0,(EXP(LN(AB154/Z154)/(AB$151-Z$151))-1)*100,0)</f>
        <v>-0.2662801206015919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28.371226527661943</v>
      </c>
      <c r="C155" s="11">
        <f t="shared" si="146"/>
        <v>33.665633987127791</v>
      </c>
      <c r="D155" s="11">
        <f t="shared" si="146"/>
        <v>35.201107422621803</v>
      </c>
      <c r="E155" s="11">
        <f t="shared" si="146"/>
        <v>43.103854269214324</v>
      </c>
      <c r="F155" s="11">
        <f t="shared" si="146"/>
        <v>49.109614343485696</v>
      </c>
      <c r="H155" s="40">
        <f t="shared" si="147"/>
        <v>4.4084486931858402</v>
      </c>
      <c r="I155" s="40">
        <f t="shared" si="148"/>
        <v>2.2446705287907376</v>
      </c>
      <c r="L155" s="10" t="str">
        <f t="shared" ref="L155:Q155" si="155">L10</f>
        <v>21 Science, research, engineering and technology professionals</v>
      </c>
      <c r="M155" s="11">
        <f t="shared" si="155"/>
        <v>23.800119705476963</v>
      </c>
      <c r="N155" s="11">
        <f t="shared" si="155"/>
        <v>28.288704850205765</v>
      </c>
      <c r="O155" s="11">
        <f t="shared" si="155"/>
        <v>28.505506429307804</v>
      </c>
      <c r="P155" s="11">
        <f t="shared" si="155"/>
        <v>33.978384746392209</v>
      </c>
      <c r="Q155" s="11">
        <f t="shared" si="155"/>
        <v>37.982875807452466</v>
      </c>
      <c r="S155" s="40">
        <f t="shared" si="150"/>
        <v>3.6740164529989849</v>
      </c>
      <c r="T155" s="40">
        <f t="shared" si="151"/>
        <v>1.9320140681651665</v>
      </c>
      <c r="W155" s="10" t="str">
        <f t="shared" ref="W155:AB155" si="156">W10</f>
        <v>21 Science, research, engineering and technology professionals</v>
      </c>
      <c r="X155" s="11">
        <f t="shared" si="156"/>
        <v>4.5711068221849631</v>
      </c>
      <c r="Y155" s="11">
        <f t="shared" si="156"/>
        <v>5.3769291369220147</v>
      </c>
      <c r="Z155" s="11">
        <f t="shared" si="156"/>
        <v>6.6956009933139606</v>
      </c>
      <c r="AA155" s="11">
        <f t="shared" si="156"/>
        <v>9.1254695228221276</v>
      </c>
      <c r="AB155" s="11">
        <f t="shared" si="156"/>
        <v>11.12673853603324</v>
      </c>
      <c r="AD155" s="40">
        <f t="shared" si="153"/>
        <v>7.9328485203927324</v>
      </c>
      <c r="AE155" s="40">
        <f t="shared" si="154"/>
        <v>3.443979889272808</v>
      </c>
    </row>
    <row r="156" spans="1:31" x14ac:dyDescent="0.2">
      <c r="A156" s="10" t="str">
        <f t="shared" si="142"/>
        <v>22 Health professionals</v>
      </c>
      <c r="B156" s="11">
        <f t="shared" si="142"/>
        <v>18.637219133478698</v>
      </c>
      <c r="C156" s="11">
        <f t="shared" si="146"/>
        <v>20.445891500766898</v>
      </c>
      <c r="D156" s="11">
        <f t="shared" si="146"/>
        <v>20.60985801687033</v>
      </c>
      <c r="E156" s="11">
        <f t="shared" si="146"/>
        <v>20.359858903531244</v>
      </c>
      <c r="F156" s="11">
        <f t="shared" si="146"/>
        <v>21.821175506255859</v>
      </c>
      <c r="H156" s="40">
        <f t="shared" si="147"/>
        <v>2.0325586859913702</v>
      </c>
      <c r="I156" s="40">
        <f t="shared" si="148"/>
        <v>0.38146805094381175</v>
      </c>
      <c r="L156" s="10" t="str">
        <f t="shared" ref="L156:Q156" si="157">L11</f>
        <v>22 Health professionals</v>
      </c>
      <c r="M156" s="11">
        <f t="shared" si="157"/>
        <v>4.9493202217518544</v>
      </c>
      <c r="N156" s="11">
        <f t="shared" si="157"/>
        <v>5.1073843280978295</v>
      </c>
      <c r="O156" s="11">
        <f t="shared" si="157"/>
        <v>5.7284046403131192</v>
      </c>
      <c r="P156" s="11">
        <f t="shared" si="157"/>
        <v>5.6311952302235717</v>
      </c>
      <c r="Q156" s="11">
        <f t="shared" si="157"/>
        <v>5.9867171788453275</v>
      </c>
      <c r="S156" s="40">
        <f t="shared" si="150"/>
        <v>2.9668974177638141</v>
      </c>
      <c r="T156" s="40">
        <f t="shared" si="151"/>
        <v>0.29447367068631269</v>
      </c>
      <c r="W156" s="10" t="str">
        <f t="shared" ref="W156:AB156" si="158">W11</f>
        <v>22 Health professionals</v>
      </c>
      <c r="X156" s="11">
        <f t="shared" si="158"/>
        <v>13.687898911726821</v>
      </c>
      <c r="Y156" s="11">
        <f t="shared" si="158"/>
        <v>15.3385071726691</v>
      </c>
      <c r="Z156" s="11">
        <f t="shared" si="158"/>
        <v>14.881453376557229</v>
      </c>
      <c r="AA156" s="11">
        <f t="shared" si="158"/>
        <v>14.728663673307695</v>
      </c>
      <c r="AB156" s="11">
        <f t="shared" si="158"/>
        <v>15.834458327410513</v>
      </c>
      <c r="AD156" s="40">
        <f t="shared" si="153"/>
        <v>1.686128274312626</v>
      </c>
      <c r="AE156" s="40">
        <f t="shared" si="154"/>
        <v>0.4146759064692418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20.024745465039874</v>
      </c>
      <c r="C157" s="11">
        <f t="shared" si="146"/>
        <v>22.683560280638563</v>
      </c>
      <c r="D157" s="11">
        <f t="shared" si="146"/>
        <v>23.711877933911072</v>
      </c>
      <c r="E157" s="11">
        <f t="shared" si="146"/>
        <v>22.261490439083808</v>
      </c>
      <c r="F157" s="11">
        <f t="shared" si="146"/>
        <v>22.989386253845545</v>
      </c>
      <c r="H157" s="40">
        <f t="shared" si="147"/>
        <v>3.4379224666800656</v>
      </c>
      <c r="I157" s="40">
        <f t="shared" si="148"/>
        <v>-0.20607709593172263</v>
      </c>
      <c r="L157" s="10" t="str">
        <f t="shared" ref="L157:Q157" si="159">L12</f>
        <v>23 Teaching and other educational professionals</v>
      </c>
      <c r="M157" s="11">
        <f t="shared" si="159"/>
        <v>8.1566632684113411</v>
      </c>
      <c r="N157" s="11">
        <f t="shared" si="159"/>
        <v>8.4964975106877052</v>
      </c>
      <c r="O157" s="11">
        <f t="shared" si="159"/>
        <v>8.8824559918843242</v>
      </c>
      <c r="P157" s="11">
        <f t="shared" si="159"/>
        <v>8.7322245543154597</v>
      </c>
      <c r="Q157" s="11">
        <f t="shared" si="159"/>
        <v>9.0314790941663237</v>
      </c>
      <c r="S157" s="40">
        <f t="shared" si="150"/>
        <v>1.7194740974499911</v>
      </c>
      <c r="T157" s="40">
        <f t="shared" si="151"/>
        <v>0.11098192202319002</v>
      </c>
      <c r="W157" s="10" t="str">
        <f t="shared" ref="W157:AB157" si="160">W12</f>
        <v>23 Teaching and other educational professionals</v>
      </c>
      <c r="X157" s="11">
        <f t="shared" si="160"/>
        <v>11.868082196628515</v>
      </c>
      <c r="Y157" s="11">
        <f t="shared" si="160"/>
        <v>14.187062769950831</v>
      </c>
      <c r="Z157" s="11">
        <f t="shared" si="160"/>
        <v>14.829421942026752</v>
      </c>
      <c r="AA157" s="11">
        <f t="shared" si="160"/>
        <v>13.529265884768327</v>
      </c>
      <c r="AB157" s="11">
        <f t="shared" si="160"/>
        <v>13.957907159679234</v>
      </c>
      <c r="AD157" s="40">
        <f t="shared" si="153"/>
        <v>4.5559459001572433</v>
      </c>
      <c r="AE157" s="40">
        <f t="shared" si="154"/>
        <v>-0.40296595287115933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28.288074701930206</v>
      </c>
      <c r="C158" s="11">
        <f t="shared" si="146"/>
        <v>33.729025934046824</v>
      </c>
      <c r="D158" s="11">
        <f t="shared" si="146"/>
        <v>38.367495732317096</v>
      </c>
      <c r="E158" s="11">
        <f t="shared" si="146"/>
        <v>39.959945569901677</v>
      </c>
      <c r="F158" s="11">
        <f t="shared" si="146"/>
        <v>44.346909054275379</v>
      </c>
      <c r="H158" s="40">
        <f t="shared" si="147"/>
        <v>6.2850087564967128</v>
      </c>
      <c r="I158" s="40">
        <f t="shared" si="148"/>
        <v>0.97022563919006988</v>
      </c>
      <c r="L158" s="10" t="str">
        <f t="shared" ref="L158:Q158" si="161">L13</f>
        <v>24 Business, media and public service professionals</v>
      </c>
      <c r="M158" s="11">
        <f t="shared" si="161"/>
        <v>16.711258565784352</v>
      </c>
      <c r="N158" s="11">
        <f t="shared" si="161"/>
        <v>18.418646349235647</v>
      </c>
      <c r="O158" s="11">
        <f t="shared" si="161"/>
        <v>20.46911713425262</v>
      </c>
      <c r="P158" s="11">
        <f t="shared" si="161"/>
        <v>21.41127025211491</v>
      </c>
      <c r="Q158" s="11">
        <f t="shared" si="161"/>
        <v>23.042390756230819</v>
      </c>
      <c r="S158" s="40">
        <f t="shared" si="150"/>
        <v>4.1401000240244512</v>
      </c>
      <c r="T158" s="40">
        <f t="shared" si="151"/>
        <v>0.7925799292552993</v>
      </c>
      <c r="W158" s="10" t="str">
        <f t="shared" ref="W158:AB158" si="162">W13</f>
        <v>24 Business, media and public service professionals</v>
      </c>
      <c r="X158" s="11">
        <f t="shared" si="162"/>
        <v>11.576816136145863</v>
      </c>
      <c r="Y158" s="11">
        <f t="shared" si="162"/>
        <v>15.310379584811171</v>
      </c>
      <c r="Z158" s="11">
        <f t="shared" si="162"/>
        <v>17.898378598064511</v>
      </c>
      <c r="AA158" s="11">
        <f t="shared" si="162"/>
        <v>18.548675317786756</v>
      </c>
      <c r="AB158" s="11">
        <f t="shared" si="162"/>
        <v>21.304518298044545</v>
      </c>
      <c r="AD158" s="40">
        <f t="shared" si="153"/>
        <v>9.105064629017745</v>
      </c>
      <c r="AE158" s="40">
        <f t="shared" si="154"/>
        <v>1.1681640227031664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9.0097315731295655</v>
      </c>
      <c r="C159" s="11">
        <f t="shared" si="146"/>
        <v>10.789695099341648</v>
      </c>
      <c r="D159" s="11">
        <f t="shared" si="146"/>
        <v>11.85497061503467</v>
      </c>
      <c r="E159" s="11">
        <f t="shared" si="146"/>
        <v>11.031879471622393</v>
      </c>
      <c r="F159" s="11">
        <f t="shared" si="146"/>
        <v>11.856692861435203</v>
      </c>
      <c r="H159" s="40">
        <f t="shared" si="147"/>
        <v>5.6422703239396022</v>
      </c>
      <c r="I159" s="40">
        <f t="shared" si="148"/>
        <v>9.6844308694610248E-4</v>
      </c>
      <c r="L159" s="10" t="str">
        <f t="shared" ref="L159:Q159" si="163">L14</f>
        <v>31 Science, engineering and technology associate professionals</v>
      </c>
      <c r="M159" s="11">
        <f t="shared" si="163"/>
        <v>6.800687367093432</v>
      </c>
      <c r="N159" s="11">
        <f t="shared" si="163"/>
        <v>8.3315340518364653</v>
      </c>
      <c r="O159" s="11">
        <f t="shared" si="163"/>
        <v>8.8018427508245782</v>
      </c>
      <c r="P159" s="11">
        <f t="shared" si="163"/>
        <v>7.7829549443165869</v>
      </c>
      <c r="Q159" s="11">
        <f t="shared" si="163"/>
        <v>8.0419175469941226</v>
      </c>
      <c r="S159" s="40">
        <f t="shared" si="150"/>
        <v>5.2941296220134104</v>
      </c>
      <c r="T159" s="40">
        <f t="shared" si="151"/>
        <v>-0.60014885177074317</v>
      </c>
      <c r="W159" s="10" t="str">
        <f t="shared" ref="W159:AB159" si="164">W14</f>
        <v>31 Science, engineering and technology associate professionals</v>
      </c>
      <c r="X159" s="11">
        <f t="shared" si="164"/>
        <v>2.2090442060361255</v>
      </c>
      <c r="Y159" s="11">
        <f t="shared" si="164"/>
        <v>2.4581610475051616</v>
      </c>
      <c r="Z159" s="11">
        <f t="shared" si="164"/>
        <v>3.0531278642100812</v>
      </c>
      <c r="AA159" s="11">
        <f t="shared" si="164"/>
        <v>3.2489245273058107</v>
      </c>
      <c r="AB159" s="11">
        <f t="shared" si="164"/>
        <v>3.814775314441091</v>
      </c>
      <c r="AD159" s="40">
        <f t="shared" si="153"/>
        <v>6.6861682392528987</v>
      </c>
      <c r="AE159" s="40">
        <f t="shared" si="154"/>
        <v>1.4958452564681313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8.3614550585434966</v>
      </c>
      <c r="C160" s="11">
        <f t="shared" si="146"/>
        <v>9.1482157540638678</v>
      </c>
      <c r="D160" s="11">
        <f t="shared" si="146"/>
        <v>9.35371598029068</v>
      </c>
      <c r="E160" s="11">
        <f t="shared" si="146"/>
        <v>14.814779623240105</v>
      </c>
      <c r="F160" s="11">
        <f t="shared" si="146"/>
        <v>17.438855530145148</v>
      </c>
      <c r="H160" s="40">
        <f t="shared" si="147"/>
        <v>2.2681650723126445</v>
      </c>
      <c r="I160" s="40">
        <f t="shared" si="148"/>
        <v>4.2402841950115899</v>
      </c>
      <c r="L160" s="10" t="str">
        <f t="shared" ref="L160:Q160" si="165">L15</f>
        <v>32 Health and social care associate professionals</v>
      </c>
      <c r="M160" s="11">
        <f t="shared" si="165"/>
        <v>1.7995254782162466</v>
      </c>
      <c r="N160" s="11">
        <f t="shared" si="165"/>
        <v>1.739207691568412</v>
      </c>
      <c r="O160" s="11">
        <f t="shared" si="165"/>
        <v>1.9479693175724444</v>
      </c>
      <c r="P160" s="11">
        <f t="shared" si="165"/>
        <v>2.6092980715056631</v>
      </c>
      <c r="Q160" s="11">
        <f t="shared" si="165"/>
        <v>2.9717312551195785</v>
      </c>
      <c r="S160" s="40">
        <f t="shared" si="150"/>
        <v>1.5979213187479857</v>
      </c>
      <c r="T160" s="40">
        <f>IF(Q$151-O$151 &lt;&gt; 0,(EXP(LN(Q160/O160)/(Q$151-O$151))-1)*100,0)</f>
        <v>2.8557309009179965</v>
      </c>
      <c r="W160" s="10" t="str">
        <f t="shared" ref="W160:AB160" si="166">W15</f>
        <v>32 Health and social care associate professionals</v>
      </c>
      <c r="X160" s="11">
        <f t="shared" si="166"/>
        <v>6.5619295803272566</v>
      </c>
      <c r="Y160" s="11">
        <f t="shared" si="166"/>
        <v>7.4090080624954533</v>
      </c>
      <c r="Z160" s="11">
        <f t="shared" si="166"/>
        <v>7.4057466627182329</v>
      </c>
      <c r="AA160" s="11">
        <f t="shared" si="166"/>
        <v>12.205481551734453</v>
      </c>
      <c r="AB160" s="11">
        <f t="shared" si="166"/>
        <v>14.467124275025572</v>
      </c>
      <c r="AD160" s="40">
        <f t="shared" si="153"/>
        <v>2.4489371552610217</v>
      </c>
      <c r="AE160" s="40">
        <f t="shared" si="154"/>
        <v>4.565292675770749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6.253134533853614</v>
      </c>
      <c r="C161" s="11">
        <f t="shared" si="146"/>
        <v>6.6038585803001641</v>
      </c>
      <c r="D161" s="11">
        <f t="shared" si="146"/>
        <v>6.903384723776921</v>
      </c>
      <c r="E161" s="11">
        <f t="shared" si="146"/>
        <v>6.0158372207436663</v>
      </c>
      <c r="F161" s="11">
        <f t="shared" si="146"/>
        <v>6.355682540924092</v>
      </c>
      <c r="H161" s="40">
        <f t="shared" si="147"/>
        <v>1.9982829685213144</v>
      </c>
      <c r="I161" s="40">
        <f t="shared" si="148"/>
        <v>-0.54956785313412526</v>
      </c>
      <c r="L161" s="10" t="str">
        <f t="shared" ref="L161:Q161" si="167">L16</f>
        <v>33 Protective service occupations</v>
      </c>
      <c r="M161" s="11">
        <f t="shared" si="167"/>
        <v>5.1954232638677711</v>
      </c>
      <c r="N161" s="11">
        <f t="shared" si="167"/>
        <v>5.3888872102575336</v>
      </c>
      <c r="O161" s="11">
        <f t="shared" si="167"/>
        <v>5.538057553415884</v>
      </c>
      <c r="P161" s="11">
        <f t="shared" si="167"/>
        <v>4.7880979417914613</v>
      </c>
      <c r="Q161" s="11">
        <f t="shared" si="167"/>
        <v>4.7327595867555452</v>
      </c>
      <c r="S161" s="40">
        <f t="shared" si="150"/>
        <v>1.2855069183091539</v>
      </c>
      <c r="T161" s="40">
        <f t="shared" si="151"/>
        <v>-1.0421011892078003</v>
      </c>
      <c r="W161" s="10" t="str">
        <f t="shared" ref="W161:AB161" si="168">W16</f>
        <v>33 Protective service occupations</v>
      </c>
      <c r="X161" s="11">
        <f t="shared" si="168"/>
        <v>1.0577112699858415</v>
      </c>
      <c r="Y161" s="11">
        <f t="shared" si="168"/>
        <v>1.214971370042631</v>
      </c>
      <c r="Z161" s="11">
        <f t="shared" si="168"/>
        <v>1.3653271703610397</v>
      </c>
      <c r="AA161" s="11">
        <f t="shared" si="168"/>
        <v>1.2277392789522015</v>
      </c>
      <c r="AB161" s="11">
        <f t="shared" si="168"/>
        <v>1.6229229541685402</v>
      </c>
      <c r="AD161" s="40">
        <f t="shared" si="153"/>
        <v>5.238323324756089</v>
      </c>
      <c r="AE161" s="40">
        <f t="shared" si="154"/>
        <v>1.1588952969642907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7.3572798357239657</v>
      </c>
      <c r="C162" s="11">
        <f t="shared" si="146"/>
        <v>7.1754656504994134</v>
      </c>
      <c r="D162" s="11">
        <f t="shared" si="146"/>
        <v>7.489258691678943</v>
      </c>
      <c r="E162" s="11">
        <f t="shared" si="146"/>
        <v>6.4157060438961562</v>
      </c>
      <c r="F162" s="11">
        <f t="shared" si="146"/>
        <v>6.7767461982813852</v>
      </c>
      <c r="H162" s="40">
        <f t="shared" si="147"/>
        <v>0.35622382768736305</v>
      </c>
      <c r="I162" s="40">
        <f t="shared" si="148"/>
        <v>-0.66426887870673079</v>
      </c>
      <c r="L162" s="10" t="str">
        <f t="shared" ref="L162:Q162" si="169">L17</f>
        <v>34 Culture, media and sports occupations</v>
      </c>
      <c r="M162" s="11">
        <f t="shared" si="169"/>
        <v>4.3474989263476216</v>
      </c>
      <c r="N162" s="11">
        <f t="shared" si="169"/>
        <v>3.7536493330445917</v>
      </c>
      <c r="O162" s="11">
        <f t="shared" si="169"/>
        <v>3.744846262697898</v>
      </c>
      <c r="P162" s="11">
        <f t="shared" si="169"/>
        <v>3.1334182946259008</v>
      </c>
      <c r="Q162" s="11">
        <f t="shared" si="169"/>
        <v>3.2962900532074642</v>
      </c>
      <c r="S162" s="40">
        <f t="shared" si="150"/>
        <v>-2.9403095326802187</v>
      </c>
      <c r="T162" s="40">
        <f t="shared" si="151"/>
        <v>-0.84694606480616441</v>
      </c>
      <c r="W162" s="10" t="str">
        <f t="shared" ref="W162:AB162" si="170">W17</f>
        <v>34 Culture, media and sports occupations</v>
      </c>
      <c r="X162" s="11">
        <f t="shared" si="170"/>
        <v>3.009780909376349</v>
      </c>
      <c r="Y162" s="11">
        <f t="shared" si="170"/>
        <v>3.4218163174548093</v>
      </c>
      <c r="Z162" s="11">
        <f t="shared" si="170"/>
        <v>3.7444124289810308</v>
      </c>
      <c r="AA162" s="11">
        <f t="shared" si="170"/>
        <v>3.2822877492702718</v>
      </c>
      <c r="AB162" s="11">
        <f t="shared" si="170"/>
        <v>3.4804561450739278</v>
      </c>
      <c r="AD162" s="40">
        <f t="shared" si="153"/>
        <v>4.4647475272484582</v>
      </c>
      <c r="AE162" s="40">
        <f t="shared" si="154"/>
        <v>-0.48615673733201081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28.794796695187618</v>
      </c>
      <c r="C163" s="11">
        <f t="shared" si="146"/>
        <v>31.611953671427194</v>
      </c>
      <c r="D163" s="11">
        <f t="shared" si="146"/>
        <v>33.471411604986429</v>
      </c>
      <c r="E163" s="11">
        <f t="shared" si="146"/>
        <v>33.493499852082046</v>
      </c>
      <c r="F163" s="11">
        <f t="shared" si="146"/>
        <v>35.051612785127674</v>
      </c>
      <c r="H163" s="40">
        <f t="shared" si="147"/>
        <v>3.0556963968475959</v>
      </c>
      <c r="I163" s="40">
        <f t="shared" si="148"/>
        <v>0.30800627890692489</v>
      </c>
      <c r="L163" s="10" t="str">
        <f t="shared" ref="L163:Q163" si="171">L18</f>
        <v>35 Business and public service associate professionals</v>
      </c>
      <c r="M163" s="11">
        <f t="shared" si="171"/>
        <v>16.067427287812396</v>
      </c>
      <c r="N163" s="11">
        <f t="shared" si="171"/>
        <v>17.052642253397025</v>
      </c>
      <c r="O163" s="11">
        <f t="shared" si="171"/>
        <v>18.268875585397751</v>
      </c>
      <c r="P163" s="11">
        <f t="shared" si="171"/>
        <v>18.039635537665053</v>
      </c>
      <c r="Q163" s="11">
        <f t="shared" si="171"/>
        <v>18.171923365969963</v>
      </c>
      <c r="S163" s="40">
        <f t="shared" si="150"/>
        <v>2.6013546902376783</v>
      </c>
      <c r="T163" s="40">
        <f t="shared" si="151"/>
        <v>-3.5467665025601391E-2</v>
      </c>
      <c r="W163" s="10" t="str">
        <f t="shared" ref="W163:AB163" si="172">W18</f>
        <v>35 Business and public service associate professionals</v>
      </c>
      <c r="X163" s="11">
        <f t="shared" si="172"/>
        <v>12.727369407375214</v>
      </c>
      <c r="Y163" s="11">
        <f t="shared" si="172"/>
        <v>14.559311418030184</v>
      </c>
      <c r="Z163" s="11">
        <f t="shared" si="172"/>
        <v>15.202536019588706</v>
      </c>
      <c r="AA163" s="11">
        <f t="shared" si="172"/>
        <v>15.453864314416984</v>
      </c>
      <c r="AB163" s="11">
        <f t="shared" si="172"/>
        <v>16.879689419157664</v>
      </c>
      <c r="AD163" s="40">
        <f t="shared" si="153"/>
        <v>3.6180651064863678</v>
      </c>
      <c r="AE163" s="40">
        <f t="shared" si="154"/>
        <v>0.70009819116609862</v>
      </c>
    </row>
    <row r="164" spans="1:31" x14ac:dyDescent="0.2">
      <c r="A164" s="10" t="str">
        <f t="shared" si="142"/>
        <v>41 Administrative occupations</v>
      </c>
      <c r="B164" s="11">
        <f t="shared" si="142"/>
        <v>45.938492659319472</v>
      </c>
      <c r="C164" s="11">
        <f t="shared" si="146"/>
        <v>46.376225621830038</v>
      </c>
      <c r="D164" s="11">
        <f t="shared" si="146"/>
        <v>48.71158588452446</v>
      </c>
      <c r="E164" s="11">
        <f t="shared" si="146"/>
        <v>49.433640161202298</v>
      </c>
      <c r="F164" s="11">
        <f t="shared" si="146"/>
        <v>48.067982151363374</v>
      </c>
      <c r="H164" s="40">
        <f t="shared" si="147"/>
        <v>1.1791684037554262</v>
      </c>
      <c r="I164" s="40">
        <f t="shared" si="148"/>
        <v>-8.8631374098224747E-2</v>
      </c>
      <c r="L164" s="10" t="str">
        <f t="shared" ref="L164:Q164" si="173">L19</f>
        <v>41 Administrative occupations</v>
      </c>
      <c r="M164" s="11">
        <f t="shared" si="173"/>
        <v>10.544030826645852</v>
      </c>
      <c r="N164" s="11">
        <f t="shared" si="173"/>
        <v>10.150508002920208</v>
      </c>
      <c r="O164" s="11">
        <f t="shared" si="173"/>
        <v>12.36274983106656</v>
      </c>
      <c r="P164" s="11">
        <f t="shared" si="173"/>
        <v>12.903053960202739</v>
      </c>
      <c r="Q164" s="11">
        <f t="shared" si="173"/>
        <v>14.024058182398973</v>
      </c>
      <c r="S164" s="40">
        <f t="shared" si="150"/>
        <v>3.2337450810524748</v>
      </c>
      <c r="T164" s="40">
        <f t="shared" si="151"/>
        <v>0.84411869816436447</v>
      </c>
      <c r="W164" s="10" t="str">
        <f t="shared" ref="W164:AB164" si="174">W19</f>
        <v>41 Administrative occupations</v>
      </c>
      <c r="X164" s="11">
        <f t="shared" si="174"/>
        <v>35.39446183267367</v>
      </c>
      <c r="Y164" s="11">
        <f t="shared" si="174"/>
        <v>36.225717618909876</v>
      </c>
      <c r="Z164" s="11">
        <f t="shared" si="174"/>
        <v>36.348836053457973</v>
      </c>
      <c r="AA164" s="11">
        <f t="shared" si="174"/>
        <v>36.530586200999515</v>
      </c>
      <c r="AB164" s="11">
        <f t="shared" si="174"/>
        <v>34.043923968964371</v>
      </c>
      <c r="AD164" s="40">
        <f t="shared" si="153"/>
        <v>0.53355476920364797</v>
      </c>
      <c r="AE164" s="40">
        <f t="shared" si="154"/>
        <v>-0.43578509329443849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11.040840592311598</v>
      </c>
      <c r="C165" s="11">
        <f t="shared" si="146"/>
        <v>10.59008413262066</v>
      </c>
      <c r="D165" s="11">
        <f t="shared" si="146"/>
        <v>10.527002244010605</v>
      </c>
      <c r="E165" s="11">
        <f t="shared" si="146"/>
        <v>9.7142273163517299</v>
      </c>
      <c r="F165" s="11">
        <f t="shared" si="146"/>
        <v>7.3883604137516823</v>
      </c>
      <c r="H165" s="40">
        <f t="shared" si="147"/>
        <v>-0.94862351050100102</v>
      </c>
      <c r="I165" s="40">
        <f t="shared" si="148"/>
        <v>-2.3326156046189261</v>
      </c>
      <c r="L165" s="10" t="str">
        <f t="shared" ref="L165:Q165" si="175">L20</f>
        <v>42 Secretarial and related occupations</v>
      </c>
      <c r="M165" s="11">
        <f t="shared" si="175"/>
        <v>0.88091411231488981</v>
      </c>
      <c r="N165" s="11">
        <f t="shared" si="175"/>
        <v>0.67283703070164536</v>
      </c>
      <c r="O165" s="11">
        <f t="shared" si="175"/>
        <v>0.69405603198835431</v>
      </c>
      <c r="P165" s="11">
        <f t="shared" si="175"/>
        <v>0.60979685038753573</v>
      </c>
      <c r="Q165" s="11">
        <f t="shared" si="175"/>
        <v>0.71071737807919433</v>
      </c>
      <c r="S165" s="40">
        <f>IF(O$151-M$151 &lt;&gt; 0,(EXP(LN(O165/M165)/(O$151-M$151))-1)*100,0)</f>
        <v>-4.6562579513946822</v>
      </c>
      <c r="T165" s="40">
        <f t="shared" si="151"/>
        <v>0.15827283018152727</v>
      </c>
      <c r="W165" s="10" t="str">
        <f t="shared" ref="W165:AB165" si="176">W20</f>
        <v>42 Secretarial and related occupations</v>
      </c>
      <c r="X165" s="11">
        <f t="shared" si="176"/>
        <v>10.159926479996711</v>
      </c>
      <c r="Y165" s="11">
        <f t="shared" si="176"/>
        <v>9.9172471019190169</v>
      </c>
      <c r="Z165" s="11">
        <f t="shared" si="176"/>
        <v>9.8329462120222519</v>
      </c>
      <c r="AA165" s="11">
        <f t="shared" si="176"/>
        <v>9.1044304659641995</v>
      </c>
      <c r="AB165" s="11">
        <f t="shared" si="176"/>
        <v>6.6776430356724878</v>
      </c>
      <c r="AD165" s="40">
        <f t="shared" si="153"/>
        <v>-0.65211643683006359</v>
      </c>
      <c r="AE165" s="40">
        <f t="shared" si="154"/>
        <v>-2.5468303469297404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5.4149004581913243</v>
      </c>
      <c r="C166" s="11">
        <f t="shared" si="146"/>
        <v>5.6201506384839623</v>
      </c>
      <c r="D166" s="11">
        <f t="shared" si="146"/>
        <v>6.4981143902516934</v>
      </c>
      <c r="E166" s="11">
        <f t="shared" si="146"/>
        <v>6.0832669403789161</v>
      </c>
      <c r="F166" s="11">
        <f t="shared" si="146"/>
        <v>6.2738717639420836</v>
      </c>
      <c r="H166" s="40">
        <f t="shared" si="147"/>
        <v>3.71447539592622</v>
      </c>
      <c r="I166" s="40">
        <f t="shared" si="148"/>
        <v>-0.23384861864456097</v>
      </c>
      <c r="L166" s="10" t="str">
        <f t="shared" ref="L166:Q166" si="177">L21</f>
        <v>51 Skilled agricultural and related trades</v>
      </c>
      <c r="M166" s="11">
        <f t="shared" si="177"/>
        <v>4.3794643472587014</v>
      </c>
      <c r="N166" s="11">
        <f t="shared" si="177"/>
        <v>4.04463577688656</v>
      </c>
      <c r="O166" s="11">
        <f t="shared" si="177"/>
        <v>5.0157304662221369</v>
      </c>
      <c r="P166" s="11">
        <f t="shared" si="177"/>
        <v>4.5672387970165609</v>
      </c>
      <c r="Q166" s="11">
        <f t="shared" si="177"/>
        <v>4.5618449160377059</v>
      </c>
      <c r="S166" s="40">
        <f t="shared" si="150"/>
        <v>2.7501912873482803</v>
      </c>
      <c r="T166" s="40">
        <f t="shared" si="151"/>
        <v>-0.63035115544978204</v>
      </c>
      <c r="W166" s="10" t="str">
        <f t="shared" ref="W166:AB166" si="178">W21</f>
        <v>51 Skilled agricultural and related trades</v>
      </c>
      <c r="X166" s="11">
        <f t="shared" si="178"/>
        <v>1.0354361109326138</v>
      </c>
      <c r="Y166" s="11">
        <f t="shared" si="178"/>
        <v>1.5755148615973964</v>
      </c>
      <c r="Z166" s="11">
        <f t="shared" si="178"/>
        <v>1.4823839240295573</v>
      </c>
      <c r="AA166" s="11">
        <f t="shared" si="178"/>
        <v>1.5160281433623615</v>
      </c>
      <c r="AB166" s="11">
        <f t="shared" si="178"/>
        <v>1.712026847904379</v>
      </c>
      <c r="AD166" s="40">
        <f t="shared" si="153"/>
        <v>7.4403657059824546</v>
      </c>
      <c r="AE166" s="40">
        <f t="shared" si="154"/>
        <v>0.96480053555714207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22.8245925997537</v>
      </c>
      <c r="C167" s="11">
        <f t="shared" si="146"/>
        <v>23.212075452767429</v>
      </c>
      <c r="D167" s="11">
        <f t="shared" si="146"/>
        <v>20.135521427875133</v>
      </c>
      <c r="E167" s="11">
        <f t="shared" si="146"/>
        <v>19.486033296787031</v>
      </c>
      <c r="F167" s="11">
        <f t="shared" si="146"/>
        <v>17.91105522288629</v>
      </c>
      <c r="H167" s="40">
        <f t="shared" si="147"/>
        <v>-2.4758959370776545</v>
      </c>
      <c r="I167" s="40">
        <f t="shared" si="148"/>
        <v>-0.77741145806056178</v>
      </c>
      <c r="L167" s="10" t="str">
        <f t="shared" ref="L167:Q167" si="179">L22</f>
        <v>52 Skilled metal, electrical and electronic trades</v>
      </c>
      <c r="M167" s="11">
        <f t="shared" si="179"/>
        <v>22.479213685167824</v>
      </c>
      <c r="N167" s="11">
        <f t="shared" si="179"/>
        <v>22.656164892119861</v>
      </c>
      <c r="O167" s="11">
        <f t="shared" si="179"/>
        <v>19.721186375613396</v>
      </c>
      <c r="P167" s="11">
        <f t="shared" si="179"/>
        <v>18.788099003225582</v>
      </c>
      <c r="Q167" s="11">
        <f t="shared" si="179"/>
        <v>17.043592585843975</v>
      </c>
      <c r="S167" s="40">
        <f t="shared" si="150"/>
        <v>-2.5839795168996704</v>
      </c>
      <c r="T167" s="40">
        <f t="shared" si="151"/>
        <v>-0.9680781714699882</v>
      </c>
      <c r="W167" s="10" t="str">
        <f t="shared" ref="W167:AB167" si="180">W22</f>
        <v>52 Skilled metal, electrical and electronic trades</v>
      </c>
      <c r="X167" s="11">
        <f t="shared" si="180"/>
        <v>0.34537891458588493</v>
      </c>
      <c r="Y167" s="11">
        <f t="shared" si="180"/>
        <v>0.55591056064759103</v>
      </c>
      <c r="Z167" s="11">
        <f t="shared" si="180"/>
        <v>0.41433505226175116</v>
      </c>
      <c r="AA167" s="11">
        <f t="shared" si="180"/>
        <v>0.69793429356143599</v>
      </c>
      <c r="AB167" s="11">
        <f t="shared" si="180"/>
        <v>0.8674626370423415</v>
      </c>
      <c r="AD167" s="40">
        <f t="shared" si="153"/>
        <v>3.7077402032538842</v>
      </c>
      <c r="AE167" s="40">
        <f t="shared" si="154"/>
        <v>5.0493267728668023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14.092409447801456</v>
      </c>
      <c r="C168" s="11">
        <f t="shared" si="146"/>
        <v>14.062379813526602</v>
      </c>
      <c r="D168" s="11">
        <f t="shared" si="146"/>
        <v>11.133204395340275</v>
      </c>
      <c r="E168" s="11">
        <f t="shared" si="146"/>
        <v>10.743134583664251</v>
      </c>
      <c r="F168" s="11">
        <f t="shared" si="146"/>
        <v>9.2504718073333922</v>
      </c>
      <c r="H168" s="40">
        <f t="shared" si="147"/>
        <v>-4.6046982910595835</v>
      </c>
      <c r="I168" s="40">
        <f t="shared" si="148"/>
        <v>-1.2274543847641595</v>
      </c>
      <c r="L168" s="10" t="str">
        <f t="shared" ref="L168:Q168" si="181">L23</f>
        <v>53 Skilled construction and building trades</v>
      </c>
      <c r="M168" s="11">
        <f t="shared" si="181"/>
        <v>13.970108813882172</v>
      </c>
      <c r="N168" s="11">
        <f t="shared" si="181"/>
        <v>13.899204026343021</v>
      </c>
      <c r="O168" s="11">
        <f t="shared" si="181"/>
        <v>10.97369362299057</v>
      </c>
      <c r="P168" s="11">
        <f t="shared" si="181"/>
        <v>10.656419874695876</v>
      </c>
      <c r="Q168" s="11">
        <f t="shared" si="181"/>
        <v>9.1682401082907852</v>
      </c>
      <c r="S168" s="40">
        <f t="shared" si="150"/>
        <v>-4.7136682019340963</v>
      </c>
      <c r="T168" s="40">
        <f t="shared" si="151"/>
        <v>-1.1912186072078113</v>
      </c>
      <c r="W168" s="10" t="str">
        <f t="shared" ref="W168:AB168" si="182">W23</f>
        <v>53 Skilled construction and building trades</v>
      </c>
      <c r="X168" s="11">
        <f t="shared" si="182"/>
        <v>0.12230063391926936</v>
      </c>
      <c r="Y168" s="11">
        <f t="shared" si="182"/>
        <v>0.16317578718357614</v>
      </c>
      <c r="Z168" s="11">
        <f t="shared" si="182"/>
        <v>0.15951077234970662</v>
      </c>
      <c r="AA168" s="11">
        <f t="shared" si="182"/>
        <v>8.6714708968366805E-2</v>
      </c>
      <c r="AB168" s="11">
        <f t="shared" si="182"/>
        <v>8.2231699042613043E-2</v>
      </c>
      <c r="AD168" s="40">
        <f t="shared" si="153"/>
        <v>5.4562349685086664</v>
      </c>
      <c r="AE168" s="40">
        <f t="shared" si="154"/>
        <v>-4.321002469534319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9.9598734726052864</v>
      </c>
      <c r="C169" s="11">
        <f t="shared" si="146"/>
        <v>8.765969320237204</v>
      </c>
      <c r="D169" s="11">
        <f t="shared" si="146"/>
        <v>8.4206027433690167</v>
      </c>
      <c r="E169" s="11">
        <f t="shared" si="146"/>
        <v>8.4351208143982337</v>
      </c>
      <c r="F169" s="11">
        <f t="shared" si="146"/>
        <v>7.8053552578126979</v>
      </c>
      <c r="H169" s="40">
        <f t="shared" si="147"/>
        <v>-3.3019154127456818</v>
      </c>
      <c r="I169" s="40">
        <f t="shared" si="148"/>
        <v>-0.50453187924052179</v>
      </c>
      <c r="L169" s="10" t="str">
        <f t="shared" ref="L169:Q169" si="183">L24</f>
        <v>54 Textiles, printing and other skilled trades</v>
      </c>
      <c r="M169" s="11">
        <f t="shared" si="183"/>
        <v>5.8624515629341243</v>
      </c>
      <c r="N169" s="11">
        <f t="shared" si="183"/>
        <v>4.8490157818296673</v>
      </c>
      <c r="O169" s="11">
        <f t="shared" si="183"/>
        <v>4.5663164925581059</v>
      </c>
      <c r="P169" s="11">
        <f t="shared" si="183"/>
        <v>4.736715842839808</v>
      </c>
      <c r="Q169" s="11">
        <f t="shared" si="183"/>
        <v>4.3556300599531887</v>
      </c>
      <c r="S169" s="40">
        <f t="shared" si="150"/>
        <v>-4.8744133006145551</v>
      </c>
      <c r="T169" s="40">
        <f t="shared" si="151"/>
        <v>-0.31442189476580396</v>
      </c>
      <c r="W169" s="10" t="str">
        <f t="shared" ref="W169:AB169" si="184">W24</f>
        <v>54 Textiles, printing and other skilled trades</v>
      </c>
      <c r="X169" s="11">
        <f t="shared" si="184"/>
        <v>4.097421909671163</v>
      </c>
      <c r="Y169" s="11">
        <f t="shared" si="184"/>
        <v>3.9169535384075513</v>
      </c>
      <c r="Z169" s="11">
        <f t="shared" si="184"/>
        <v>3.854286250810909</v>
      </c>
      <c r="AA169" s="11">
        <f t="shared" si="184"/>
        <v>3.6984049715584142</v>
      </c>
      <c r="AB169" s="11">
        <f t="shared" si="184"/>
        <v>3.4497251978595069</v>
      </c>
      <c r="AD169" s="40">
        <f t="shared" si="153"/>
        <v>-1.2159890180552413</v>
      </c>
      <c r="AE169" s="40">
        <f t="shared" si="154"/>
        <v>-0.73654918873574671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44.098159635917966</v>
      </c>
      <c r="C170" s="11">
        <f t="shared" si="146"/>
        <v>44.061248901658935</v>
      </c>
      <c r="D170" s="11">
        <f t="shared" si="146"/>
        <v>42.656271983301039</v>
      </c>
      <c r="E170" s="11">
        <f t="shared" si="146"/>
        <v>44.35311843651823</v>
      </c>
      <c r="F170" s="11">
        <f t="shared" si="146"/>
        <v>47.501865431614569</v>
      </c>
      <c r="H170" s="40">
        <f t="shared" si="147"/>
        <v>-0.66266919511307476</v>
      </c>
      <c r="I170" s="40">
        <f t="shared" si="148"/>
        <v>0.71987649127149833</v>
      </c>
      <c r="L170" s="10" t="str">
        <f t="shared" ref="L170:Q170" si="185">L25</f>
        <v>61 Caring personal service occupations</v>
      </c>
      <c r="M170" s="11">
        <f t="shared" si="185"/>
        <v>6.3044603660718108</v>
      </c>
      <c r="N170" s="11">
        <f t="shared" si="185"/>
        <v>6.3030960031045984</v>
      </c>
      <c r="O170" s="11">
        <f t="shared" si="185"/>
        <v>6.3264182649270388</v>
      </c>
      <c r="P170" s="11">
        <f t="shared" si="185"/>
        <v>7.5925195557575833</v>
      </c>
      <c r="Q170" s="11">
        <f t="shared" si="185"/>
        <v>8.8001904682621355</v>
      </c>
      <c r="S170" s="40">
        <f t="shared" si="150"/>
        <v>6.9561454452715665E-2</v>
      </c>
      <c r="T170" s="40">
        <f t="shared" si="151"/>
        <v>2.2246450777670068</v>
      </c>
      <c r="W170" s="10" t="str">
        <f t="shared" ref="W170:AB170" si="186">W25</f>
        <v>61 Caring personal service occupations</v>
      </c>
      <c r="X170" s="11">
        <f t="shared" si="186"/>
        <v>37.793699269846165</v>
      </c>
      <c r="Y170" s="11">
        <f t="shared" si="186"/>
        <v>37.758152898554329</v>
      </c>
      <c r="Z170" s="11">
        <f t="shared" si="186"/>
        <v>36.329853718374018</v>
      </c>
      <c r="AA170" s="11">
        <f t="shared" si="186"/>
        <v>36.760598880760654</v>
      </c>
      <c r="AB170" s="11">
        <f t="shared" si="186"/>
        <v>38.701674963352446</v>
      </c>
      <c r="AD170" s="40">
        <f t="shared" si="153"/>
        <v>-0.78693895445828277</v>
      </c>
      <c r="AE170" s="40">
        <f t="shared" si="154"/>
        <v>0.4225104696089943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11.432240262177606</v>
      </c>
      <c r="C171" s="11">
        <f t="shared" si="146"/>
        <v>13.831711381179304</v>
      </c>
      <c r="D171" s="11">
        <f t="shared" si="146"/>
        <v>13.236632494935616</v>
      </c>
      <c r="E171" s="11">
        <f t="shared" si="146"/>
        <v>12.333789964594024</v>
      </c>
      <c r="F171" s="11">
        <f t="shared" si="146"/>
        <v>12.427122688661692</v>
      </c>
      <c r="H171" s="40">
        <f t="shared" si="147"/>
        <v>2.9743913405212874</v>
      </c>
      <c r="I171" s="40">
        <f t="shared" si="148"/>
        <v>-0.41982809648810626</v>
      </c>
      <c r="L171" s="10" t="str">
        <f t="shared" ref="L171:Q171" si="187">L26</f>
        <v>62 Leisure, travel and related personal service occupations</v>
      </c>
      <c r="M171" s="11">
        <f t="shared" si="187"/>
        <v>3.5943328358446998</v>
      </c>
      <c r="N171" s="11">
        <f t="shared" si="187"/>
        <v>3.9793037137212734</v>
      </c>
      <c r="O171" s="11">
        <f t="shared" si="187"/>
        <v>3.8931153811743155</v>
      </c>
      <c r="P171" s="11">
        <f t="shared" si="187"/>
        <v>3.6932586991037311</v>
      </c>
      <c r="Q171" s="11">
        <f t="shared" si="187"/>
        <v>3.9503060075146359</v>
      </c>
      <c r="S171" s="40">
        <f t="shared" si="150"/>
        <v>1.6098468927664866</v>
      </c>
      <c r="T171" s="40">
        <f t="shared" si="151"/>
        <v>9.7269541944644544E-2</v>
      </c>
      <c r="W171" s="10" t="str">
        <f t="shared" ref="W171:AB171" si="188">W26</f>
        <v>62 Leisure, travel and related personal service occupations</v>
      </c>
      <c r="X171" s="11">
        <f t="shared" si="188"/>
        <v>7.8379074263329018</v>
      </c>
      <c r="Y171" s="11">
        <f t="shared" si="188"/>
        <v>9.8524076674580314</v>
      </c>
      <c r="Z171" s="11">
        <f t="shared" si="188"/>
        <v>9.3435171137612993</v>
      </c>
      <c r="AA171" s="11">
        <f t="shared" si="188"/>
        <v>8.640531265490301</v>
      </c>
      <c r="AB171" s="11">
        <f t="shared" si="188"/>
        <v>8.476816681147044</v>
      </c>
      <c r="AD171" s="40">
        <f t="shared" si="153"/>
        <v>3.5766954805874773</v>
      </c>
      <c r="AE171" s="40">
        <f t="shared" si="154"/>
        <v>-0.64688369394793055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0.56267232099027598</v>
      </c>
      <c r="C172" s="11">
        <f t="shared" si="146"/>
        <v>0.47623260600406536</v>
      </c>
      <c r="D172" s="11">
        <f t="shared" si="146"/>
        <v>0.59425999773883664</v>
      </c>
      <c r="E172" s="11">
        <f t="shared" si="146"/>
        <v>0.46572250182774588</v>
      </c>
      <c r="F172" s="11">
        <f t="shared" si="146"/>
        <v>0.5190166487970671</v>
      </c>
      <c r="H172" s="40">
        <f t="shared" si="147"/>
        <v>1.0983782567008493</v>
      </c>
      <c r="I172" s="40">
        <f t="shared" si="148"/>
        <v>-0.89847912829457144</v>
      </c>
      <c r="L172" s="10" t="str">
        <f t="shared" ref="L172:Q172" si="189">L27</f>
        <v>63 Community and civil enforcement occupations</v>
      </c>
      <c r="M172" s="11">
        <f t="shared" si="189"/>
        <v>0.45446349099797467</v>
      </c>
      <c r="N172" s="11">
        <f t="shared" si="189"/>
        <v>0.34140801088163986</v>
      </c>
      <c r="O172" s="11">
        <f t="shared" si="189"/>
        <v>0.48097030772554444</v>
      </c>
      <c r="P172" s="11">
        <f t="shared" si="189"/>
        <v>0.31297247456871574</v>
      </c>
      <c r="Q172" s="11">
        <f t="shared" si="189"/>
        <v>0.36865237897560688</v>
      </c>
      <c r="S172" s="40">
        <f t="shared" si="150"/>
        <v>1.1402105135708718</v>
      </c>
      <c r="T172" s="40">
        <f t="shared" si="151"/>
        <v>-1.7573840071154034</v>
      </c>
      <c r="W172" s="10" t="str">
        <f t="shared" ref="W172:AB172" si="190">W27</f>
        <v>63 Community and civil enforcement occupations</v>
      </c>
      <c r="X172" s="11">
        <f t="shared" si="190"/>
        <v>0.10820882999230226</v>
      </c>
      <c r="Y172" s="11">
        <f t="shared" si="190"/>
        <v>0.13482459512242542</v>
      </c>
      <c r="Z172" s="11">
        <f t="shared" si="190"/>
        <v>0.11328969001329244</v>
      </c>
      <c r="AA172" s="11">
        <f t="shared" si="190"/>
        <v>0.1527500272590307</v>
      </c>
      <c r="AB172" s="11">
        <f t="shared" si="190"/>
        <v>0.15036426982146042</v>
      </c>
      <c r="AD172" s="40">
        <f t="shared" si="153"/>
        <v>0.92192772342805096</v>
      </c>
      <c r="AE172" s="40">
        <f t="shared" si="154"/>
        <v>1.9053419781502434</v>
      </c>
    </row>
    <row r="173" spans="1:31" x14ac:dyDescent="0.2">
      <c r="A173" s="10" t="str">
        <f t="shared" si="142"/>
        <v>71 Sales occupations</v>
      </c>
      <c r="B173" s="11">
        <f t="shared" si="142"/>
        <v>38.257094105171433</v>
      </c>
      <c r="C173" s="11">
        <f t="shared" si="146"/>
        <v>36.561342175708219</v>
      </c>
      <c r="D173" s="11">
        <f t="shared" si="146"/>
        <v>35.350892088248358</v>
      </c>
      <c r="E173" s="11">
        <f t="shared" si="146"/>
        <v>34.286499340391323</v>
      </c>
      <c r="F173" s="11">
        <f t="shared" si="146"/>
        <v>33.112828242719864</v>
      </c>
      <c r="H173" s="40">
        <f t="shared" si="147"/>
        <v>-1.56768943181822</v>
      </c>
      <c r="I173" s="40">
        <f t="shared" si="148"/>
        <v>-0.43506988621074827</v>
      </c>
      <c r="L173" s="10" t="str">
        <f t="shared" ref="L173:Q173" si="191">L28</f>
        <v>71 Sales occupations</v>
      </c>
      <c r="M173" s="11">
        <f t="shared" si="191"/>
        <v>14.017744773164253</v>
      </c>
      <c r="N173" s="11">
        <f t="shared" si="191"/>
        <v>13.766091684162161</v>
      </c>
      <c r="O173" s="11">
        <f t="shared" si="191"/>
        <v>13.603399662073933</v>
      </c>
      <c r="P173" s="11">
        <f t="shared" si="191"/>
        <v>13.307678616008623</v>
      </c>
      <c r="Q173" s="11">
        <f t="shared" si="191"/>
        <v>13.123481913040699</v>
      </c>
      <c r="S173" s="40">
        <f t="shared" si="150"/>
        <v>-0.59828856675046005</v>
      </c>
      <c r="T173" s="40">
        <f t="shared" si="151"/>
        <v>-0.23915755244912074</v>
      </c>
      <c r="W173" s="10" t="str">
        <f t="shared" ref="W173:AB173" si="192">W28</f>
        <v>71 Sales occupations</v>
      </c>
      <c r="X173" s="11">
        <f t="shared" si="192"/>
        <v>24.239349332007201</v>
      </c>
      <c r="Y173" s="11">
        <f t="shared" si="192"/>
        <v>22.795250491546064</v>
      </c>
      <c r="Z173" s="11">
        <f t="shared" si="192"/>
        <v>21.747492426174386</v>
      </c>
      <c r="AA173" s="11">
        <f t="shared" si="192"/>
        <v>20.97882072438275</v>
      </c>
      <c r="AB173" s="11">
        <f t="shared" si="192"/>
        <v>19.989346329679158</v>
      </c>
      <c r="AD173" s="40">
        <f t="shared" si="153"/>
        <v>-2.146211120520658</v>
      </c>
      <c r="AE173" s="40">
        <f t="shared" si="154"/>
        <v>-0.56041718467175761</v>
      </c>
    </row>
    <row r="174" spans="1:31" x14ac:dyDescent="0.2">
      <c r="A174" s="10" t="str">
        <f t="shared" si="142"/>
        <v>72 Customer service occupations</v>
      </c>
      <c r="B174" s="11">
        <f t="shared" si="142"/>
        <v>8.4268108037697012</v>
      </c>
      <c r="C174" s="11">
        <f t="shared" si="146"/>
        <v>9.1080663782847946</v>
      </c>
      <c r="D174" s="11">
        <f t="shared" si="146"/>
        <v>9.292506456499412</v>
      </c>
      <c r="E174" s="11">
        <f t="shared" si="146"/>
        <v>10.145962475828137</v>
      </c>
      <c r="F174" s="11">
        <f t="shared" si="146"/>
        <v>11.112328582206684</v>
      </c>
      <c r="H174" s="40">
        <f t="shared" si="147"/>
        <v>1.9750496939991757</v>
      </c>
      <c r="I174" s="40">
        <f t="shared" si="148"/>
        <v>1.1994487588413927</v>
      </c>
      <c r="L174" s="10" t="str">
        <f t="shared" ref="L174:Q174" si="193">L29</f>
        <v>72 Customer service occupations</v>
      </c>
      <c r="M174" s="11">
        <f t="shared" si="193"/>
        <v>2.7517781892160103</v>
      </c>
      <c r="N174" s="11">
        <f t="shared" si="193"/>
        <v>2.5309918623694871</v>
      </c>
      <c r="O174" s="11">
        <f t="shared" si="193"/>
        <v>3.011790838783992</v>
      </c>
      <c r="P174" s="11">
        <f t="shared" si="193"/>
        <v>3.7202864472603183</v>
      </c>
      <c r="Q174" s="11">
        <f t="shared" si="193"/>
        <v>4.1544659381203051</v>
      </c>
      <c r="S174" s="40">
        <f t="shared" si="150"/>
        <v>1.8221532202281177</v>
      </c>
      <c r="T174" s="40">
        <f t="shared" si="151"/>
        <v>2.1674827064582569</v>
      </c>
      <c r="W174" s="10" t="str">
        <f t="shared" ref="W174:AB174" si="194">W29</f>
        <v>72 Customer service occupations</v>
      </c>
      <c r="X174" s="11">
        <f t="shared" si="194"/>
        <v>5.6750326145536905</v>
      </c>
      <c r="Y174" s="11">
        <f t="shared" si="194"/>
        <v>6.577074515915311</v>
      </c>
      <c r="Z174" s="11">
        <f t="shared" si="194"/>
        <v>6.2807156177154333</v>
      </c>
      <c r="AA174" s="11">
        <f t="shared" si="194"/>
        <v>6.4256760285678158</v>
      </c>
      <c r="AB174" s="11">
        <f t="shared" si="194"/>
        <v>6.957862644086398</v>
      </c>
      <c r="AD174" s="40">
        <f t="shared" si="153"/>
        <v>2.0488590691297048</v>
      </c>
      <c r="AE174" s="40">
        <f>IF(AB$151-Z$151 &lt;&gt; 0,(EXP(LN(AB174/Z174)/(AB$151-Z$151))-1)*100,0)</f>
        <v>0.68492435088702841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21.813657446272121</v>
      </c>
      <c r="C175" s="11">
        <f t="shared" si="146"/>
        <v>21.860432558380293</v>
      </c>
      <c r="D175" s="11">
        <f t="shared" si="146"/>
        <v>19.098608904407278</v>
      </c>
      <c r="E175" s="11">
        <f t="shared" si="146"/>
        <v>19.559457003135567</v>
      </c>
      <c r="F175" s="11">
        <f t="shared" si="146"/>
        <v>18.146707805956073</v>
      </c>
      <c r="H175" s="40">
        <f t="shared" si="147"/>
        <v>-2.6233904332202518</v>
      </c>
      <c r="I175" s="40">
        <f t="shared" si="148"/>
        <v>-0.34026208546528158</v>
      </c>
      <c r="L175" s="10" t="str">
        <f t="shared" ref="L175:Q175" si="195">L30</f>
        <v>81 Process, plant and machine operatives</v>
      </c>
      <c r="M175" s="11">
        <f t="shared" si="195"/>
        <v>16.526806656114061</v>
      </c>
      <c r="N175" s="11">
        <f t="shared" si="195"/>
        <v>16.084616644889024</v>
      </c>
      <c r="O175" s="11">
        <f t="shared" si="195"/>
        <v>14.424469865904017</v>
      </c>
      <c r="P175" s="11">
        <f t="shared" si="195"/>
        <v>14.178996504389278</v>
      </c>
      <c r="Q175" s="11">
        <f t="shared" si="195"/>
        <v>12.509015500783832</v>
      </c>
      <c r="S175" s="40">
        <f t="shared" si="150"/>
        <v>-2.684463136956694</v>
      </c>
      <c r="T175" s="40">
        <f t="shared" si="151"/>
        <v>-0.94534614924296489</v>
      </c>
      <c r="W175" s="10" t="str">
        <f t="shared" ref="W175:AB175" si="196">W30</f>
        <v>81 Process, plant and machine operatives</v>
      </c>
      <c r="X175" s="11">
        <f t="shared" si="196"/>
        <v>5.2868507901580131</v>
      </c>
      <c r="Y175" s="11">
        <f t="shared" si="196"/>
        <v>5.775815913491245</v>
      </c>
      <c r="Z175" s="11">
        <f t="shared" si="196"/>
        <v>4.6741390385032657</v>
      </c>
      <c r="AA175" s="11">
        <f t="shared" si="196"/>
        <v>5.3804604987462605</v>
      </c>
      <c r="AB175" s="11">
        <f t="shared" si="196"/>
        <v>5.637692305172239</v>
      </c>
      <c r="AD175" s="40">
        <f t="shared" si="153"/>
        <v>-2.4334575774861755</v>
      </c>
      <c r="AE175" s="40">
        <f t="shared" si="154"/>
        <v>1.2573714921388479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21.598631145559132</v>
      </c>
      <c r="C176" s="11">
        <f t="shared" si="146"/>
        <v>23.474574317298153</v>
      </c>
      <c r="D176" s="11">
        <f t="shared" si="146"/>
        <v>23.596362373320943</v>
      </c>
      <c r="E176" s="11">
        <f t="shared" si="146"/>
        <v>23.543651997124432</v>
      </c>
      <c r="F176" s="11">
        <f t="shared" si="146"/>
        <v>22.605960687480501</v>
      </c>
      <c r="H176" s="40">
        <f t="shared" si="147"/>
        <v>1.7849964575117117</v>
      </c>
      <c r="I176" s="40">
        <f t="shared" si="148"/>
        <v>-0.28545144167102521</v>
      </c>
      <c r="L176" s="10" t="str">
        <f t="shared" ref="L176:Q176" si="197">L31</f>
        <v>82 Transport and mobile machine drivers and operatives</v>
      </c>
      <c r="M176" s="11">
        <f t="shared" si="197"/>
        <v>20.498554127845512</v>
      </c>
      <c r="N176" s="11">
        <f t="shared" si="197"/>
        <v>22.216542797649161</v>
      </c>
      <c r="O176" s="11">
        <f t="shared" si="197"/>
        <v>22.376036067230782</v>
      </c>
      <c r="P176" s="11">
        <f t="shared" si="197"/>
        <v>22.034328150284857</v>
      </c>
      <c r="Q176" s="11">
        <f t="shared" si="197"/>
        <v>20.963009080316322</v>
      </c>
      <c r="S176" s="40">
        <f t="shared" si="150"/>
        <v>1.7681746367351536</v>
      </c>
      <c r="T176" s="40">
        <f t="shared" si="151"/>
        <v>-0.43393016147023067</v>
      </c>
      <c r="W176" s="10" t="str">
        <f t="shared" ref="W176:AB176" si="198">W31</f>
        <v>82 Transport and mobile machine drivers and operatives</v>
      </c>
      <c r="X176" s="11">
        <f t="shared" si="198"/>
        <v>1.100077017713641</v>
      </c>
      <c r="Y176" s="11">
        <f t="shared" si="198"/>
        <v>1.2580315196489837</v>
      </c>
      <c r="Z176" s="11">
        <f t="shared" si="198"/>
        <v>1.2203263060901677</v>
      </c>
      <c r="AA176" s="11">
        <f t="shared" si="198"/>
        <v>1.5093238468395691</v>
      </c>
      <c r="AB176" s="11">
        <f t="shared" si="198"/>
        <v>1.6429516071641468</v>
      </c>
      <c r="AD176" s="40">
        <f t="shared" si="153"/>
        <v>2.0964346816952251</v>
      </c>
      <c r="AE176" s="40">
        <f t="shared" si="154"/>
        <v>2.0022895057249412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11.572484411643069</v>
      </c>
      <c r="C177" s="11">
        <f t="shared" si="146"/>
        <v>10.671960006916576</v>
      </c>
      <c r="D177" s="11">
        <f t="shared" si="146"/>
        <v>9.779702996140724</v>
      </c>
      <c r="E177" s="11">
        <f t="shared" si="146"/>
        <v>16.823513564052433</v>
      </c>
      <c r="F177" s="11">
        <f t="shared" si="146"/>
        <v>18.209712121555558</v>
      </c>
      <c r="H177" s="40">
        <f t="shared" si="147"/>
        <v>-3.3103891638806338</v>
      </c>
      <c r="I177" s="40">
        <f t="shared" si="148"/>
        <v>4.2313815657422982</v>
      </c>
      <c r="L177" s="10" t="str">
        <f t="shared" ref="L177:Q178" si="199">L32</f>
        <v>91 Elementary trades and related occupations</v>
      </c>
      <c r="M177" s="11">
        <f t="shared" si="199"/>
        <v>8.5112249608119335</v>
      </c>
      <c r="N177" s="11">
        <f t="shared" si="199"/>
        <v>7.6844151947575643</v>
      </c>
      <c r="O177" s="11">
        <f t="shared" si="199"/>
        <v>7.4533464150402828</v>
      </c>
      <c r="P177" s="11">
        <f t="shared" si="199"/>
        <v>9.7972064739766385</v>
      </c>
      <c r="Q177" s="11">
        <f t="shared" si="199"/>
        <v>10.209282169696602</v>
      </c>
      <c r="S177" s="40">
        <f t="shared" si="150"/>
        <v>-2.6195342300367241</v>
      </c>
      <c r="T177" s="40">
        <f t="shared" si="151"/>
        <v>2.1197148307706248</v>
      </c>
      <c r="W177" s="10" t="str">
        <f t="shared" ref="W177:AB178" si="200">W32</f>
        <v>91 Elementary trades and related occupations</v>
      </c>
      <c r="X177" s="11">
        <f t="shared" si="200"/>
        <v>3.0612594508311299</v>
      </c>
      <c r="Y177" s="11">
        <f t="shared" si="200"/>
        <v>2.9875448121590069</v>
      </c>
      <c r="Z177" s="11">
        <f t="shared" si="200"/>
        <v>2.326356581100439</v>
      </c>
      <c r="AA177" s="11">
        <f t="shared" si="200"/>
        <v>7.0263070900757887</v>
      </c>
      <c r="AB177" s="11">
        <f t="shared" si="200"/>
        <v>8.0004299518589779</v>
      </c>
      <c r="AD177" s="40">
        <f t="shared" si="153"/>
        <v>-5.3424566667885749</v>
      </c>
      <c r="AE177" s="40">
        <f t="shared" si="154"/>
        <v>8.583158292516103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50.006349508407538</v>
      </c>
      <c r="C178" s="11">
        <f t="shared" si="146"/>
        <v>48.330455558527781</v>
      </c>
      <c r="D178" s="11">
        <f t="shared" si="146"/>
        <v>44.935536572767191</v>
      </c>
      <c r="E178" s="11">
        <f t="shared" si="146"/>
        <v>39.322965155745095</v>
      </c>
      <c r="F178" s="11">
        <f t="shared" si="146"/>
        <v>35.342500634177497</v>
      </c>
      <c r="H178" s="40">
        <f>IF(D$151-B$151 &lt;&gt; 0,(EXP(LN(D178/B178)/(D$151-B$151))-1)*100,0)</f>
        <v>-2.1157187984200965</v>
      </c>
      <c r="I178" s="40">
        <f t="shared" ref="I178" si="201">IF(F$151-D$151 &lt;&gt; 0,(EXP(LN(F178/D178)/(F$151-D$151))-1)*100,0)</f>
        <v>-1.5882043440161642</v>
      </c>
      <c r="L178" s="10" t="str">
        <f t="shared" si="199"/>
        <v>92 Elementary administration and service occupations</v>
      </c>
      <c r="M178" s="11">
        <f t="shared" si="199"/>
        <v>25.952587610546331</v>
      </c>
      <c r="N178" s="11">
        <f t="shared" si="199"/>
        <v>23.568061198101862</v>
      </c>
      <c r="O178" s="11">
        <f t="shared" si="199"/>
        <v>22.59217862260391</v>
      </c>
      <c r="P178" s="11">
        <f t="shared" si="199"/>
        <v>21.788741154391552</v>
      </c>
      <c r="Q178" s="11">
        <f t="shared" si="199"/>
        <v>19.775144859998839</v>
      </c>
      <c r="S178" s="40">
        <f t="shared" ref="S178" si="202">IF(O$151-M$151 &lt;&gt; 0,(EXP(LN(O178/M178)/(O$151-M$151))-1)*100,0)</f>
        <v>-2.7352467310029382</v>
      </c>
      <c r="T178" s="40">
        <f t="shared" ref="T178" si="203">IF(Q$151-O$151 &lt;&gt; 0,(EXP(LN(Q178/O178)/(Q$151-O$151))-1)*100,0)</f>
        <v>-0.88392308328947289</v>
      </c>
      <c r="W178" s="10" t="str">
        <f t="shared" si="200"/>
        <v>92 Elementary administration and service occupations</v>
      </c>
      <c r="X178" s="11">
        <f t="shared" si="200"/>
        <v>24.053761897861165</v>
      </c>
      <c r="Y178" s="11">
        <f t="shared" si="200"/>
        <v>24.762394360425926</v>
      </c>
      <c r="Z178" s="11">
        <f t="shared" si="200"/>
        <v>22.343357950163288</v>
      </c>
      <c r="AA178" s="11">
        <f t="shared" si="200"/>
        <v>17.534224001353568</v>
      </c>
      <c r="AB178" s="11">
        <f t="shared" si="200"/>
        <v>15.567355774178626</v>
      </c>
      <c r="AD178" s="40">
        <f t="shared" ref="AD178" si="204">IF(Z$151-X$151 &lt;&gt; 0,(EXP(LN(Z178/X178)/(Z$151-X$151))-1)*100,0)</f>
        <v>-1.4644177718591389</v>
      </c>
      <c r="AE178" s="40">
        <f t="shared" ref="AE178" si="205">IF(AB$151-Z$151 &lt;&gt; 0,(EXP(LN(AB178/Z178)/(AB$151-Z$151))-1)*100,0)</f>
        <v>-2.380234400581227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521.11700000000019</v>
      </c>
      <c r="C180" s="34">
        <f t="shared" si="206"/>
        <v>550.84699999999998</v>
      </c>
      <c r="D180" s="34">
        <f t="shared" si="206"/>
        <v>551.37600000000009</v>
      </c>
      <c r="E180" s="34">
        <f t="shared" si="206"/>
        <v>558.67400000000021</v>
      </c>
      <c r="F180" s="34">
        <f t="shared" si="206"/>
        <v>572.85100000000034</v>
      </c>
      <c r="H180" s="43">
        <f>IF(D$151-B$151 &lt;&gt; 0,(EXP(LN(D180/B180)/(D$151-B$151))-1)*100,0)</f>
        <v>1.135243276619291</v>
      </c>
      <c r="I180" s="43">
        <f t="shared" si="148"/>
        <v>0.25504920467143144</v>
      </c>
      <c r="L180" s="231" t="str">
        <f t="shared" ref="L180:Q180" si="207">L35</f>
        <v>All occupations</v>
      </c>
      <c r="M180" s="34">
        <f t="shared" si="207"/>
        <v>278.77461585459099</v>
      </c>
      <c r="N180" s="34">
        <f t="shared" si="207"/>
        <v>288.27056589233587</v>
      </c>
      <c r="O180" s="34">
        <f t="shared" si="207"/>
        <v>290.14659149511579</v>
      </c>
      <c r="P180" s="34">
        <f t="shared" si="207"/>
        <v>292.70316278860633</v>
      </c>
      <c r="Q180" s="34">
        <f t="shared" si="207"/>
        <v>297.16806622712676</v>
      </c>
      <c r="S180" s="43">
        <f t="shared" ref="S180" si="208">IF(O$151-M$151 &lt;&gt; 0,(EXP(LN(O180/M180)/(O$151-M$151))-1)*100,0)</f>
        <v>0.80285889100881747</v>
      </c>
      <c r="T180" s="43">
        <f t="shared" ref="T180" si="209">IF(Q$151-O$151 &lt;&gt; 0,(EXP(LN(Q180/O180)/(Q$151-O$151))-1)*100,0)</f>
        <v>0.15953762692819673</v>
      </c>
      <c r="W180" s="231" t="str">
        <f t="shared" ref="W180:AB180" si="210">W35</f>
        <v>All occupations</v>
      </c>
      <c r="X180" s="34">
        <f t="shared" si="210"/>
        <v>242.3423841454092</v>
      </c>
      <c r="Y180" s="34">
        <f t="shared" si="210"/>
        <v>262.576434107664</v>
      </c>
      <c r="Z180" s="34">
        <f t="shared" si="210"/>
        <v>261.22940850488442</v>
      </c>
      <c r="AA180" s="34">
        <f t="shared" si="210"/>
        <v>265.9708372113937</v>
      </c>
      <c r="AB180" s="34">
        <f t="shared" si="210"/>
        <v>275.68293377287341</v>
      </c>
      <c r="AD180" s="43">
        <f t="shared" ref="AD180" si="211">IF(Z$151-X$151 &lt;&gt; 0,(EXP(LN(Z180/X180)/(Z$151-X$151))-1)*100,0)</f>
        <v>1.5122696922922341</v>
      </c>
      <c r="AE180" s="43">
        <f t="shared" ref="AE180" si="212">IF(AB$151-Z$151 &lt;&gt; 0,(EXP(LN(AB180/Z180)/(AB$151-Z$151))-1)*100,0)</f>
        <v>0.35966145931973781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Leicester and Leicestershire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48.980127605559531</v>
      </c>
      <c r="C7" s="31">
        <f>'Occ T1'!C8</f>
        <v>57.990790678363588</v>
      </c>
      <c r="D7" s="31">
        <f>'Occ T1'!D8</f>
        <v>60.446114325781586</v>
      </c>
      <c r="E7" s="31">
        <f>'Occ T1'!E8</f>
        <v>56.48704505468524</v>
      </c>
      <c r="F7" s="31">
        <f>'Occ T1'!F8</f>
        <v>61.429185465965361</v>
      </c>
      <c r="H7" s="31">
        <f>C7-B7</f>
        <v>9.0106630728040571</v>
      </c>
      <c r="I7" s="31">
        <f>D7-C7</f>
        <v>2.4553236474179982</v>
      </c>
      <c r="J7" s="31">
        <f>E7-D7</f>
        <v>-3.9590692710963467</v>
      </c>
      <c r="K7" s="31">
        <f>F7-E7</f>
        <v>4.9421404112801213</v>
      </c>
      <c r="L7" s="31">
        <f>F7-D7</f>
        <v>0.98307114018377462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33.481948363405941</v>
      </c>
      <c r="C8" s="32">
        <f>'Occ T2'!C8</f>
        <v>40.78218071564384</v>
      </c>
      <c r="D8" s="32">
        <f>'Occ T2'!D8</f>
        <v>42.568363666350713</v>
      </c>
      <c r="E8" s="32">
        <f>'Occ T2'!E8</f>
        <v>38.1424588642084</v>
      </c>
      <c r="F8" s="32">
        <f>'Occ T2'!F8</f>
        <v>41.080966128932076</v>
      </c>
      <c r="H8" s="31">
        <f t="shared" ref="H8:H9" si="0">C8-B8</f>
        <v>7.3002323522378987</v>
      </c>
      <c r="I8" s="31">
        <f t="shared" ref="I8:I9" si="1">D8-C8</f>
        <v>1.7861829507068734</v>
      </c>
      <c r="J8" s="31">
        <f t="shared" ref="J8:J9" si="2">E8-D8</f>
        <v>-4.4259048021423126</v>
      </c>
      <c r="K8" s="31">
        <f t="shared" ref="K8:K9" si="3">F8-E8</f>
        <v>2.9385072647236754</v>
      </c>
      <c r="L8" s="31">
        <f t="shared" ref="L8:L49" si="4">F8-D8</f>
        <v>-1.4873975374186372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15.498179242153588</v>
      </c>
      <c r="C9" s="32">
        <f>'Occ T2'!C9</f>
        <v>17.208609962719748</v>
      </c>
      <c r="D9" s="32">
        <f>'Occ T2'!D9</f>
        <v>17.877750659430873</v>
      </c>
      <c r="E9" s="32">
        <f>'Occ T2'!E9</f>
        <v>18.344586190476836</v>
      </c>
      <c r="F9" s="32">
        <f>'Occ T2'!F9</f>
        <v>20.348219337033285</v>
      </c>
      <c r="H9" s="31">
        <f t="shared" si="0"/>
        <v>1.7104307205661602</v>
      </c>
      <c r="I9" s="31">
        <f t="shared" si="1"/>
        <v>0.66914069671112486</v>
      </c>
      <c r="J9" s="31">
        <f t="shared" si="2"/>
        <v>0.46683553104596243</v>
      </c>
      <c r="K9" s="31">
        <f t="shared" si="3"/>
        <v>2.0036331465564494</v>
      </c>
      <c r="L9" s="31">
        <f t="shared" si="4"/>
        <v>2.4704686776024118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95.321265828110711</v>
      </c>
      <c r="C11" s="31">
        <f>'Occ T1'!C9</f>
        <v>110.52411170258009</v>
      </c>
      <c r="D11" s="31">
        <f>'Occ T1'!D9</f>
        <v>117.8903391057203</v>
      </c>
      <c r="E11" s="31">
        <f>'Occ T1'!E9</f>
        <v>125.68514918173106</v>
      </c>
      <c r="F11" s="31">
        <f>'Occ T1'!F9</f>
        <v>138.26708515786248</v>
      </c>
      <c r="H11" s="31">
        <f>C11-B11</f>
        <v>15.202845874469375</v>
      </c>
      <c r="I11" s="31">
        <f t="shared" ref="I11:I49" si="5">D11-C11</f>
        <v>7.3662274031402148</v>
      </c>
      <c r="J11" s="31">
        <f>E11-D11</f>
        <v>7.7948100760107621</v>
      </c>
      <c r="K11" s="31">
        <f>F11-E11</f>
        <v>12.581935976131419</v>
      </c>
      <c r="L11" s="31">
        <f t="shared" si="4"/>
        <v>20.376746052142181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28.371226527661943</v>
      </c>
      <c r="C12" s="10">
        <f>'Occ T2'!C10</f>
        <v>33.665633987127791</v>
      </c>
      <c r="D12" s="10">
        <f>'Occ T2'!D10</f>
        <v>35.201107422621803</v>
      </c>
      <c r="E12" s="10">
        <f>'Occ T2'!E10</f>
        <v>43.103854269214324</v>
      </c>
      <c r="F12" s="10">
        <f>'Occ T2'!F10</f>
        <v>49.109614343485696</v>
      </c>
      <c r="H12" s="11">
        <f t="shared" ref="H12:K14" si="6">C12-B12</f>
        <v>5.2944074594658481</v>
      </c>
      <c r="I12" s="31">
        <f t="shared" si="5"/>
        <v>1.5354734354940121</v>
      </c>
      <c r="J12" s="11">
        <f t="shared" si="6"/>
        <v>7.902746846592521</v>
      </c>
      <c r="K12" s="11">
        <f t="shared" si="6"/>
        <v>6.0057600742713717</v>
      </c>
      <c r="L12" s="31">
        <f t="shared" si="4"/>
        <v>13.908506920863893</v>
      </c>
    </row>
    <row r="13" spans="1:12" x14ac:dyDescent="0.2">
      <c r="A13" s="10" t="str">
        <f>'Occ T2'!A11</f>
        <v>22 Health professionals</v>
      </c>
      <c r="B13" s="10">
        <f>'Occ T2'!B11</f>
        <v>18.637219133478698</v>
      </c>
      <c r="C13" s="10">
        <f>'Occ T2'!C11</f>
        <v>20.445891500766898</v>
      </c>
      <c r="D13" s="10">
        <f>'Occ T2'!D11</f>
        <v>20.60985801687033</v>
      </c>
      <c r="E13" s="10">
        <f>'Occ T2'!E11</f>
        <v>20.359858903531244</v>
      </c>
      <c r="F13" s="10">
        <f>'Occ T2'!F11</f>
        <v>21.821175506255859</v>
      </c>
      <c r="H13" s="11">
        <f t="shared" si="6"/>
        <v>1.8086723672881995</v>
      </c>
      <c r="I13" s="31">
        <f t="shared" si="5"/>
        <v>0.16396651610343227</v>
      </c>
      <c r="J13" s="11">
        <f t="shared" si="6"/>
        <v>-0.24999911333908642</v>
      </c>
      <c r="K13" s="11">
        <f t="shared" si="6"/>
        <v>1.4613166027246152</v>
      </c>
      <c r="L13" s="31">
        <f t="shared" si="4"/>
        <v>1.2113174893855287</v>
      </c>
    </row>
    <row r="14" spans="1:12" x14ac:dyDescent="0.2">
      <c r="A14" s="10" t="str">
        <f>'Occ T2'!A12</f>
        <v>23 Teaching and other educational professionals</v>
      </c>
      <c r="B14" s="10">
        <f>'Occ T2'!B12</f>
        <v>20.024745465039874</v>
      </c>
      <c r="C14" s="10">
        <f>'Occ T2'!C12</f>
        <v>22.683560280638563</v>
      </c>
      <c r="D14" s="10">
        <f>'Occ T2'!D12</f>
        <v>23.711877933911072</v>
      </c>
      <c r="E14" s="10">
        <f>'Occ T2'!E12</f>
        <v>22.261490439083808</v>
      </c>
      <c r="F14" s="10">
        <f>'Occ T2'!F12</f>
        <v>22.989386253845545</v>
      </c>
      <c r="H14" s="11">
        <f t="shared" si="6"/>
        <v>2.6588148155986886</v>
      </c>
      <c r="I14" s="31">
        <f t="shared" si="5"/>
        <v>1.0283176532725093</v>
      </c>
      <c r="J14" s="11">
        <f t="shared" si="6"/>
        <v>-1.4503874948272646</v>
      </c>
      <c r="K14" s="11">
        <f t="shared" si="6"/>
        <v>0.72789581476173737</v>
      </c>
      <c r="L14" s="31">
        <f t="shared" si="4"/>
        <v>-0.72249168006552722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28.288074701930206</v>
      </c>
      <c r="C15" s="10">
        <f>'Occ T2'!C13</f>
        <v>33.729025934046824</v>
      </c>
      <c r="D15" s="10">
        <f>'Occ T2'!D13</f>
        <v>38.367495732317096</v>
      </c>
      <c r="E15" s="10">
        <f>'Occ T2'!E13</f>
        <v>39.959945569901677</v>
      </c>
      <c r="F15" s="10">
        <f>'Occ T2'!F13</f>
        <v>44.346909054275379</v>
      </c>
      <c r="H15" s="11">
        <f t="shared" ref="H15" si="7">C15-B15</f>
        <v>5.4409512321166176</v>
      </c>
      <c r="I15" s="31">
        <f t="shared" si="5"/>
        <v>4.6384697982702718</v>
      </c>
      <c r="J15" s="11">
        <f t="shared" ref="J15" si="8">E15-D15</f>
        <v>1.5924498375845815</v>
      </c>
      <c r="K15" s="11">
        <f t="shared" ref="K15" si="9">F15-E15</f>
        <v>4.3869634843737018</v>
      </c>
      <c r="L15" s="31">
        <f t="shared" si="4"/>
        <v>5.9794133219582832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59.776397696438259</v>
      </c>
      <c r="C17" s="31">
        <f>'Occ T1'!C10</f>
        <v>65.329188755632288</v>
      </c>
      <c r="D17" s="31">
        <f>'Occ T1'!D10</f>
        <v>69.07274161576764</v>
      </c>
      <c r="E17" s="31">
        <f>'Occ T1'!E10</f>
        <v>71.771702211584369</v>
      </c>
      <c r="F17" s="31">
        <f>'Occ T1'!F10</f>
        <v>77.479589915913493</v>
      </c>
      <c r="H17" s="31">
        <f t="shared" ref="H17:K21" si="10">C17-B17</f>
        <v>5.5527910591940284</v>
      </c>
      <c r="I17" s="31">
        <f t="shared" si="5"/>
        <v>3.7435528601353525</v>
      </c>
      <c r="J17" s="31">
        <f t="shared" si="10"/>
        <v>2.6989605958167289</v>
      </c>
      <c r="K17" s="31">
        <f t="shared" si="10"/>
        <v>5.7078877043291243</v>
      </c>
      <c r="L17" s="31">
        <f t="shared" si="4"/>
        <v>8.4068483001458532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9.0097315731295655</v>
      </c>
      <c r="C18" s="10">
        <f>'Occ T2'!C14</f>
        <v>10.789695099341648</v>
      </c>
      <c r="D18" s="10">
        <f>'Occ T2'!D14</f>
        <v>11.85497061503467</v>
      </c>
      <c r="E18" s="10">
        <f>'Occ T2'!E14</f>
        <v>11.031879471622393</v>
      </c>
      <c r="F18" s="10">
        <f>'Occ T2'!F14</f>
        <v>11.856692861435203</v>
      </c>
      <c r="H18" s="11">
        <f t="shared" si="10"/>
        <v>1.7799635262120823</v>
      </c>
      <c r="I18" s="31">
        <f t="shared" si="5"/>
        <v>1.0652755156930223</v>
      </c>
      <c r="J18" s="11">
        <f t="shared" si="10"/>
        <v>-0.8230911434122774</v>
      </c>
      <c r="K18" s="11">
        <f t="shared" si="10"/>
        <v>0.82481338981281027</v>
      </c>
      <c r="L18" s="31">
        <f t="shared" si="4"/>
        <v>1.7222464005328675E-3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8.3614550585434966</v>
      </c>
      <c r="C19" s="10">
        <f>'Occ T2'!C15</f>
        <v>9.1482157540638678</v>
      </c>
      <c r="D19" s="10">
        <f>'Occ T2'!D15</f>
        <v>9.35371598029068</v>
      </c>
      <c r="E19" s="10">
        <f>'Occ T2'!E15</f>
        <v>14.814779623240105</v>
      </c>
      <c r="F19" s="10">
        <f>'Occ T2'!F15</f>
        <v>17.438855530145148</v>
      </c>
      <c r="H19" s="11">
        <f t="shared" si="10"/>
        <v>0.7867606955203712</v>
      </c>
      <c r="I19" s="31">
        <f t="shared" si="5"/>
        <v>0.20550022622681219</v>
      </c>
      <c r="J19" s="11">
        <f t="shared" si="10"/>
        <v>5.4610636429494246</v>
      </c>
      <c r="K19" s="11">
        <f t="shared" si="10"/>
        <v>2.624075906905043</v>
      </c>
      <c r="L19" s="31">
        <f t="shared" si="4"/>
        <v>8.0851395498544676</v>
      </c>
    </row>
    <row r="20" spans="1:12" x14ac:dyDescent="0.2">
      <c r="A20" s="10" t="str">
        <f>'Occ T2'!A16</f>
        <v>33 Protective service occupations</v>
      </c>
      <c r="B20" s="10">
        <f>'Occ T2'!B16</f>
        <v>6.253134533853614</v>
      </c>
      <c r="C20" s="10">
        <f>'Occ T2'!C16</f>
        <v>6.6038585803001641</v>
      </c>
      <c r="D20" s="10">
        <f>'Occ T2'!D16</f>
        <v>6.903384723776921</v>
      </c>
      <c r="E20" s="10">
        <f>'Occ T2'!E16</f>
        <v>6.0158372207436663</v>
      </c>
      <c r="F20" s="10">
        <f>'Occ T2'!F16</f>
        <v>6.355682540924092</v>
      </c>
      <c r="H20" s="11">
        <f t="shared" si="10"/>
        <v>0.3507240464465502</v>
      </c>
      <c r="I20" s="31">
        <f t="shared" si="5"/>
        <v>0.29952614347675688</v>
      </c>
      <c r="J20" s="11">
        <f t="shared" si="10"/>
        <v>-0.88754750303325469</v>
      </c>
      <c r="K20" s="11">
        <f t="shared" si="10"/>
        <v>0.33984532018042568</v>
      </c>
      <c r="L20" s="31">
        <f t="shared" si="4"/>
        <v>-0.54770218285282901</v>
      </c>
    </row>
    <row r="21" spans="1:12" x14ac:dyDescent="0.2">
      <c r="A21" s="10" t="str">
        <f>'Occ T2'!A17</f>
        <v>34 Culture, media and sports occupations</v>
      </c>
      <c r="B21" s="10">
        <f>'Occ T2'!B17</f>
        <v>7.3572798357239657</v>
      </c>
      <c r="C21" s="10">
        <f>'Occ T2'!C17</f>
        <v>7.1754656504994134</v>
      </c>
      <c r="D21" s="10">
        <f>'Occ T2'!D17</f>
        <v>7.489258691678943</v>
      </c>
      <c r="E21" s="10">
        <f>'Occ T2'!E17</f>
        <v>6.4157060438961562</v>
      </c>
      <c r="F21" s="10">
        <f>'Occ T2'!F17</f>
        <v>6.7767461982813852</v>
      </c>
      <c r="H21" s="11">
        <f t="shared" si="10"/>
        <v>-0.18181418522455228</v>
      </c>
      <c r="I21" s="31">
        <f t="shared" si="5"/>
        <v>0.31379304117952955</v>
      </c>
      <c r="J21" s="11">
        <f t="shared" si="10"/>
        <v>-1.0735526477827868</v>
      </c>
      <c r="K21" s="11">
        <f t="shared" si="10"/>
        <v>0.36104015438522907</v>
      </c>
      <c r="L21" s="31">
        <f t="shared" si="4"/>
        <v>-0.71251249339755773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28.794796695187618</v>
      </c>
      <c r="C22" s="10">
        <f>'Occ T2'!C18</f>
        <v>31.611953671427194</v>
      </c>
      <c r="D22" s="10">
        <f>'Occ T2'!D18</f>
        <v>33.471411604986429</v>
      </c>
      <c r="E22" s="10">
        <f>'Occ T2'!E18</f>
        <v>33.493499852082046</v>
      </c>
      <c r="F22" s="10">
        <f>'Occ T2'!F18</f>
        <v>35.051612785127674</v>
      </c>
      <c r="H22" s="11">
        <f t="shared" ref="H22" si="11">C22-B22</f>
        <v>2.8171569762395769</v>
      </c>
      <c r="I22" s="31">
        <f t="shared" si="5"/>
        <v>1.8594579335592343</v>
      </c>
      <c r="J22" s="11">
        <f t="shared" ref="J22" si="12">E22-D22</f>
        <v>2.2088247095616964E-2</v>
      </c>
      <c r="K22" s="11">
        <f t="shared" ref="K22" si="13">F22-E22</f>
        <v>1.5581129330456278</v>
      </c>
      <c r="L22" s="31">
        <f t="shared" si="4"/>
        <v>1.5802011801412448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56.979333251631068</v>
      </c>
      <c r="C24" s="31">
        <f>'Occ T1'!C11</f>
        <v>56.966309754450698</v>
      </c>
      <c r="D24" s="31">
        <f>'Occ T1'!D11</f>
        <v>59.238588128535064</v>
      </c>
      <c r="E24" s="31">
        <f>'Occ T1'!E11</f>
        <v>59.14786747755403</v>
      </c>
      <c r="F24" s="31">
        <f>'Occ T1'!F11</f>
        <v>55.456342565115058</v>
      </c>
      <c r="H24" s="31">
        <f t="shared" ref="H24:K26" si="14">C24-B24</f>
        <v>-1.3023497180370214E-2</v>
      </c>
      <c r="I24" s="31">
        <f t="shared" si="5"/>
        <v>2.2722783740843653</v>
      </c>
      <c r="J24" s="31">
        <f t="shared" si="14"/>
        <v>-9.0720650981033657E-2</v>
      </c>
      <c r="K24" s="31">
        <f t="shared" si="14"/>
        <v>-3.6915249124389717</v>
      </c>
      <c r="L24" s="31">
        <f t="shared" si="4"/>
        <v>-3.7822455634200054</v>
      </c>
    </row>
    <row r="25" spans="1:12" x14ac:dyDescent="0.2">
      <c r="A25" t="str">
        <f>'Occ T2'!A19</f>
        <v>41 Administrative occupations</v>
      </c>
      <c r="B25" s="32">
        <f>'Occ T2'!B19</f>
        <v>45.938492659319472</v>
      </c>
      <c r="C25" s="32">
        <f>'Occ T2'!C19</f>
        <v>46.376225621830038</v>
      </c>
      <c r="D25" s="32">
        <f>'Occ T2'!D19</f>
        <v>48.71158588452446</v>
      </c>
      <c r="E25" s="32">
        <f>'Occ T2'!E19</f>
        <v>49.433640161202298</v>
      </c>
      <c r="F25" s="32">
        <f>'Occ T2'!F19</f>
        <v>48.067982151363374</v>
      </c>
      <c r="H25" s="11">
        <f t="shared" si="14"/>
        <v>0.43773296251056593</v>
      </c>
      <c r="I25" s="31">
        <f t="shared" si="5"/>
        <v>2.3353602626944223</v>
      </c>
      <c r="J25" s="11">
        <f t="shared" si="14"/>
        <v>0.72205427667783795</v>
      </c>
      <c r="K25" s="11">
        <f t="shared" si="14"/>
        <v>-1.3656580098389242</v>
      </c>
      <c r="L25" s="31">
        <f t="shared" si="4"/>
        <v>-0.64360373316108621</v>
      </c>
    </row>
    <row r="26" spans="1:12" x14ac:dyDescent="0.2">
      <c r="A26" t="str">
        <f>'Occ T2'!A20</f>
        <v>42 Secretarial and related occupations</v>
      </c>
      <c r="B26" s="32">
        <f>'Occ T2'!B20</f>
        <v>11.040840592311598</v>
      </c>
      <c r="C26" s="32">
        <f>'Occ T2'!C20</f>
        <v>10.59008413262066</v>
      </c>
      <c r="D26" s="32">
        <f>'Occ T2'!D20</f>
        <v>10.527002244010605</v>
      </c>
      <c r="E26" s="32">
        <f>'Occ T2'!E20</f>
        <v>9.7142273163517299</v>
      </c>
      <c r="F26" s="32">
        <f>'Occ T2'!F20</f>
        <v>7.3883604137516823</v>
      </c>
      <c r="H26" s="11">
        <f t="shared" si="14"/>
        <v>-0.45075645969093792</v>
      </c>
      <c r="I26" s="31">
        <f t="shared" si="5"/>
        <v>-6.3081888610055259E-2</v>
      </c>
      <c r="J26" s="11">
        <f t="shared" si="14"/>
        <v>-0.81277492765887516</v>
      </c>
      <c r="K26" s="11">
        <f t="shared" si="14"/>
        <v>-2.3258669026000476</v>
      </c>
      <c r="L26" s="31">
        <f t="shared" si="4"/>
        <v>-3.1386418302589227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52.291775978351772</v>
      </c>
      <c r="C28" s="31">
        <f>'Occ T1'!C12</f>
        <v>51.660575225015201</v>
      </c>
      <c r="D28" s="31">
        <f>'Occ T1'!D12</f>
        <v>46.187442956836122</v>
      </c>
      <c r="E28" s="31">
        <f>'Occ T1'!E12</f>
        <v>44.74755563522843</v>
      </c>
      <c r="F28" s="31">
        <f>'Occ T1'!F12</f>
        <v>41.240754051974463</v>
      </c>
      <c r="H28" s="31">
        <f t="shared" ref="H28:K30" si="15">C28-B28</f>
        <v>-0.63120075333657155</v>
      </c>
      <c r="I28" s="31">
        <f t="shared" si="5"/>
        <v>-5.4731322681790786</v>
      </c>
      <c r="J28" s="31">
        <f t="shared" si="15"/>
        <v>-1.4398873216076922</v>
      </c>
      <c r="K28" s="31">
        <f t="shared" si="15"/>
        <v>-3.5068015832539672</v>
      </c>
      <c r="L28" s="31">
        <f t="shared" si="4"/>
        <v>-4.9466889048616594</v>
      </c>
    </row>
    <row r="29" spans="1:12" x14ac:dyDescent="0.2">
      <c r="A29" s="10" t="str">
        <f>'Occ T2'!A21</f>
        <v>51 Skilled agricultural and related trades</v>
      </c>
      <c r="B29" s="10">
        <f>'Occ T2'!B21</f>
        <v>5.4149004581913243</v>
      </c>
      <c r="C29" s="10">
        <f>'Occ T2'!C21</f>
        <v>5.6201506384839623</v>
      </c>
      <c r="D29" s="10">
        <f>'Occ T2'!D21</f>
        <v>6.4981143902516934</v>
      </c>
      <c r="E29" s="10">
        <f>'Occ T2'!E21</f>
        <v>6.0832669403789161</v>
      </c>
      <c r="F29" s="10">
        <f>'Occ T2'!F21</f>
        <v>6.2738717639420836</v>
      </c>
      <c r="H29" s="11">
        <f t="shared" si="15"/>
        <v>0.20525018029263808</v>
      </c>
      <c r="I29" s="31">
        <f t="shared" si="5"/>
        <v>0.877963751767731</v>
      </c>
      <c r="J29" s="11">
        <f t="shared" si="15"/>
        <v>-0.41484744987277722</v>
      </c>
      <c r="K29" s="11">
        <f t="shared" si="15"/>
        <v>0.19060482356316744</v>
      </c>
      <c r="L29" s="31">
        <f t="shared" si="4"/>
        <v>-0.22424262630960978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22.8245925997537</v>
      </c>
      <c r="C30" s="10">
        <f>'Occ T2'!C22</f>
        <v>23.212075452767429</v>
      </c>
      <c r="D30" s="10">
        <f>'Occ T2'!D22</f>
        <v>20.135521427875133</v>
      </c>
      <c r="E30" s="10">
        <f>'Occ T2'!E22</f>
        <v>19.486033296787031</v>
      </c>
      <c r="F30" s="10">
        <f>'Occ T2'!F22</f>
        <v>17.91105522288629</v>
      </c>
      <c r="H30" s="11">
        <f t="shared" si="15"/>
        <v>0.38748285301372931</v>
      </c>
      <c r="I30" s="31">
        <f t="shared" si="5"/>
        <v>-3.076554024892296</v>
      </c>
      <c r="J30" s="11">
        <f t="shared" si="15"/>
        <v>-0.64948813108810199</v>
      </c>
      <c r="K30" s="11">
        <f t="shared" si="15"/>
        <v>-1.5749780739007413</v>
      </c>
      <c r="L30" s="31">
        <f t="shared" si="4"/>
        <v>-2.2244662049888433</v>
      </c>
    </row>
    <row r="31" spans="1:12" x14ac:dyDescent="0.2">
      <c r="A31" s="10" t="str">
        <f>'Occ T2'!A23</f>
        <v>53 Skilled construction and building trades</v>
      </c>
      <c r="B31" s="10">
        <f>'Occ T2'!B23</f>
        <v>14.092409447801456</v>
      </c>
      <c r="C31" s="10">
        <f>'Occ T2'!C23</f>
        <v>14.062379813526602</v>
      </c>
      <c r="D31" s="10">
        <f>'Occ T2'!D23</f>
        <v>11.133204395340275</v>
      </c>
      <c r="E31" s="10">
        <f>'Occ T2'!E23</f>
        <v>10.743134583664251</v>
      </c>
      <c r="F31" s="10">
        <f>'Occ T2'!F23</f>
        <v>9.2504718073333922</v>
      </c>
      <c r="H31" s="11">
        <f t="shared" ref="H31:H32" si="16">C31-B31</f>
        <v>-3.0029634274853834E-2</v>
      </c>
      <c r="I31" s="31">
        <f t="shared" si="5"/>
        <v>-2.9291754181863272</v>
      </c>
      <c r="J31" s="11">
        <f t="shared" ref="J31:J32" si="17">E31-D31</f>
        <v>-0.39006981167602461</v>
      </c>
      <c r="K31" s="11">
        <f t="shared" ref="K31:K32" si="18">F31-E31</f>
        <v>-1.4926627763308584</v>
      </c>
      <c r="L31" s="31">
        <f t="shared" si="4"/>
        <v>-1.882732588006883</v>
      </c>
    </row>
    <row r="32" spans="1:12" x14ac:dyDescent="0.2">
      <c r="A32" s="10" t="str">
        <f>'Occ T2'!A24</f>
        <v>54 Textiles, printing and other skilled trades</v>
      </c>
      <c r="B32" s="10">
        <f>'Occ T2'!B24</f>
        <v>9.9598734726052864</v>
      </c>
      <c r="C32" s="10">
        <f>'Occ T2'!C24</f>
        <v>8.765969320237204</v>
      </c>
      <c r="D32" s="10">
        <f>'Occ T2'!D24</f>
        <v>8.4206027433690167</v>
      </c>
      <c r="E32" s="10">
        <f>'Occ T2'!E24</f>
        <v>8.4351208143982337</v>
      </c>
      <c r="F32" s="10">
        <f>'Occ T2'!F24</f>
        <v>7.8053552578126979</v>
      </c>
      <c r="H32" s="11">
        <f t="shared" si="16"/>
        <v>-1.1939041523680824</v>
      </c>
      <c r="I32" s="31">
        <f t="shared" si="5"/>
        <v>-0.34536657686818728</v>
      </c>
      <c r="J32" s="11">
        <f t="shared" si="17"/>
        <v>1.4518071029216983E-2</v>
      </c>
      <c r="K32" s="11">
        <f t="shared" si="18"/>
        <v>-0.62976555658553579</v>
      </c>
      <c r="L32" s="31">
        <f t="shared" si="4"/>
        <v>-0.61524748555631881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56.093072219085848</v>
      </c>
      <c r="C34" s="31">
        <f>'Occ T1'!C13</f>
        <v>58.369192888842306</v>
      </c>
      <c r="D34" s="31">
        <f>'Occ T1'!D13</f>
        <v>56.487164475975497</v>
      </c>
      <c r="E34" s="31">
        <f>'Occ T1'!E13</f>
        <v>57.152630902940004</v>
      </c>
      <c r="F34" s="31">
        <f>'Occ T1'!F13</f>
        <v>60.448004769073329</v>
      </c>
      <c r="H34" s="31">
        <f t="shared" ref="H34:K36" si="19">C34-B34</f>
        <v>2.2761206697564589</v>
      </c>
      <c r="I34" s="31">
        <f t="shared" si="5"/>
        <v>-1.8820284128668092</v>
      </c>
      <c r="J34" s="31">
        <f t="shared" si="19"/>
        <v>0.66546642696450675</v>
      </c>
      <c r="K34" s="31">
        <f t="shared" si="19"/>
        <v>3.2953738661333247</v>
      </c>
      <c r="L34" s="31">
        <f t="shared" si="4"/>
        <v>3.9608402930978315</v>
      </c>
    </row>
    <row r="35" spans="1:12" x14ac:dyDescent="0.2">
      <c r="A35" s="10" t="str">
        <f>'Occ T2'!A25</f>
        <v>61 Caring personal service occupations</v>
      </c>
      <c r="B35" s="10">
        <f>'Occ T2'!B25</f>
        <v>44.098159635917966</v>
      </c>
      <c r="C35" s="10">
        <f>'Occ T2'!C25</f>
        <v>44.061248901658935</v>
      </c>
      <c r="D35" s="10">
        <f>'Occ T2'!D25</f>
        <v>42.656271983301039</v>
      </c>
      <c r="E35" s="10">
        <f>'Occ T2'!E25</f>
        <v>44.35311843651823</v>
      </c>
      <c r="F35" s="10">
        <f>'Occ T2'!F25</f>
        <v>47.501865431614569</v>
      </c>
      <c r="G35" s="10"/>
      <c r="H35" s="11">
        <f t="shared" si="19"/>
        <v>-3.691073425903113E-2</v>
      </c>
      <c r="I35" s="31">
        <f t="shared" si="5"/>
        <v>-1.404976918357896</v>
      </c>
      <c r="J35" s="11">
        <f t="shared" si="19"/>
        <v>1.6968464532171907</v>
      </c>
      <c r="K35" s="11">
        <f t="shared" si="19"/>
        <v>3.1487469950963387</v>
      </c>
      <c r="L35" s="31">
        <f t="shared" si="4"/>
        <v>4.8455934483135294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11.432240262177606</v>
      </c>
      <c r="C36" s="10">
        <f>'Occ T2'!C26</f>
        <v>13.831711381179304</v>
      </c>
      <c r="D36" s="10">
        <f>'Occ T2'!D26</f>
        <v>13.236632494935616</v>
      </c>
      <c r="E36" s="10">
        <f>'Occ T2'!E26</f>
        <v>12.333789964594024</v>
      </c>
      <c r="F36" s="10">
        <f>'Occ T2'!F26</f>
        <v>12.427122688661692</v>
      </c>
      <c r="G36" s="10"/>
      <c r="H36" s="11">
        <f t="shared" si="19"/>
        <v>2.3994711190016975</v>
      </c>
      <c r="I36" s="31">
        <f t="shared" si="5"/>
        <v>-0.59507888624368732</v>
      </c>
      <c r="J36" s="11">
        <f t="shared" si="19"/>
        <v>-0.90284253034159256</v>
      </c>
      <c r="K36" s="11">
        <f t="shared" si="19"/>
        <v>9.3332724067668238E-2</v>
      </c>
      <c r="L36" s="31">
        <f t="shared" si="4"/>
        <v>-0.80950980627392433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0.56267232099027598</v>
      </c>
      <c r="C37" s="10">
        <f>'Occ T2'!C27</f>
        <v>0.47623260600406536</v>
      </c>
      <c r="D37" s="10">
        <f>'Occ T2'!D27</f>
        <v>0.59425999773883664</v>
      </c>
      <c r="E37" s="10">
        <f>'Occ T2'!E27</f>
        <v>0.46572250182774588</v>
      </c>
      <c r="F37" s="10">
        <f>'Occ T2'!F27</f>
        <v>0.5190166487970671</v>
      </c>
      <c r="G37" s="10"/>
      <c r="H37" s="11">
        <f t="shared" ref="H37" si="20">C37-B37</f>
        <v>-8.6439714986210614E-2</v>
      </c>
      <c r="I37" s="31">
        <f t="shared" ref="I37" si="21">D37-C37</f>
        <v>0.11802739173477128</v>
      </c>
      <c r="J37" s="11">
        <f t="shared" ref="J37" si="22">E37-D37</f>
        <v>-0.12853749591109076</v>
      </c>
      <c r="K37" s="11">
        <f t="shared" ref="K37" si="23">F37-E37</f>
        <v>5.3294146969321221E-2</v>
      </c>
      <c r="L37" s="31">
        <f t="shared" ref="L37" si="24">F37-D37</f>
        <v>-7.5243348941769539E-2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46.68390490894113</v>
      </c>
      <c r="C39" s="31">
        <f>'Occ T1'!C14</f>
        <v>45.669408553993016</v>
      </c>
      <c r="D39" s="31">
        <f>'Occ T1'!D14</f>
        <v>44.643398544747768</v>
      </c>
      <c r="E39" s="31">
        <f>'Occ T1'!E14</f>
        <v>44.432461816219458</v>
      </c>
      <c r="F39" s="31">
        <f>'Occ T1'!F14</f>
        <v>44.22515682492655</v>
      </c>
      <c r="H39" s="31">
        <f>C39-B39</f>
        <v>-1.0144963549481147</v>
      </c>
      <c r="I39" s="31">
        <f t="shared" si="5"/>
        <v>-1.0260100092452475</v>
      </c>
      <c r="J39" s="31">
        <f>E39-D39</f>
        <v>-0.21093672852830991</v>
      </c>
      <c r="K39" s="31">
        <f>F39-E39</f>
        <v>-0.20730499129290791</v>
      </c>
      <c r="L39" s="31">
        <f t="shared" si="4"/>
        <v>-0.41824171982121783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38.257094105171433</v>
      </c>
      <c r="C40" s="126">
        <f>'Occ T2'!C28</f>
        <v>36.561342175708219</v>
      </c>
      <c r="D40" s="126">
        <f>'Occ T2'!D28</f>
        <v>35.350892088248358</v>
      </c>
      <c r="E40" s="126">
        <f>'Occ T2'!E28</f>
        <v>34.286499340391323</v>
      </c>
      <c r="F40" s="126">
        <f>'Occ T2'!F28</f>
        <v>33.112828242719864</v>
      </c>
      <c r="G40"/>
      <c r="H40" s="11">
        <f>C40-B40</f>
        <v>-1.6957519294632135</v>
      </c>
      <c r="I40" s="31">
        <f t="shared" si="5"/>
        <v>-1.2104500874598614</v>
      </c>
      <c r="J40" s="11">
        <f t="shared" ref="J40" si="25">E40-D40</f>
        <v>-1.0643927478570347</v>
      </c>
      <c r="K40" s="11">
        <f t="shared" ref="K40" si="26">F40-E40</f>
        <v>-1.1736710976714591</v>
      </c>
      <c r="L40" s="31">
        <f t="shared" si="4"/>
        <v>-2.2380638455284938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8.4268108037697012</v>
      </c>
      <c r="C41" s="126">
        <f>'Occ T2'!C29</f>
        <v>9.1080663782847946</v>
      </c>
      <c r="D41" s="126">
        <f>'Occ T2'!D29</f>
        <v>9.292506456499412</v>
      </c>
      <c r="E41" s="126">
        <f>'Occ T2'!E29</f>
        <v>10.145962475828137</v>
      </c>
      <c r="F41" s="126">
        <f>'Occ T2'!F29</f>
        <v>11.112328582206684</v>
      </c>
      <c r="G41"/>
      <c r="H41" s="11">
        <f t="shared" ref="H41" si="27">C41-B41</f>
        <v>0.68125557451509344</v>
      </c>
      <c r="I41" s="31">
        <f t="shared" si="5"/>
        <v>0.18444007821461739</v>
      </c>
      <c r="J41" s="11">
        <f t="shared" ref="J41" si="28">E41-D41</f>
        <v>0.85345601932872484</v>
      </c>
      <c r="K41" s="11">
        <f t="shared" ref="K41" si="29">F41-E41</f>
        <v>0.96636610637854758</v>
      </c>
      <c r="L41" s="31">
        <f t="shared" si="4"/>
        <v>1.8198221257072724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43.412288591831256</v>
      </c>
      <c r="C43" s="31">
        <f>'Occ T1'!C15</f>
        <v>45.335006875678445</v>
      </c>
      <c r="D43" s="31">
        <f>'Occ T1'!D15</f>
        <v>42.694971277728222</v>
      </c>
      <c r="E43" s="31">
        <f>'Occ T1'!E15</f>
        <v>43.103109000259998</v>
      </c>
      <c r="F43" s="31">
        <f>'Occ T1'!F15</f>
        <v>40.752668493436573</v>
      </c>
      <c r="H43" s="31">
        <f t="shared" ref="H43:K45" si="30">C43-B43</f>
        <v>1.922718283847189</v>
      </c>
      <c r="I43" s="31">
        <f t="shared" si="5"/>
        <v>-2.6400355979502237</v>
      </c>
      <c r="J43" s="31">
        <f t="shared" si="30"/>
        <v>0.4081377225317766</v>
      </c>
      <c r="K43" s="31">
        <f t="shared" si="30"/>
        <v>-2.3504405068234249</v>
      </c>
      <c r="L43" s="31">
        <f t="shared" si="4"/>
        <v>-1.9423027842916483</v>
      </c>
    </row>
    <row r="44" spans="1:12" x14ac:dyDescent="0.2">
      <c r="A44" s="10" t="str">
        <f>'Occ T2'!A30</f>
        <v>81 Process, plant and machine operatives</v>
      </c>
      <c r="B44" s="10">
        <f>'Occ T2'!B30</f>
        <v>21.813657446272121</v>
      </c>
      <c r="C44" s="10">
        <f>'Occ T2'!C30</f>
        <v>21.860432558380293</v>
      </c>
      <c r="D44" s="10">
        <f>'Occ T2'!D30</f>
        <v>19.098608904407278</v>
      </c>
      <c r="E44" s="10">
        <f>'Occ T2'!E30</f>
        <v>19.559457003135567</v>
      </c>
      <c r="F44" s="10">
        <f>'Occ T2'!F30</f>
        <v>18.146707805956073</v>
      </c>
      <c r="H44" s="11">
        <f t="shared" si="30"/>
        <v>4.6775112108171868E-2</v>
      </c>
      <c r="I44" s="31">
        <f t="shared" si="5"/>
        <v>-2.7618236539730141</v>
      </c>
      <c r="J44" s="11">
        <f t="shared" si="30"/>
        <v>0.46084809872828814</v>
      </c>
      <c r="K44" s="11">
        <f t="shared" si="30"/>
        <v>-1.4127491971794939</v>
      </c>
      <c r="L44" s="31">
        <f t="shared" si="4"/>
        <v>-0.95190109845120574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21.598631145559132</v>
      </c>
      <c r="C45" s="10">
        <f>'Occ T2'!C31</f>
        <v>23.474574317298153</v>
      </c>
      <c r="D45" s="10">
        <f>'Occ T2'!D31</f>
        <v>23.596362373320943</v>
      </c>
      <c r="E45" s="10">
        <f>'Occ T2'!E31</f>
        <v>23.543651997124432</v>
      </c>
      <c r="F45" s="10">
        <f>'Occ T2'!F31</f>
        <v>22.605960687480501</v>
      </c>
      <c r="H45" s="11">
        <f t="shared" si="30"/>
        <v>1.8759431717390207</v>
      </c>
      <c r="I45" s="31">
        <f t="shared" si="5"/>
        <v>0.12178805602279041</v>
      </c>
      <c r="J45" s="11">
        <f t="shared" si="30"/>
        <v>-5.2710376196511532E-2</v>
      </c>
      <c r="K45" s="11">
        <f t="shared" si="30"/>
        <v>-0.93769130964393099</v>
      </c>
      <c r="L45" s="31">
        <f t="shared" si="4"/>
        <v>-0.99040168584044252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61.578833920050606</v>
      </c>
      <c r="C47" s="31">
        <f>'Occ T1'!C16</f>
        <v>59.002415565444359</v>
      </c>
      <c r="D47" s="31">
        <f>'Occ T1'!D16</f>
        <v>54.715239568907919</v>
      </c>
      <c r="E47" s="31">
        <f>'Occ T1'!E16</f>
        <v>56.146478719797528</v>
      </c>
      <c r="F47" s="31">
        <f>'Occ T1'!F16</f>
        <v>53.552212755733052</v>
      </c>
      <c r="H47" s="31">
        <f t="shared" ref="H47:K49" si="31">C47-B47</f>
        <v>-2.5764183546062469</v>
      </c>
      <c r="I47" s="31">
        <f t="shared" si="5"/>
        <v>-4.2871759965364404</v>
      </c>
      <c r="J47" s="31">
        <f t="shared" si="31"/>
        <v>1.4312391508896098</v>
      </c>
      <c r="K47" s="31">
        <f t="shared" si="31"/>
        <v>-2.5942659640644763</v>
      </c>
      <c r="L47" s="31">
        <f t="shared" si="4"/>
        <v>-1.1630268131748664</v>
      </c>
    </row>
    <row r="48" spans="1:12" x14ac:dyDescent="0.2">
      <c r="A48" s="10" t="str">
        <f>'Occ T2'!A32</f>
        <v>91 Elementary trades and related occupations</v>
      </c>
      <c r="B48" s="10">
        <f>'Occ T2'!B32</f>
        <v>11.572484411643069</v>
      </c>
      <c r="C48" s="10">
        <f>'Occ T2'!C32</f>
        <v>10.671960006916576</v>
      </c>
      <c r="D48" s="10">
        <f>'Occ T2'!D32</f>
        <v>9.779702996140724</v>
      </c>
      <c r="E48" s="10">
        <f>'Occ T2'!E32</f>
        <v>16.823513564052433</v>
      </c>
      <c r="F48" s="10">
        <f>'Occ T2'!F32</f>
        <v>18.209712121555558</v>
      </c>
      <c r="H48" s="11">
        <f t="shared" si="31"/>
        <v>-0.90052440472649309</v>
      </c>
      <c r="I48" s="31">
        <f t="shared" si="5"/>
        <v>-0.89225701077585207</v>
      </c>
      <c r="J48" s="11">
        <f t="shared" si="31"/>
        <v>7.0438105679117093</v>
      </c>
      <c r="K48" s="11">
        <f t="shared" si="31"/>
        <v>1.3861985575031248</v>
      </c>
      <c r="L48" s="31">
        <f t="shared" si="4"/>
        <v>8.4300091254148342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50.006349508407538</v>
      </c>
      <c r="C49" s="10">
        <f>'Occ T2'!C33</f>
        <v>48.330455558527781</v>
      </c>
      <c r="D49" s="10">
        <f>'Occ T2'!D33</f>
        <v>44.935536572767191</v>
      </c>
      <c r="E49" s="10">
        <f>'Occ T2'!E33</f>
        <v>39.322965155745095</v>
      </c>
      <c r="F49" s="10">
        <f>'Occ T2'!F33</f>
        <v>35.342500634177497</v>
      </c>
      <c r="H49" s="11">
        <f t="shared" si="31"/>
        <v>-1.6758939498797574</v>
      </c>
      <c r="I49" s="31">
        <f t="shared" si="5"/>
        <v>-3.3949189857605901</v>
      </c>
      <c r="J49" s="11">
        <f t="shared" si="31"/>
        <v>-5.6125714170220959</v>
      </c>
      <c r="K49" s="11">
        <f t="shared" si="31"/>
        <v>-3.9804645215675976</v>
      </c>
      <c r="L49" s="31">
        <f t="shared" si="4"/>
        <v>-9.5930359385896935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521.11700000000019</v>
      </c>
      <c r="C51" s="34">
        <f>'Occ T1'!C18</f>
        <v>550.84699999999998</v>
      </c>
      <c r="D51" s="34">
        <f>'Occ T1'!D18</f>
        <v>551.37600000000009</v>
      </c>
      <c r="E51" s="34">
        <f>'Occ T1'!E18</f>
        <v>558.67400000000021</v>
      </c>
      <c r="F51" s="34">
        <f>'Occ T1'!F18</f>
        <v>572.85100000000045</v>
      </c>
      <c r="G51" s="24"/>
      <c r="H51" s="34">
        <f>C51-B51</f>
        <v>29.729999999999791</v>
      </c>
      <c r="I51" s="205">
        <f>D51-C51</f>
        <v>0.52900000000011005</v>
      </c>
      <c r="J51" s="34">
        <f>E51-D51</f>
        <v>7.2980000000001155</v>
      </c>
      <c r="K51" s="34">
        <f>F51-E51</f>
        <v>14.177000000000248</v>
      </c>
      <c r="L51" s="205">
        <f>F51-D51</f>
        <v>21.475000000000364</v>
      </c>
    </row>
    <row r="53" spans="1:12" ht="15.75" x14ac:dyDescent="0.25">
      <c r="A53" s="19" t="str">
        <f>CONCATENATE(A1," (Continued)")</f>
        <v>Occupation Table 3  Employment Change by Occupation in Occupation Group (SOC 2020), 2015-2035, Leicester and Leicestershire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4.3121218161562558</v>
      </c>
      <c r="C59" s="44">
        <f>IF(AND(D$5-C$5 &lt;&gt; 0,D7 &lt;&gt; 0,C7 &lt;&gt; 0),(EXP(LN(D7/C7)/(D$5-C$5))-1)*100,0)</f>
        <v>4.2339889121982388</v>
      </c>
      <c r="D59" s="44">
        <f>IF(AND(E$5-D$5 &lt;&gt; 0,E7 &lt;&gt; 0,D7 &lt;&gt; 0),(EXP(LN(E7/D7)/(E$5-D$5))-1)*100,0)</f>
        <v>-1.3456831287447346</v>
      </c>
      <c r="E59" s="44">
        <f>IF(AND(F$5-E$5 &lt;&gt; 0,F7 &lt;&gt; 0,E7 &lt;&gt; 0),(EXP(LN(F7/E7)/(F$5-E$5))-1)*100,0)</f>
        <v>0.8422646037280046</v>
      </c>
      <c r="F59" s="44">
        <f>IF(AND(F$5-D$5 &lt;&gt; 0,F7 &lt;&gt; 0,D7 &lt;&gt; 0),(EXP(LN(F7/D7)/(F$5-D$5))-1)*100,0)</f>
        <v>0.10760958887157113</v>
      </c>
      <c r="H59" s="44">
        <f>(B7/B$51)*100</f>
        <v>9.3990653932916235</v>
      </c>
      <c r="I59" s="44">
        <f>(C7/C$51)*100</f>
        <v>10.527567669128377</v>
      </c>
      <c r="J59" s="44">
        <f>(D7/D$51)*100</f>
        <v>10.962775733035455</v>
      </c>
      <c r="K59" s="44">
        <f>(E7/E$51)*100</f>
        <v>10.110913530016651</v>
      </c>
      <c r="L59" s="44">
        <f>(F7/F$51)*100</f>
        <v>10.723414197752176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5.0545654371654258</v>
      </c>
      <c r="C60" s="44">
        <f t="shared" si="32"/>
        <v>4.3798122595776201</v>
      </c>
      <c r="D60" s="44">
        <f t="shared" si="32"/>
        <v>-2.1717361799026835</v>
      </c>
      <c r="E60" s="44">
        <f t="shared" si="32"/>
        <v>0.74492925013991407</v>
      </c>
      <c r="F60" s="44">
        <f>IF(AND(F$5-D$5 &lt;&gt; 0,F8 &lt;&gt; 0,D8 &lt;&gt; 0),(EXP(LN(F8/D8)/(F$5-D$5))-1)*100,0)</f>
        <v>-0.23682870013184143</v>
      </c>
      <c r="H60" s="44">
        <f t="shared" ref="H60:L60" si="33">(B8/B$51)*100</f>
        <v>6.4250347548450586</v>
      </c>
      <c r="I60" s="44">
        <f t="shared" si="33"/>
        <v>7.4035404959351405</v>
      </c>
      <c r="J60" s="44">
        <f t="shared" si="33"/>
        <v>7.7203874790253302</v>
      </c>
      <c r="K60" s="44">
        <f t="shared" si="33"/>
        <v>6.8273194858197064</v>
      </c>
      <c r="L60" s="44">
        <f t="shared" si="33"/>
        <v>7.1713178695563151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2.6517311841315117</v>
      </c>
      <c r="C61" s="44">
        <f>IF(AND(D$5-C$5 &lt;&gt; 0,D9 &lt;&gt; 0,C9 &lt;&gt; 0),(EXP(LN(D9/C9)/(D$5-C$5))-1)*100,0)</f>
        <v>3.8884064323657208</v>
      </c>
      <c r="D61" s="44">
        <f t="shared" si="34"/>
        <v>0.51688206383022628</v>
      </c>
      <c r="E61" s="44">
        <f t="shared" si="34"/>
        <v>1.0419802536047351</v>
      </c>
      <c r="F61" s="44">
        <f>IF(AND(F$5-D$5 &lt;&gt; 0,F9 &lt;&gt; 0,D9 &lt;&gt; 0),(EXP(LN(F9/D9)/(F$5-D$5))-1)*100,0)</f>
        <v>0.86664344001603499</v>
      </c>
      <c r="H61" s="44">
        <f t="shared" ref="H61:L61" si="35">(B9/B$51)*100</f>
        <v>2.9740306384465645</v>
      </c>
      <c r="I61" s="44">
        <f t="shared" si="35"/>
        <v>3.124027173193237</v>
      </c>
      <c r="J61" s="44">
        <f t="shared" si="35"/>
        <v>3.2423882540101259</v>
      </c>
      <c r="K61" s="44">
        <f t="shared" si="35"/>
        <v>3.2835940441969429</v>
      </c>
      <c r="L61" s="44">
        <f t="shared" si="35"/>
        <v>3.5520963281958604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3.7688032320147169</v>
      </c>
      <c r="C63" s="44">
        <f t="shared" si="36"/>
        <v>6.6648148441696531</v>
      </c>
      <c r="D63" s="44">
        <f t="shared" si="36"/>
        <v>1.2887355515502241</v>
      </c>
      <c r="E63" s="44">
        <f t="shared" si="36"/>
        <v>0.95863828744504609</v>
      </c>
      <c r="F63" s="44">
        <f>IF(AND(F$5-D$5 &lt;&gt; 0,F11 &lt;&gt; 0,D11 &lt;&gt; 0),(EXP(LN(F11/D11)/(F$5-D$5))-1)*100,0)</f>
        <v>1.068551004450824</v>
      </c>
      <c r="H63" s="44">
        <f>(B11/B$51)*100</f>
        <v>18.291720636269911</v>
      </c>
      <c r="I63" s="44">
        <f>(C11/C$51)*100</f>
        <v>20.064393870272525</v>
      </c>
      <c r="J63" s="44">
        <f>(D11/D$51)*100</f>
        <v>21.381115446758706</v>
      </c>
      <c r="K63" s="44">
        <f>(E11/E$51)*100</f>
        <v>22.497046431681269</v>
      </c>
      <c r="L63" s="44">
        <f>(F11/F$51)*100</f>
        <v>24.13665772737804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4.3703576121191912</v>
      </c>
      <c r="C64" s="44">
        <f t="shared" si="36"/>
        <v>4.560952085682124</v>
      </c>
      <c r="D64" s="49">
        <f t="shared" si="36"/>
        <v>4.1338573291183511</v>
      </c>
      <c r="E64" s="49">
        <f t="shared" si="36"/>
        <v>1.3129688015677488</v>
      </c>
      <c r="F64" s="44">
        <f>IF(AND(F$5-D$5 &lt;&gt; 0,F12 &lt;&gt; 0,D12 &lt;&gt; 0),(EXP(LN(F12/D12)/(F$5-D$5))-1)*100,0)</f>
        <v>2.2446705287907376</v>
      </c>
      <c r="H64" s="40">
        <f t="shared" ref="H64:L67" si="37">(B12/B$11)*100</f>
        <v>29.763795393593195</v>
      </c>
      <c r="I64" s="40">
        <f t="shared" si="37"/>
        <v>30.459990556379108</v>
      </c>
      <c r="J64" s="40">
        <f t="shared" si="37"/>
        <v>29.85919600337613</v>
      </c>
      <c r="K64" s="40">
        <f t="shared" si="37"/>
        <v>34.29510530865462</v>
      </c>
      <c r="L64" s="40">
        <f t="shared" si="37"/>
        <v>35.517935658668293</v>
      </c>
    </row>
    <row r="65" spans="1:12" x14ac:dyDescent="0.2">
      <c r="A65" t="str">
        <f>A13</f>
        <v>22 Health professionals</v>
      </c>
      <c r="B65" s="49">
        <f t="shared" si="36"/>
        <v>2.3425502967752143</v>
      </c>
      <c r="C65" s="44">
        <f t="shared" si="36"/>
        <v>0.80195337091211183</v>
      </c>
      <c r="D65" s="49">
        <f t="shared" si="36"/>
        <v>-0.24378724029304744</v>
      </c>
      <c r="E65" s="49">
        <f t="shared" si="36"/>
        <v>0.69556378836017618</v>
      </c>
      <c r="F65" s="44">
        <f>IF(AND(F$5-D$5 &lt;&gt; 0,F13 &lt;&gt; 0,D13 &lt;&gt; 0),(EXP(LN(F13/D13)/(F$5-D$5))-1)*100,0)</f>
        <v>0.38146805094381175</v>
      </c>
      <c r="H65" s="40">
        <f t="shared" si="37"/>
        <v>19.552005495905291</v>
      </c>
      <c r="I65" s="40">
        <f t="shared" si="37"/>
        <v>18.499032641661671</v>
      </c>
      <c r="J65" s="40">
        <f t="shared" si="37"/>
        <v>17.482228122516524</v>
      </c>
      <c r="K65" s="40">
        <f t="shared" si="37"/>
        <v>16.199096739816454</v>
      </c>
      <c r="L65" s="40">
        <f t="shared" si="37"/>
        <v>15.781901731234269</v>
      </c>
    </row>
    <row r="66" spans="1:12" x14ac:dyDescent="0.2">
      <c r="A66" t="str">
        <f>A14</f>
        <v>23 Teaching and other educational professionals</v>
      </c>
      <c r="B66" s="49">
        <f t="shared" si="36"/>
        <v>3.1658721191543115</v>
      </c>
      <c r="C66" s="44">
        <f t="shared" si="36"/>
        <v>4.5333168186575401</v>
      </c>
      <c r="D66" s="49">
        <f t="shared" si="36"/>
        <v>-1.2544217416366354</v>
      </c>
      <c r="E66" s="49">
        <f t="shared" si="36"/>
        <v>0.32226157628429952</v>
      </c>
      <c r="F66" s="44">
        <f>IF(AND(F$5-D$5 &lt;&gt; 0,F14 &lt;&gt; 0,D14 &lt;&gt; 0),(EXP(LN(F14/D14)/(F$5-D$5))-1)*100,0)</f>
        <v>-0.20607709593172263</v>
      </c>
      <c r="H66" s="40">
        <f t="shared" si="37"/>
        <v>21.00763695390885</v>
      </c>
      <c r="I66" s="40">
        <f t="shared" si="37"/>
        <v>20.523630483165451</v>
      </c>
      <c r="J66" s="40">
        <f t="shared" si="37"/>
        <v>20.113503883169777</v>
      </c>
      <c r="K66" s="40">
        <f t="shared" si="37"/>
        <v>17.712108856150859</v>
      </c>
      <c r="L66" s="40">
        <f t="shared" si="37"/>
        <v>16.626796050266101</v>
      </c>
    </row>
    <row r="67" spans="1:12" x14ac:dyDescent="0.2">
      <c r="A67" t="str">
        <f>A15</f>
        <v>24 Business, media and public service professionals</v>
      </c>
      <c r="B67" s="49">
        <f t="shared" si="36"/>
        <v>4.4961048729054598</v>
      </c>
      <c r="C67" s="44">
        <f t="shared" si="36"/>
        <v>13.752160549611659</v>
      </c>
      <c r="D67" s="49">
        <f t="shared" si="36"/>
        <v>0.81665570478746119</v>
      </c>
      <c r="E67" s="49">
        <f t="shared" si="36"/>
        <v>1.0470983067097706</v>
      </c>
      <c r="F67" s="44">
        <f>IF(AND(F$5-D$5 &lt;&gt; 0,F15 &lt;&gt; 0,D15 &lt;&gt; 0),(EXP(LN(F15/D15)/(F$5-D$5))-1)*100,0)</f>
        <v>0.97022563919006988</v>
      </c>
      <c r="H67" s="40">
        <f t="shared" si="37"/>
        <v>29.676562156592674</v>
      </c>
      <c r="I67" s="40">
        <f t="shared" si="37"/>
        <v>30.517346318793759</v>
      </c>
      <c r="J67" s="40">
        <f t="shared" si="37"/>
        <v>32.545071990937572</v>
      </c>
      <c r="K67" s="40">
        <f t="shared" si="37"/>
        <v>31.79368909537806</v>
      </c>
      <c r="L67" s="40">
        <f t="shared" si="37"/>
        <v>32.073366559831335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2.2455419895320183</v>
      </c>
      <c r="C69" s="44">
        <f t="shared" si="39"/>
        <v>5.7302913620102203</v>
      </c>
      <c r="D69" s="44">
        <f t="shared" si="39"/>
        <v>0.76954797955011145</v>
      </c>
      <c r="E69" s="44">
        <f t="shared" si="39"/>
        <v>0.76817813473730734</v>
      </c>
      <c r="F69" s="44">
        <f t="shared" ref="F69:F74" si="40">IF(AND(F$5-D$5 &lt;&gt; 0,F17 &lt;&gt; 0,D17 &lt;&gt; 0),(EXP(LN(F17/D17)/(F$5-D$5))-1)*100,0)</f>
        <v>0.76863474760584527</v>
      </c>
      <c r="H69" s="44">
        <f>(B17/B$51)*100</f>
        <v>11.470820889826706</v>
      </c>
      <c r="I69" s="44">
        <f>(C17/C$51)*100</f>
        <v>11.859770272985473</v>
      </c>
      <c r="J69" s="44">
        <f>(D17/D$51)*100</f>
        <v>12.527339168873441</v>
      </c>
      <c r="K69" s="44">
        <f>(E17/E$51)*100</f>
        <v>12.846794769683992</v>
      </c>
      <c r="L69" s="44">
        <f>(F17/F$51)*100</f>
        <v>13.525260480633433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4.610271688803369</v>
      </c>
      <c r="C70" s="44">
        <f t="shared" si="39"/>
        <v>9.8730826578966138</v>
      </c>
      <c r="D70" s="49">
        <f t="shared" si="39"/>
        <v>-1.428854100798449</v>
      </c>
      <c r="E70" s="49">
        <f t="shared" si="39"/>
        <v>0.72363861608120139</v>
      </c>
      <c r="F70" s="44">
        <f t="shared" si="40"/>
        <v>9.6844308694610248E-4</v>
      </c>
      <c r="H70" s="40">
        <f t="shared" ref="H70:L74" si="41">(B18/B$17)*100</f>
        <v>15.072389639274641</v>
      </c>
      <c r="I70" s="40">
        <f t="shared" si="41"/>
        <v>16.515887162935915</v>
      </c>
      <c r="J70" s="40">
        <f t="shared" si="41"/>
        <v>17.163023122754499</v>
      </c>
      <c r="K70" s="40">
        <f t="shared" si="41"/>
        <v>15.37079257100549</v>
      </c>
      <c r="L70" s="40">
        <f t="shared" si="41"/>
        <v>15.302988663598956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2.2736215312563202</v>
      </c>
      <c r="C71" s="44">
        <f t="shared" si="39"/>
        <v>2.2463421474895107</v>
      </c>
      <c r="D71" s="49">
        <f t="shared" si="39"/>
        <v>9.6332284709104155</v>
      </c>
      <c r="E71" s="49">
        <f t="shared" si="39"/>
        <v>1.6441242562413416</v>
      </c>
      <c r="F71" s="44">
        <f t="shared" si="40"/>
        <v>4.2402841950115899</v>
      </c>
      <c r="H71" s="40">
        <f t="shared" si="41"/>
        <v>13.987887160757612</v>
      </c>
      <c r="I71" s="40">
        <f t="shared" si="41"/>
        <v>14.003259382698463</v>
      </c>
      <c r="J71" s="40">
        <f t="shared" si="41"/>
        <v>13.541833958644334</v>
      </c>
      <c r="K71" s="40">
        <f t="shared" si="41"/>
        <v>20.641533037025994</v>
      </c>
      <c r="L71" s="40">
        <f t="shared" si="41"/>
        <v>22.507676601116586</v>
      </c>
    </row>
    <row r="72" spans="1:12" x14ac:dyDescent="0.2">
      <c r="A72" t="str">
        <f t="shared" si="38"/>
        <v>33 Protective service occupations</v>
      </c>
      <c r="B72" s="49">
        <f t="shared" si="39"/>
        <v>1.3736299856063061</v>
      </c>
      <c r="C72" s="44">
        <f t="shared" si="39"/>
        <v>4.5356232244322614</v>
      </c>
      <c r="D72" s="49">
        <f t="shared" si="39"/>
        <v>-2.7147946724491168</v>
      </c>
      <c r="E72" s="49">
        <f t="shared" si="39"/>
        <v>0.55105045335026581</v>
      </c>
      <c r="F72" s="44">
        <f t="shared" si="40"/>
        <v>-0.54956785313412526</v>
      </c>
      <c r="H72" s="40">
        <f t="shared" si="41"/>
        <v>10.460875487360127</v>
      </c>
      <c r="I72" s="40">
        <f t="shared" si="41"/>
        <v>10.108588069266082</v>
      </c>
      <c r="J72" s="40">
        <f t="shared" si="41"/>
        <v>9.9943690698981094</v>
      </c>
      <c r="K72" s="40">
        <f t="shared" si="41"/>
        <v>8.3819068454150099</v>
      </c>
      <c r="L72" s="40">
        <f t="shared" si="41"/>
        <v>8.2030410174108344</v>
      </c>
    </row>
    <row r="73" spans="1:12" x14ac:dyDescent="0.2">
      <c r="A73" t="str">
        <f t="shared" si="38"/>
        <v>34 Culture, media and sports occupations</v>
      </c>
      <c r="B73" s="49">
        <f t="shared" si="39"/>
        <v>-0.62361287110043184</v>
      </c>
      <c r="C73" s="44">
        <f t="shared" si="39"/>
        <v>4.3731383643051736</v>
      </c>
      <c r="D73" s="49">
        <f t="shared" si="39"/>
        <v>-3.0470283331553216</v>
      </c>
      <c r="E73" s="49">
        <f t="shared" si="39"/>
        <v>0.54898162752294866</v>
      </c>
      <c r="F73" s="44">
        <f t="shared" si="40"/>
        <v>-0.66426887870673079</v>
      </c>
      <c r="H73" s="40">
        <f t="shared" si="41"/>
        <v>12.308001350443279</v>
      </c>
      <c r="I73" s="40">
        <f t="shared" si="41"/>
        <v>10.983552355654789</v>
      </c>
      <c r="J73" s="40">
        <f t="shared" si="41"/>
        <v>10.84256758380838</v>
      </c>
      <c r="K73" s="40">
        <f t="shared" si="41"/>
        <v>8.9390467917042429</v>
      </c>
      <c r="L73" s="40">
        <f t="shared" si="41"/>
        <v>8.7464920834454656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2.3609552299489689</v>
      </c>
      <c r="C74" s="44">
        <f t="shared" si="39"/>
        <v>5.8821354506789714</v>
      </c>
      <c r="D74" s="49">
        <f t="shared" si="39"/>
        <v>1.3194793890347611E-2</v>
      </c>
      <c r="E74" s="49">
        <f t="shared" si="39"/>
        <v>0.45573774528342437</v>
      </c>
      <c r="F74" s="44">
        <f t="shared" si="40"/>
        <v>0.30800627890692489</v>
      </c>
      <c r="H74" s="40">
        <f t="shared" si="41"/>
        <v>48.17084636216434</v>
      </c>
      <c r="I74" s="40">
        <f t="shared" si="41"/>
        <v>48.388713029444745</v>
      </c>
      <c r="J74" s="40">
        <f t="shared" si="41"/>
        <v>48.458206264894677</v>
      </c>
      <c r="K74" s="40">
        <f t="shared" si="41"/>
        <v>46.666720754849258</v>
      </c>
      <c r="L74" s="40">
        <f t="shared" si="41"/>
        <v>45.239801634428169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-5.7146218004344718E-3</v>
      </c>
      <c r="C76" s="44">
        <f t="shared" si="42"/>
        <v>3.9888109022312657</v>
      </c>
      <c r="D76" s="44">
        <f t="shared" si="42"/>
        <v>-3.0647683697471173E-2</v>
      </c>
      <c r="E76" s="44">
        <f t="shared" si="42"/>
        <v>-0.64237237252109392</v>
      </c>
      <c r="F76" s="44">
        <f>IF(AND(F$5-D$5 &lt;&gt; 0,F24 &lt;&gt; 0,D24 &lt;&gt; 0),(EXP(LN(F24/D24)/(F$5-D$5))-1)*100,0)</f>
        <v>-0.43888119121749947</v>
      </c>
      <c r="H76" s="44">
        <f>(B24/B$51)*100</f>
        <v>10.934076848698286</v>
      </c>
      <c r="I76" s="44">
        <f>(C24/C$51)*100</f>
        <v>10.341584823816904</v>
      </c>
      <c r="J76" s="44">
        <f>(D24/D$51)*100</f>
        <v>10.743773419324572</v>
      </c>
      <c r="K76" s="44">
        <f>(E24/E$51)*100</f>
        <v>10.587188141483944</v>
      </c>
      <c r="L76" s="44">
        <f>(F24/F$51)*100</f>
        <v>9.680762111808308</v>
      </c>
    </row>
    <row r="77" spans="1:12" x14ac:dyDescent="0.2">
      <c r="A77" t="str">
        <f>A25</f>
        <v>41 Administrative occupations</v>
      </c>
      <c r="B77" s="49">
        <f t="shared" si="42"/>
        <v>0.23737036421014324</v>
      </c>
      <c r="C77" s="44">
        <f t="shared" si="42"/>
        <v>5.0356841924521056</v>
      </c>
      <c r="D77" s="49">
        <f t="shared" si="42"/>
        <v>0.29471869195307754</v>
      </c>
      <c r="E77" s="49">
        <f t="shared" si="42"/>
        <v>-0.27975658620461585</v>
      </c>
      <c r="F77" s="44">
        <f>IF(AND(F$5-D$5 &lt;&gt; 0,F25 &lt;&gt; 0,D25 &lt;&gt; 0),(EXP(LN(F25/D25)/(F$5-D$5))-1)*100,0)</f>
        <v>-8.8631374098224747E-2</v>
      </c>
      <c r="H77" s="40">
        <f t="shared" ref="H77:L78" si="43">(B25/B$24)*100</f>
        <v>80.623078645807865</v>
      </c>
      <c r="I77" s="40">
        <f t="shared" si="43"/>
        <v>81.409917233065514</v>
      </c>
      <c r="J77" s="40">
        <f t="shared" si="43"/>
        <v>82.229484907423426</v>
      </c>
      <c r="K77" s="40">
        <f t="shared" si="43"/>
        <v>83.576369308600732</v>
      </c>
      <c r="L77" s="40">
        <f t="shared" si="43"/>
        <v>86.677158874881613</v>
      </c>
    </row>
    <row r="78" spans="1:12" x14ac:dyDescent="0.2">
      <c r="A78" t="str">
        <f>A26</f>
        <v>42 Secretarial and related occupations</v>
      </c>
      <c r="B78" s="49">
        <f t="shared" si="42"/>
        <v>-1.0366660513715376</v>
      </c>
      <c r="C78" s="44">
        <f t="shared" si="42"/>
        <v>-0.59566938109343326</v>
      </c>
      <c r="D78" s="49">
        <f t="shared" si="42"/>
        <v>-1.5941970674673289</v>
      </c>
      <c r="E78" s="49">
        <f t="shared" si="42"/>
        <v>-2.6997444098114665</v>
      </c>
      <c r="F78" s="44">
        <f>IF(AND(F$5-D$5 &lt;&gt; 0,F26 &lt;&gt; 0,D26 &lt;&gt; 0),(EXP(LN(F26/D26)/(F$5-D$5))-1)*100,0)</f>
        <v>-2.3326156046189261</v>
      </c>
      <c r="H78" s="40">
        <f t="shared" si="43"/>
        <v>19.376921354192131</v>
      </c>
      <c r="I78" s="40">
        <f t="shared" si="43"/>
        <v>18.59008276693449</v>
      </c>
      <c r="J78" s="40">
        <f t="shared" si="43"/>
        <v>17.770515092576584</v>
      </c>
      <c r="K78" s="40">
        <f t="shared" si="43"/>
        <v>16.423630691399268</v>
      </c>
      <c r="L78" s="40">
        <f t="shared" si="43"/>
        <v>13.322841125118387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-0.30314431711643275</v>
      </c>
      <c r="C80" s="44">
        <f t="shared" si="44"/>
        <v>-10.59440829750743</v>
      </c>
      <c r="D80" s="44">
        <f t="shared" si="44"/>
        <v>-0.63142096884334364</v>
      </c>
      <c r="E80" s="44">
        <f t="shared" si="44"/>
        <v>-0.81277772536331172</v>
      </c>
      <c r="F80" s="44">
        <f>IF(AND(F$5-D$5 &lt;&gt; 0,F28 &lt;&gt; 0,D28 &lt;&gt; 0),(EXP(LN(F28/D28)/(F$5-D$5))-1)*100,0)</f>
        <v>-0.75236228001889227</v>
      </c>
      <c r="H80" s="44">
        <f>(B28/B$51)*100</f>
        <v>10.034555767390385</v>
      </c>
      <c r="I80" s="44">
        <f>(C28/C$51)*100</f>
        <v>9.3783891398183528</v>
      </c>
      <c r="J80" s="44">
        <f>(D28/D$51)*100</f>
        <v>8.3767597713422628</v>
      </c>
      <c r="K80" s="44">
        <f>(E28/E$51)*100</f>
        <v>8.0096005246760029</v>
      </c>
      <c r="L80" s="44">
        <f>(F28/F$51)*100</f>
        <v>7.199211322311462</v>
      </c>
    </row>
    <row r="81" spans="1:12" x14ac:dyDescent="0.2">
      <c r="A81" t="str">
        <f>A29</f>
        <v>51 Skilled agricultural and related trades</v>
      </c>
      <c r="B81" s="49">
        <f t="shared" si="44"/>
        <v>0.93443811124063192</v>
      </c>
      <c r="C81" s="44">
        <f t="shared" si="44"/>
        <v>15.62171208999057</v>
      </c>
      <c r="D81" s="49">
        <f t="shared" si="44"/>
        <v>-1.3107373022896218</v>
      </c>
      <c r="E81" s="49">
        <f t="shared" si="44"/>
        <v>0.30899433523581266</v>
      </c>
      <c r="F81" s="44">
        <f>IF(AND(F$5-D$5 &lt;&gt; 0,F29 &lt;&gt; 0,D29 &lt;&gt; 0),(EXP(LN(F29/D29)/(F$5-D$5))-1)*100,0)</f>
        <v>-0.23384861864456097</v>
      </c>
      <c r="H81" s="40">
        <f t="shared" ref="H81:L84" si="45">(B29/B$28)*100</f>
        <v>10.355166480543774</v>
      </c>
      <c r="I81" s="40">
        <f t="shared" si="45"/>
        <v>10.878993534246518</v>
      </c>
      <c r="J81" s="40">
        <f t="shared" si="45"/>
        <v>14.069006583292396</v>
      </c>
      <c r="K81" s="40">
        <f t="shared" si="45"/>
        <v>13.594635179557695</v>
      </c>
      <c r="L81" s="40">
        <f t="shared" si="45"/>
        <v>15.212795954301212</v>
      </c>
    </row>
    <row r="82" spans="1:12" x14ac:dyDescent="0.2">
      <c r="A82" t="str">
        <f>A30</f>
        <v>52 Skilled metal, electrical and electronic trades</v>
      </c>
      <c r="B82" s="49">
        <f t="shared" si="44"/>
        <v>0.42173830988128103</v>
      </c>
      <c r="C82" s="44">
        <f t="shared" si="44"/>
        <v>-13.254110047817791</v>
      </c>
      <c r="D82" s="49">
        <f t="shared" si="44"/>
        <v>-0.65360510471880184</v>
      </c>
      <c r="E82" s="49">
        <f t="shared" si="44"/>
        <v>-0.839256764495111</v>
      </c>
      <c r="F82" s="44">
        <f>IF(AND(F$5-D$5 &lt;&gt; 0,F30 &lt;&gt; 0,D30 &lt;&gt; 0),(EXP(LN(F30/D30)/(F$5-D$5))-1)*100,0)</f>
        <v>-0.77741145806056178</v>
      </c>
      <c r="H82" s="40">
        <f t="shared" si="45"/>
        <v>43.648532054453135</v>
      </c>
      <c r="I82" s="40">
        <f t="shared" si="45"/>
        <v>44.931895070203602</v>
      </c>
      <c r="J82" s="40">
        <f t="shared" si="45"/>
        <v>43.595228786950869</v>
      </c>
      <c r="K82" s="40">
        <f t="shared" si="45"/>
        <v>43.546587115579236</v>
      </c>
      <c r="L82" s="40">
        <f t="shared" si="45"/>
        <v>43.430474623023464</v>
      </c>
    </row>
    <row r="83" spans="1:12" x14ac:dyDescent="0.2">
      <c r="A83" t="str">
        <f>A31</f>
        <v>53 Skilled construction and building trades</v>
      </c>
      <c r="B83" s="49">
        <f t="shared" si="44"/>
        <v>-5.3315333794834441E-2</v>
      </c>
      <c r="C83" s="44">
        <f t="shared" si="44"/>
        <v>-20.829869887092322</v>
      </c>
      <c r="D83" s="49">
        <f t="shared" si="44"/>
        <v>-0.71076449239866335</v>
      </c>
      <c r="E83" s="49">
        <f t="shared" si="44"/>
        <v>-1.4847901564297494</v>
      </c>
      <c r="F83" s="44">
        <f>IF(AND(F$5-D$5 &lt;&gt; 0,F31 &lt;&gt; 0,D31 &lt;&gt; 0),(EXP(LN(F31/D31)/(F$5-D$5))-1)*100,0)</f>
        <v>-1.2274543847641595</v>
      </c>
      <c r="H83" s="40">
        <f t="shared" si="45"/>
        <v>26.949571293267148</v>
      </c>
      <c r="I83" s="40">
        <f t="shared" si="45"/>
        <v>27.220718608485967</v>
      </c>
      <c r="J83" s="40">
        <f t="shared" si="45"/>
        <v>24.10439652557659</v>
      </c>
      <c r="K83" s="40">
        <f t="shared" si="45"/>
        <v>24.008316054713159</v>
      </c>
      <c r="L83" s="40">
        <f t="shared" si="45"/>
        <v>22.430413846641368</v>
      </c>
    </row>
    <row r="84" spans="1:12" x14ac:dyDescent="0.2">
      <c r="A84" t="str">
        <f>A32</f>
        <v>54 Textiles, printing and other skilled trades</v>
      </c>
      <c r="B84" s="49">
        <f t="shared" si="44"/>
        <v>-3.1417693685246162</v>
      </c>
      <c r="C84" s="44">
        <f t="shared" si="44"/>
        <v>-3.939856098638983</v>
      </c>
      <c r="D84" s="49">
        <f t="shared" si="44"/>
        <v>3.4458504926671019E-2</v>
      </c>
      <c r="E84" s="49">
        <f t="shared" si="44"/>
        <v>-0.77293705176507688</v>
      </c>
      <c r="F84" s="44">
        <f>IF(AND(F$5-D$5 &lt;&gt; 0,F32 &lt;&gt; 0,D32 &lt;&gt; 0),(EXP(LN(F32/D32)/(F$5-D$5))-1)*100,0)</f>
        <v>-0.50453187924052179</v>
      </c>
      <c r="H84" s="40">
        <f t="shared" si="45"/>
        <v>19.046730171735927</v>
      </c>
      <c r="I84" s="40">
        <f t="shared" si="45"/>
        <v>16.968392787063909</v>
      </c>
      <c r="J84" s="40">
        <f t="shared" si="45"/>
        <v>18.231368104180138</v>
      </c>
      <c r="K84" s="40">
        <f t="shared" si="45"/>
        <v>18.850461650149917</v>
      </c>
      <c r="L84" s="40">
        <f t="shared" si="45"/>
        <v>18.926315576033957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0.99935847933847466</v>
      </c>
      <c r="C86" s="44">
        <f t="shared" si="46"/>
        <v>-3.2243522990816786</v>
      </c>
      <c r="D86" s="44">
        <f t="shared" si="46"/>
        <v>0.234514341737313</v>
      </c>
      <c r="E86" s="44">
        <f t="shared" si="46"/>
        <v>0.56215565790773692</v>
      </c>
      <c r="F86" s="44">
        <f>IF(AND(F$5-D$5 &lt;&gt; 0,F34 &lt;&gt; 0,D34 &lt;&gt; 0),(EXP(LN(F34/D34)/(F$5-D$5))-1)*100,0)</f>
        <v>0.45282306098461955</v>
      </c>
      <c r="H86" s="44">
        <f>(B34/B$51)*100</f>
        <v>10.764007357097508</v>
      </c>
      <c r="I86" s="44">
        <f>(C34/C$51)*100</f>
        <v>10.596262281330807</v>
      </c>
      <c r="J86" s="44">
        <f>(D34/D$51)*100</f>
        <v>10.244763006727803</v>
      </c>
      <c r="K86" s="44">
        <f>(E34/E$51)*100</f>
        <v>10.230050244496788</v>
      </c>
      <c r="L86" s="44">
        <f>(F34/F$51)*100</f>
        <v>10.552133935189653</v>
      </c>
    </row>
    <row r="87" spans="1:12" x14ac:dyDescent="0.2">
      <c r="A87" t="str">
        <f>A35</f>
        <v>61 Caring personal service occupations</v>
      </c>
      <c r="B87" s="49">
        <f t="shared" si="46"/>
        <v>-2.0931897022991031E-2</v>
      </c>
      <c r="C87" s="44">
        <f t="shared" si="46"/>
        <v>-3.1886906371938917</v>
      </c>
      <c r="D87" s="49">
        <f t="shared" si="46"/>
        <v>0.78322529424919018</v>
      </c>
      <c r="E87" s="49">
        <f t="shared" si="46"/>
        <v>0.68821702341124169</v>
      </c>
      <c r="F87" s="44">
        <f>IF(AND(F$5-D$5 &lt;&gt; 0,F35 &lt;&gt; 0,D35 &lt;&gt; 0),(EXP(LN(F35/D35)/(F$5-D$5))-1)*100,0)</f>
        <v>0.71987649127149833</v>
      </c>
      <c r="H87" s="40">
        <f t="shared" ref="H87:L89" si="47">(B35/B$34)*100</f>
        <v>78.616053447173158</v>
      </c>
      <c r="I87" s="40">
        <f t="shared" si="47"/>
        <v>75.487164925457733</v>
      </c>
      <c r="J87" s="40">
        <f t="shared" si="47"/>
        <v>75.514981817582893</v>
      </c>
      <c r="K87" s="40">
        <f t="shared" si="47"/>
        <v>77.604683696611147</v>
      </c>
      <c r="L87" s="40">
        <f t="shared" si="47"/>
        <v>78.583016284960465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4.8784218623053155</v>
      </c>
      <c r="C88" s="44">
        <f t="shared" si="46"/>
        <v>-4.3022795216317693</v>
      </c>
      <c r="D88" s="49">
        <f t="shared" si="46"/>
        <v>-1.4029758121604452</v>
      </c>
      <c r="E88" s="49">
        <f t="shared" si="46"/>
        <v>7.5415924297583814E-2</v>
      </c>
      <c r="F88" s="44">
        <f>IF(AND(F$5-D$5 &lt;&gt; 0,F36 &lt;&gt; 0,D36 &lt;&gt; 0),(EXP(LN(F36/D36)/(F$5-D$5))-1)*100,0)</f>
        <v>-0.41982809648810626</v>
      </c>
      <c r="H88" s="40">
        <f t="shared" si="47"/>
        <v>20.380841715222989</v>
      </c>
      <c r="I88" s="40">
        <f t="shared" si="47"/>
        <v>23.696937882146621</v>
      </c>
      <c r="J88" s="40">
        <f t="shared" si="47"/>
        <v>23.432991579114002</v>
      </c>
      <c r="K88" s="40">
        <f t="shared" si="47"/>
        <v>21.580441302063591</v>
      </c>
      <c r="L88" s="40">
        <f t="shared" si="47"/>
        <v>20.558367039799649</v>
      </c>
    </row>
    <row r="89" spans="1:12" x14ac:dyDescent="0.2">
      <c r="A89" t="str">
        <f>A37</f>
        <v>63 Community and civil enforcement occupations</v>
      </c>
      <c r="B89" s="49">
        <f t="shared" si="46"/>
        <v>-4.0840365060535895</v>
      </c>
      <c r="C89" s="44">
        <f t="shared" si="46"/>
        <v>24.783559598135476</v>
      </c>
      <c r="D89" s="49">
        <f t="shared" si="46"/>
        <v>-4.7576407096833639</v>
      </c>
      <c r="E89" s="49">
        <f t="shared" si="46"/>
        <v>1.0893506238684569</v>
      </c>
      <c r="F89" s="44">
        <f>IF(AND(F$5-D$5 &lt;&gt; 0,F37 &lt;&gt; 0,D37 &lt;&gt; 0),(EXP(LN(F37/D37)/(F$5-D$5))-1)*100,0)</f>
        <v>-0.89847912829457144</v>
      </c>
      <c r="H89" s="40">
        <f t="shared" si="47"/>
        <v>1.003104837603858</v>
      </c>
      <c r="I89" s="40">
        <f t="shared" si="47"/>
        <v>0.81589719239564917</v>
      </c>
      <c r="J89" s="40">
        <f t="shared" si="47"/>
        <v>1.0520266033030934</v>
      </c>
      <c r="K89" s="40">
        <f t="shared" si="47"/>
        <v>0.81487500132524704</v>
      </c>
      <c r="L89" s="40">
        <f t="shared" si="47"/>
        <v>0.85861667523988927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-0.54776377201067872</v>
      </c>
      <c r="C91" s="44">
        <f t="shared" si="48"/>
        <v>-2.246602357532701</v>
      </c>
      <c r="D91" s="44">
        <f t="shared" si="48"/>
        <v>-9.4677615722760233E-2</v>
      </c>
      <c r="E91" s="44">
        <f t="shared" si="48"/>
        <v>-4.6754448464703113E-2</v>
      </c>
      <c r="F91" s="44">
        <f t="shared" ref="F91:F93" si="49">IF(AND(F$5-D$5 &lt;&gt; 0,F39 &lt;&gt; 0,D39 &lt;&gt; 0),(EXP(LN(F39/D39)/(F$5-D$5))-1)*100,0)</f>
        <v>-6.2731391235681944E-2</v>
      </c>
      <c r="H91" s="44">
        <f>(B39/B$51)*100</f>
        <v>8.9584306228622577</v>
      </c>
      <c r="I91" s="44">
        <f>(C39/C$51)*100</f>
        <v>8.2907610559725331</v>
      </c>
      <c r="J91" s="44">
        <f>(D39/D$51)*100</f>
        <v>8.0967250197229763</v>
      </c>
      <c r="K91" s="44">
        <f>(E39/E$51)*100</f>
        <v>7.9532002234253678</v>
      </c>
      <c r="L91" s="44">
        <f>(F39/F$51)*100</f>
        <v>7.7201849739158197</v>
      </c>
    </row>
    <row r="92" spans="1:12" s="30" customFormat="1" x14ac:dyDescent="0.2">
      <c r="A92" t="str">
        <f>A40</f>
        <v>71 Sales occupations</v>
      </c>
      <c r="B92" s="49">
        <f t="shared" si="48"/>
        <v>-1.1270395916201381</v>
      </c>
      <c r="C92" s="44">
        <f t="shared" si="48"/>
        <v>-3.3107375589293886</v>
      </c>
      <c r="D92" s="49">
        <f t="shared" si="48"/>
        <v>-0.60957364396497793</v>
      </c>
      <c r="E92" s="49">
        <f t="shared" si="48"/>
        <v>-0.34770314721477291</v>
      </c>
      <c r="F92" s="44">
        <f t="shared" si="49"/>
        <v>-0.43506988621074827</v>
      </c>
      <c r="G92"/>
      <c r="H92" s="40">
        <f>(B40/B$34)*100</f>
        <v>68.202886010145008</v>
      </c>
      <c r="I92" s="40">
        <f t="shared" ref="H92:L93" si="50">(C40/C$34)*100</f>
        <v>62.638080751493796</v>
      </c>
      <c r="J92" s="40">
        <f t="shared" si="50"/>
        <v>62.582167853873095</v>
      </c>
      <c r="K92" s="40">
        <f t="shared" si="50"/>
        <v>59.991112917651499</v>
      </c>
      <c r="L92" s="40">
        <f t="shared" si="50"/>
        <v>54.779025989723308</v>
      </c>
    </row>
    <row r="93" spans="1:12" s="30" customFormat="1" x14ac:dyDescent="0.2">
      <c r="A93" t="str">
        <f>A41</f>
        <v>72 Customer service occupations</v>
      </c>
      <c r="B93" s="49">
        <f t="shared" si="48"/>
        <v>1.9625611823251177</v>
      </c>
      <c r="C93" s="44">
        <f t="shared" si="48"/>
        <v>2.0250190386661426</v>
      </c>
      <c r="D93" s="49">
        <f t="shared" si="48"/>
        <v>1.7728827094991129</v>
      </c>
      <c r="E93" s="49">
        <f t="shared" si="48"/>
        <v>0.91394454250306456</v>
      </c>
      <c r="F93" s="44">
        <f t="shared" si="49"/>
        <v>1.1994487588413927</v>
      </c>
      <c r="G93"/>
      <c r="H93" s="40">
        <f t="shared" si="50"/>
        <v>15.022908302930235</v>
      </c>
      <c r="I93" s="40">
        <f t="shared" si="50"/>
        <v>15.604235603583048</v>
      </c>
      <c r="J93" s="40">
        <f t="shared" si="50"/>
        <v>16.450651298759382</v>
      </c>
      <c r="K93" s="40">
        <f t="shared" si="50"/>
        <v>17.752397948326497</v>
      </c>
      <c r="L93" s="40">
        <f t="shared" si="50"/>
        <v>18.38328431957116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1.0893144035094338</v>
      </c>
      <c r="C95" s="44">
        <f t="shared" si="51"/>
        <v>-5.8233929580951749</v>
      </c>
      <c r="D95" s="44">
        <f t="shared" si="51"/>
        <v>0.19046083581923945</v>
      </c>
      <c r="E95" s="44">
        <f t="shared" si="51"/>
        <v>-0.55916886889438855</v>
      </c>
      <c r="F95" s="44">
        <f>IF(AND(F$5-D$5 &lt;&gt; 0,F43 &lt;&gt; 0,D43 &lt;&gt; 0),(EXP(LN(F43/D43)/(F$5-D$5))-1)*100,0)</f>
        <v>-0.30991757814335941</v>
      </c>
      <c r="H95" s="44">
        <f>(B43/B$51)*100</f>
        <v>8.3306222195459458</v>
      </c>
      <c r="I95" s="44">
        <f>(C43/C$51)*100</f>
        <v>8.2300542393220706</v>
      </c>
      <c r="J95" s="44">
        <f>(D43/D$51)*100</f>
        <v>7.7433495976843778</v>
      </c>
      <c r="K95" s="44">
        <f>(E43/E$51)*100</f>
        <v>7.7152523654689471</v>
      </c>
      <c r="L95" s="44">
        <f>(F43/F$51)*100</f>
        <v>7.114008440840033</v>
      </c>
    </row>
    <row r="96" spans="1:12" x14ac:dyDescent="0.2">
      <c r="A96" t="str">
        <f>A44</f>
        <v>81 Process, plant and machine operatives</v>
      </c>
      <c r="B96" s="49">
        <f t="shared" si="51"/>
        <v>5.3564546293527471E-2</v>
      </c>
      <c r="C96" s="44">
        <f t="shared" si="51"/>
        <v>-12.633892978088657</v>
      </c>
      <c r="D96" s="49">
        <f t="shared" si="51"/>
        <v>0.4780068947952687</v>
      </c>
      <c r="E96" s="49">
        <f t="shared" si="51"/>
        <v>-0.74689425297294054</v>
      </c>
      <c r="F96" s="44">
        <f>IF(AND(F$5-D$5 &lt;&gt; 0,F44 &lt;&gt; 0,D44 &lt;&gt; 0),(EXP(LN(F44/D44)/(F$5-D$5))-1)*100,0)</f>
        <v>-0.34026208546528158</v>
      </c>
      <c r="H96" s="40">
        <f>(B44/B$43)*100</f>
        <v>50.247656029764634</v>
      </c>
      <c r="I96" s="40">
        <f t="shared" ref="H96:L97" si="52">(C44/C$43)*100</f>
        <v>48.219762309351474</v>
      </c>
      <c r="J96" s="40">
        <f t="shared" si="52"/>
        <v>44.732689431202509</v>
      </c>
      <c r="K96" s="40">
        <f t="shared" si="52"/>
        <v>45.378297428655515</v>
      </c>
      <c r="L96" s="40">
        <f t="shared" si="52"/>
        <v>44.528882345161506</v>
      </c>
    </row>
    <row r="97" spans="1:12" x14ac:dyDescent="0.2">
      <c r="A97" t="str">
        <f>A45</f>
        <v>82 Transport and mobile machine drivers and operatives</v>
      </c>
      <c r="B97" s="49">
        <f t="shared" si="51"/>
        <v>2.1040277958038089</v>
      </c>
      <c r="C97" s="44">
        <f t="shared" si="51"/>
        <v>0.51880836847826295</v>
      </c>
      <c r="D97" s="49">
        <f t="shared" si="51"/>
        <v>-4.4716670388966762E-2</v>
      </c>
      <c r="E97" s="49">
        <f t="shared" si="51"/>
        <v>-0.40560131812240607</v>
      </c>
      <c r="F97" s="44">
        <f>IF(AND(F$5-D$5 &lt;&gt; 0,F45 &lt;&gt; 0,D45 &lt;&gt; 0),(EXP(LN(F45/D45)/(F$5-D$5))-1)*100,0)</f>
        <v>-0.28545144167102521</v>
      </c>
      <c r="H97" s="40">
        <f t="shared" si="52"/>
        <v>49.752343970235366</v>
      </c>
      <c r="I97" s="40">
        <f t="shared" si="52"/>
        <v>51.780237690648534</v>
      </c>
      <c r="J97" s="40">
        <f t="shared" si="52"/>
        <v>55.267310568797491</v>
      </c>
      <c r="K97" s="40">
        <f t="shared" si="52"/>
        <v>54.621702571344485</v>
      </c>
      <c r="L97" s="40">
        <f t="shared" si="52"/>
        <v>55.471117654838494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-1.0628073997556498</v>
      </c>
      <c r="C99" s="44">
        <f t="shared" si="53"/>
        <v>-7.2661025069070018</v>
      </c>
      <c r="D99" s="44">
        <f t="shared" si="53"/>
        <v>0.51776969520200833</v>
      </c>
      <c r="E99" s="44">
        <f t="shared" si="53"/>
        <v>-0.47195129189773199</v>
      </c>
      <c r="F99" s="44">
        <f>IF(AND(F$5-D$5 &lt;&gt; 0,F47 &lt;&gt; 0,D47 &lt;&gt; 0),(EXP(LN(F47/D47)/(F$5-D$5))-1)*100,0)</f>
        <v>-0.14313184190010153</v>
      </c>
      <c r="H99" s="44">
        <f>(B47/B$51)*100</f>
        <v>11.816700265017372</v>
      </c>
      <c r="I99" s="44">
        <f>(C47/C$51)*100</f>
        <v>10.711216647352959</v>
      </c>
      <c r="J99" s="44">
        <f>(D47/D$51)*100</f>
        <v>9.9233988365304082</v>
      </c>
      <c r="K99" s="44">
        <f>(E47/E$51)*100</f>
        <v>10.049953769067024</v>
      </c>
      <c r="L99" s="44">
        <f>(F47/F$51)*100</f>
        <v>9.3483668101710595</v>
      </c>
    </row>
    <row r="100" spans="1:12" x14ac:dyDescent="0.2">
      <c r="A100" t="str">
        <f>A48</f>
        <v>91 Elementary trades and related occupations</v>
      </c>
      <c r="B100" s="49">
        <f t="shared" si="53"/>
        <v>-2.0048919385917574</v>
      </c>
      <c r="C100" s="44">
        <f t="shared" si="53"/>
        <v>-8.3607604432322962</v>
      </c>
      <c r="D100" s="49">
        <f t="shared" si="53"/>
        <v>11.459786641398818</v>
      </c>
      <c r="E100" s="49">
        <f t="shared" si="53"/>
        <v>0.79491843263179707</v>
      </c>
      <c r="F100" s="44">
        <f>IF(AND(F$5-D$5 &lt;&gt; 0,F48 &lt;&gt; 0,D48 &lt;&gt; 0),(EXP(LN(F48/D48)/(F$5-D$5))-1)*100,0)</f>
        <v>4.2313815657422982</v>
      </c>
      <c r="H100" s="40">
        <f t="shared" ref="H100:L101" si="54">(B48/B$47)*100</f>
        <v>18.792958026239869</v>
      </c>
      <c r="I100" s="40">
        <f t="shared" si="54"/>
        <v>18.087327280828767</v>
      </c>
      <c r="J100" s="40">
        <f t="shared" si="54"/>
        <v>17.87381920136573</v>
      </c>
      <c r="K100" s="40">
        <f t="shared" si="54"/>
        <v>29.963612941803913</v>
      </c>
      <c r="L100" s="40">
        <f t="shared" si="54"/>
        <v>34.003659577271364</v>
      </c>
    </row>
    <row r="101" spans="1:12" x14ac:dyDescent="0.2">
      <c r="A101" t="str">
        <f>A49</f>
        <v>92 Elementary administration and service occupations</v>
      </c>
      <c r="B101" s="49">
        <f t="shared" si="53"/>
        <v>-0.8485809459505389</v>
      </c>
      <c r="C101" s="44">
        <f t="shared" si="53"/>
        <v>-7.0243885486437669</v>
      </c>
      <c r="D101" s="49">
        <f t="shared" si="53"/>
        <v>-2.6331174225057485</v>
      </c>
      <c r="E101" s="49">
        <f t="shared" si="53"/>
        <v>-1.0615501572789232</v>
      </c>
      <c r="F101" s="44">
        <f>IF(AND(F$5-D$5 &lt;&gt; 0,F49 &lt;&gt; 0,D49 &lt;&gt; 0),(EXP(LN(F49/D49)/(F$5-D$5))-1)*100,0)</f>
        <v>-1.5882043440161642</v>
      </c>
      <c r="H101" s="40">
        <f t="shared" si="54"/>
        <v>81.207041973760127</v>
      </c>
      <c r="I101" s="40">
        <f t="shared" si="54"/>
        <v>81.912672719171226</v>
      </c>
      <c r="J101" s="40">
        <f t="shared" si="54"/>
        <v>82.126180798634266</v>
      </c>
      <c r="K101" s="40">
        <f t="shared" si="54"/>
        <v>70.036387058196084</v>
      </c>
      <c r="L101" s="40">
        <f t="shared" si="54"/>
        <v>65.996340422728636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1.3967270708886703</v>
      </c>
      <c r="C103" s="206">
        <f t="shared" ref="C103" si="56">IF(AND(D$5-C$5 &lt;&gt; 0,D51 &lt;&gt; 0,C51 &lt;&gt; 0),(EXP(LN(D51/C51)/(D$5-C$5))-1)*100,0)</f>
        <v>9.6033925935889997E-2</v>
      </c>
      <c r="D103" s="50">
        <f>IF(AND(E$5-D$5 &lt;&gt; 0,E51 &lt;&gt; 0,D51 &lt;&gt; 0),(EXP(LN(E51/D51)/(E$5-D$5))-1)*100,0)</f>
        <v>0.26332903761459026</v>
      </c>
      <c r="E103" s="50">
        <f>IF(AND(F$5-E$5 &lt;&gt; 0,F51 &lt;&gt; 0,E51 &lt;&gt; 0),(EXP(LN(F51/E51)/(F$5-E$5))-1)*100,0)</f>
        <v>0.25090954461179926</v>
      </c>
      <c r="F103" s="206">
        <f>IF(AND(F$5-D$5 &lt;&gt; 0,F51 &lt;&gt; 0,D51 &lt;&gt; 0),(EXP(LN(F51/D51)/(F$5-D$5))-1)*100,0)</f>
        <v>0.25504920467143144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Leicester and Leicestershire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9.2342650616512376</v>
      </c>
      <c r="C9" s="330">
        <v>24.247683301754726</v>
      </c>
      <c r="D9" s="330">
        <f>SUM(B9:C9)</f>
        <v>33.481948363405962</v>
      </c>
      <c r="E9" s="331"/>
      <c r="F9" s="330">
        <v>13.162592539459316</v>
      </c>
      <c r="G9" s="330">
        <v>29.405771126891398</v>
      </c>
      <c r="H9" s="330">
        <f>SUM(F9:G9)</f>
        <v>42.568363666350713</v>
      </c>
      <c r="I9" s="331"/>
      <c r="J9" s="330">
        <v>14.972973582668031</v>
      </c>
      <c r="K9" s="330">
        <v>26.107992546263961</v>
      </c>
      <c r="L9" s="330">
        <f>SUM(J9:K9)</f>
        <v>41.080966128931991</v>
      </c>
      <c r="M9" s="236"/>
      <c r="N9" s="328">
        <f>IF(B9&gt;0,(EXP(LN(F9/B9)/($F$6-$B$6))-1)*100,0)</f>
        <v>7.3464830064973619</v>
      </c>
      <c r="O9" s="328">
        <f>IF(F9&gt;0,(EXP(LN(J9/F9)/($J$6-$F$6))-1)*100,0)</f>
        <v>0.86282040067040544</v>
      </c>
      <c r="P9" s="328"/>
      <c r="Q9" s="328">
        <f>IF(C9&gt;0,(EXP(LN(G9/C9)/($F$6-$B$6))-1)*100,0)</f>
        <v>3.9327609367312943</v>
      </c>
      <c r="R9" s="328">
        <f>IF(G9&gt;0,(EXP(LN(K9/G9)/($J$6-$F$6))-1)*100,0)</f>
        <v>-0.78986045603064436</v>
      </c>
      <c r="S9" s="327"/>
      <c r="T9" s="328">
        <f>IF(D9&gt;0,(EXP(LN(H9/D9)/($F$6-$B$6))-1)*100,0)</f>
        <v>4.9192667506343213</v>
      </c>
      <c r="U9" s="328">
        <f>IF(H9&gt;0,(EXP(LN(L9/H9)/($J$6-$F$6))-1)*100,0)</f>
        <v>-0.23682870013185253</v>
      </c>
    </row>
    <row r="10" spans="1:21" x14ac:dyDescent="0.2">
      <c r="A10" s="329" t="str">
        <f>name!D5</f>
        <v>12 Other managers and proprietors</v>
      </c>
      <c r="B10" s="330">
        <v>5.527307132895479</v>
      </c>
      <c r="C10" s="330">
        <v>9.9708721092581136</v>
      </c>
      <c r="D10" s="330">
        <f t="shared" ref="D10:D33" si="0">SUM(B10:C10)</f>
        <v>15.498179242153594</v>
      </c>
      <c r="E10" s="331"/>
      <c r="F10" s="330">
        <v>6.5194642027758531</v>
      </c>
      <c r="G10" s="330">
        <v>11.358286456655016</v>
      </c>
      <c r="H10" s="330">
        <f t="shared" ref="H10:H33" si="1">SUM(F10:G10)</f>
        <v>17.87775065943087</v>
      </c>
      <c r="I10" s="331"/>
      <c r="J10" s="330">
        <v>6.263861848224856</v>
      </c>
      <c r="K10" s="330">
        <v>14.084357488808418</v>
      </c>
      <c r="L10" s="330">
        <f t="shared" ref="L10:L33" si="2">SUM(J10:K10)</f>
        <v>20.348219337033274</v>
      </c>
      <c r="M10" s="236"/>
      <c r="N10" s="328">
        <f t="shared" ref="N10:N36" si="3">IF(B10&gt;0,(EXP(LN(F10/B10)/($F$6-$B$6))-1)*100,0)</f>
        <v>3.3569443925375086</v>
      </c>
      <c r="O10" s="328">
        <f t="shared" ref="O10:O34" si="4">IF(F10&gt;0,(EXP(LN(J10/F10)/($J$6-$F$6))-1)*100,0)</f>
        <v>-0.2662801206015919</v>
      </c>
      <c r="P10" s="328"/>
      <c r="Q10" s="328">
        <f t="shared" ref="Q10:Q34" si="5">IF(C10&gt;0,(EXP(LN(G10/C10)/($F$6-$B$6))-1)*100,0)</f>
        <v>2.6398324247732141</v>
      </c>
      <c r="R10" s="328">
        <f t="shared" ref="R10:R34" si="6">IF(G10&gt;0,(EXP(LN(K10/G10)/($J$6-$F$6))-1)*100,0)</f>
        <v>1.4444475736516971</v>
      </c>
      <c r="S10" s="327"/>
      <c r="T10" s="328">
        <f t="shared" ref="T10:T34" si="7">IF(D10&gt;0,(EXP(LN(H10/D10)/($F$6-$B$6))-1)*100,0)</f>
        <v>2.8978828902882947</v>
      </c>
      <c r="U10" s="328">
        <f t="shared" ref="U10:U34" si="8">IF(H10&gt;0,(EXP(LN(L10/H10)/($J$6-$F$6))-1)*100,0)</f>
        <v>0.86664344001603499</v>
      </c>
    </row>
    <row r="11" spans="1:21" x14ac:dyDescent="0.2">
      <c r="A11" s="329" t="str">
        <f>name!D6</f>
        <v>21 Science, research, engineering and technology professionals</v>
      </c>
      <c r="B11" s="330">
        <v>4.5711068221849631</v>
      </c>
      <c r="C11" s="330">
        <v>23.800119705476963</v>
      </c>
      <c r="D11" s="330">
        <f t="shared" si="0"/>
        <v>28.371226527661925</v>
      </c>
      <c r="E11" s="331"/>
      <c r="F11" s="330">
        <v>6.6956009933139606</v>
      </c>
      <c r="G11" s="330">
        <v>28.505506429307804</v>
      </c>
      <c r="H11" s="330">
        <f t="shared" si="1"/>
        <v>35.201107422621767</v>
      </c>
      <c r="I11" s="331"/>
      <c r="J11" s="330">
        <v>11.12673853603324</v>
      </c>
      <c r="K11" s="330">
        <v>37.982875807452466</v>
      </c>
      <c r="L11" s="330">
        <f t="shared" si="2"/>
        <v>49.109614343485703</v>
      </c>
      <c r="M11" s="236"/>
      <c r="N11" s="328">
        <f t="shared" si="3"/>
        <v>7.9328485203927324</v>
      </c>
      <c r="O11" s="328">
        <f t="shared" si="4"/>
        <v>3.443979889272808</v>
      </c>
      <c r="P11" s="328"/>
      <c r="Q11" s="328">
        <f t="shared" si="5"/>
        <v>3.6740164529989849</v>
      </c>
      <c r="R11" s="328">
        <f t="shared" si="6"/>
        <v>1.9320140681651665</v>
      </c>
      <c r="S11" s="327"/>
      <c r="T11" s="328">
        <f t="shared" si="7"/>
        <v>4.4084486931858402</v>
      </c>
      <c r="U11" s="328">
        <f t="shared" si="8"/>
        <v>2.2446705287907376</v>
      </c>
    </row>
    <row r="12" spans="1:21" x14ac:dyDescent="0.2">
      <c r="A12" s="329" t="str">
        <f>name!D7</f>
        <v>22 Health professionals</v>
      </c>
      <c r="B12" s="330">
        <v>13.687898911726821</v>
      </c>
      <c r="C12" s="330">
        <v>4.9493202217518544</v>
      </c>
      <c r="D12" s="330">
        <f t="shared" si="0"/>
        <v>18.637219133478673</v>
      </c>
      <c r="E12" s="331"/>
      <c r="F12" s="330">
        <v>14.881453376557229</v>
      </c>
      <c r="G12" s="330">
        <v>5.7284046403131192</v>
      </c>
      <c r="H12" s="330">
        <f t="shared" si="1"/>
        <v>20.609858016870348</v>
      </c>
      <c r="I12" s="331"/>
      <c r="J12" s="330">
        <v>15.834458327410513</v>
      </c>
      <c r="K12" s="330">
        <v>5.9867171788453275</v>
      </c>
      <c r="L12" s="330">
        <f t="shared" si="2"/>
        <v>21.821175506255841</v>
      </c>
      <c r="M12" s="236"/>
      <c r="N12" s="328">
        <f t="shared" si="3"/>
        <v>1.686128274312626</v>
      </c>
      <c r="O12" s="328">
        <f t="shared" si="4"/>
        <v>0.4146759064692418</v>
      </c>
      <c r="P12" s="328"/>
      <c r="Q12" s="328">
        <f t="shared" si="5"/>
        <v>2.9668974177638141</v>
      </c>
      <c r="R12" s="328">
        <f t="shared" si="6"/>
        <v>0.29447367068631269</v>
      </c>
      <c r="S12" s="327"/>
      <c r="T12" s="328">
        <f t="shared" si="7"/>
        <v>2.0325586859914146</v>
      </c>
      <c r="U12" s="328">
        <f t="shared" si="8"/>
        <v>0.38146805094381175</v>
      </c>
    </row>
    <row r="13" spans="1:21" x14ac:dyDescent="0.2">
      <c r="A13" s="329" t="str">
        <f>name!D8</f>
        <v>23 Teaching and other educational professionals</v>
      </c>
      <c r="B13" s="330">
        <v>11.868082196628515</v>
      </c>
      <c r="C13" s="330">
        <v>8.1566632684113411</v>
      </c>
      <c r="D13" s="330">
        <f t="shared" si="0"/>
        <v>20.024745465039857</v>
      </c>
      <c r="E13" s="331"/>
      <c r="F13" s="330">
        <v>14.829421942026752</v>
      </c>
      <c r="G13" s="330">
        <v>8.8824559918843242</v>
      </c>
      <c r="H13" s="330">
        <f t="shared" si="1"/>
        <v>23.711877933911076</v>
      </c>
      <c r="I13" s="331"/>
      <c r="J13" s="330">
        <v>13.957907159679234</v>
      </c>
      <c r="K13" s="330">
        <v>9.0314790941663237</v>
      </c>
      <c r="L13" s="330">
        <f t="shared" si="2"/>
        <v>22.989386253845559</v>
      </c>
      <c r="M13" s="236"/>
      <c r="N13" s="328">
        <f t="shared" si="3"/>
        <v>4.5559459001572433</v>
      </c>
      <c r="O13" s="328">
        <f t="shared" si="4"/>
        <v>-0.40296595287115933</v>
      </c>
      <c r="P13" s="328"/>
      <c r="Q13" s="328">
        <f t="shared" si="5"/>
        <v>1.7194740974499911</v>
      </c>
      <c r="R13" s="328">
        <f t="shared" si="6"/>
        <v>0.11098192202319002</v>
      </c>
      <c r="S13" s="327"/>
      <c r="T13" s="328">
        <f t="shared" si="7"/>
        <v>3.4379224666800656</v>
      </c>
      <c r="U13" s="328">
        <f t="shared" si="8"/>
        <v>-0.20607709593172263</v>
      </c>
    </row>
    <row r="14" spans="1:21" x14ac:dyDescent="0.2">
      <c r="A14" s="329" t="str">
        <f>name!D9</f>
        <v>24 Business, media and public service professionals</v>
      </c>
      <c r="B14" s="330">
        <v>11.576816136145863</v>
      </c>
      <c r="C14" s="330">
        <v>16.711258565784352</v>
      </c>
      <c r="D14" s="330">
        <f t="shared" si="0"/>
        <v>28.288074701930213</v>
      </c>
      <c r="E14" s="331"/>
      <c r="F14" s="330">
        <v>17.898378598064511</v>
      </c>
      <c r="G14" s="330">
        <v>20.46911713425262</v>
      </c>
      <c r="H14" s="330">
        <f t="shared" si="1"/>
        <v>38.367495732317131</v>
      </c>
      <c r="I14" s="331"/>
      <c r="J14" s="330">
        <v>21.304518298044545</v>
      </c>
      <c r="K14" s="330">
        <v>23.042390756230819</v>
      </c>
      <c r="L14" s="330">
        <f t="shared" si="2"/>
        <v>44.346909054275365</v>
      </c>
      <c r="M14" s="236"/>
      <c r="N14" s="328">
        <f t="shared" si="3"/>
        <v>9.105064629017745</v>
      </c>
      <c r="O14" s="328">
        <f t="shared" si="4"/>
        <v>1.1681640227031664</v>
      </c>
      <c r="P14" s="328"/>
      <c r="Q14" s="328">
        <f t="shared" si="5"/>
        <v>4.1401000240244512</v>
      </c>
      <c r="R14" s="328">
        <f t="shared" si="6"/>
        <v>0.7925799292552993</v>
      </c>
      <c r="S14" s="327"/>
      <c r="T14" s="328">
        <f t="shared" si="7"/>
        <v>6.285008756496735</v>
      </c>
      <c r="U14" s="328">
        <f t="shared" si="8"/>
        <v>0.97022563919004767</v>
      </c>
    </row>
    <row r="15" spans="1:21" x14ac:dyDescent="0.2">
      <c r="A15" s="329" t="str">
        <f>name!D10</f>
        <v>31 Science, engineering and technology associate professionals</v>
      </c>
      <c r="B15" s="330">
        <v>2.2090442060361255</v>
      </c>
      <c r="C15" s="330">
        <v>6.800687367093432</v>
      </c>
      <c r="D15" s="330">
        <f t="shared" si="0"/>
        <v>9.0097315731295566</v>
      </c>
      <c r="E15" s="331"/>
      <c r="F15" s="330">
        <v>3.0531278642100812</v>
      </c>
      <c r="G15" s="330">
        <v>8.8018427508245782</v>
      </c>
      <c r="H15" s="330">
        <f t="shared" si="1"/>
        <v>11.854970615034659</v>
      </c>
      <c r="I15" s="331"/>
      <c r="J15" s="330">
        <v>3.814775314441091</v>
      </c>
      <c r="K15" s="330">
        <v>8.0419175469941226</v>
      </c>
      <c r="L15" s="330">
        <f t="shared" si="2"/>
        <v>11.856692861435214</v>
      </c>
      <c r="M15" s="236"/>
      <c r="N15" s="328">
        <f t="shared" si="3"/>
        <v>6.6861682392528987</v>
      </c>
      <c r="O15" s="328">
        <f t="shared" si="4"/>
        <v>1.4958452564681313</v>
      </c>
      <c r="P15" s="328"/>
      <c r="Q15" s="328">
        <f t="shared" si="5"/>
        <v>5.2941296220134104</v>
      </c>
      <c r="R15" s="328">
        <f t="shared" si="6"/>
        <v>-0.60014885177074317</v>
      </c>
      <c r="S15" s="327"/>
      <c r="T15" s="328">
        <f t="shared" si="7"/>
        <v>5.6422703239396022</v>
      </c>
      <c r="U15" s="328">
        <f t="shared" si="8"/>
        <v>9.6844308696830694E-4</v>
      </c>
    </row>
    <row r="16" spans="1:21" x14ac:dyDescent="0.2">
      <c r="A16" s="329" t="str">
        <f>name!D11</f>
        <v>32 Health and social care associate professionals</v>
      </c>
      <c r="B16" s="330">
        <v>6.5619295803272566</v>
      </c>
      <c r="C16" s="330">
        <v>1.7995254782162466</v>
      </c>
      <c r="D16" s="330">
        <f t="shared" si="0"/>
        <v>8.3614550585435037</v>
      </c>
      <c r="E16" s="331"/>
      <c r="F16" s="330">
        <v>7.4057466627182329</v>
      </c>
      <c r="G16" s="330">
        <v>1.9479693175724444</v>
      </c>
      <c r="H16" s="330">
        <f t="shared" si="1"/>
        <v>9.3537159802906764</v>
      </c>
      <c r="I16" s="331"/>
      <c r="J16" s="330">
        <v>14.467124275025572</v>
      </c>
      <c r="K16" s="330">
        <v>2.9717312551195785</v>
      </c>
      <c r="L16" s="330">
        <f t="shared" si="2"/>
        <v>17.438855530145151</v>
      </c>
      <c r="M16" s="236"/>
      <c r="N16" s="328">
        <f t="shared" si="3"/>
        <v>2.4489371552610217</v>
      </c>
      <c r="O16" s="328">
        <f t="shared" si="4"/>
        <v>4.565292675770749</v>
      </c>
      <c r="P16" s="328"/>
      <c r="Q16" s="328">
        <f t="shared" si="5"/>
        <v>1.5979213187479857</v>
      </c>
      <c r="R16" s="328">
        <f t="shared" si="6"/>
        <v>2.8557309009179965</v>
      </c>
      <c r="S16" s="327"/>
      <c r="T16" s="328">
        <f t="shared" si="7"/>
        <v>2.2681650723126223</v>
      </c>
      <c r="U16" s="328">
        <f t="shared" si="8"/>
        <v>4.2402841950115899</v>
      </c>
    </row>
    <row r="17" spans="1:21" x14ac:dyDescent="0.2">
      <c r="A17" s="329" t="str">
        <f>name!D12</f>
        <v>33 Protective service occupations</v>
      </c>
      <c r="B17" s="330">
        <v>1.0577112699858415</v>
      </c>
      <c r="C17" s="330">
        <v>5.1954232638677711</v>
      </c>
      <c r="D17" s="330">
        <f t="shared" si="0"/>
        <v>6.2531345338536131</v>
      </c>
      <c r="E17" s="331"/>
      <c r="F17" s="330">
        <v>1.3653271703610397</v>
      </c>
      <c r="G17" s="330">
        <v>5.538057553415884</v>
      </c>
      <c r="H17" s="330">
        <f t="shared" si="1"/>
        <v>6.9033847237769237</v>
      </c>
      <c r="I17" s="331"/>
      <c r="J17" s="330">
        <v>1.6229229541685402</v>
      </c>
      <c r="K17" s="330">
        <v>4.7327595867555452</v>
      </c>
      <c r="L17" s="330">
        <f t="shared" si="2"/>
        <v>6.3556825409240858</v>
      </c>
      <c r="M17" s="236"/>
      <c r="N17" s="328">
        <f t="shared" si="3"/>
        <v>5.238323324756089</v>
      </c>
      <c r="O17" s="328">
        <f t="shared" si="4"/>
        <v>1.1588952969642907</v>
      </c>
      <c r="P17" s="328"/>
      <c r="Q17" s="328">
        <f t="shared" si="5"/>
        <v>1.2855069183091539</v>
      </c>
      <c r="R17" s="328">
        <f t="shared" si="6"/>
        <v>-1.0421011892078003</v>
      </c>
      <c r="S17" s="327"/>
      <c r="T17" s="328">
        <f t="shared" si="7"/>
        <v>1.9982829685213144</v>
      </c>
      <c r="U17" s="328">
        <f t="shared" si="8"/>
        <v>-0.54956785313413636</v>
      </c>
    </row>
    <row r="18" spans="1:21" x14ac:dyDescent="0.2">
      <c r="A18" s="329" t="str">
        <f>name!D13</f>
        <v>34 Culture, media and sports occupations</v>
      </c>
      <c r="B18" s="330">
        <v>3.009780909376349</v>
      </c>
      <c r="C18" s="330">
        <v>4.3474989263476216</v>
      </c>
      <c r="D18" s="330">
        <f t="shared" si="0"/>
        <v>7.3572798357239702</v>
      </c>
      <c r="E18" s="331"/>
      <c r="F18" s="330">
        <v>3.7444124289810308</v>
      </c>
      <c r="G18" s="330">
        <v>3.744846262697898</v>
      </c>
      <c r="H18" s="330">
        <f t="shared" si="1"/>
        <v>7.4892586916789288</v>
      </c>
      <c r="I18" s="331"/>
      <c r="J18" s="330">
        <v>3.4804561450739278</v>
      </c>
      <c r="K18" s="330">
        <v>3.2962900532074642</v>
      </c>
      <c r="L18" s="330">
        <f t="shared" si="2"/>
        <v>6.7767461982813924</v>
      </c>
      <c r="M18" s="236"/>
      <c r="N18" s="328">
        <f t="shared" si="3"/>
        <v>4.4647475272484582</v>
      </c>
      <c r="O18" s="328">
        <f t="shared" si="4"/>
        <v>-0.48615673733201081</v>
      </c>
      <c r="P18" s="327"/>
      <c r="Q18" s="328">
        <f t="shared" si="5"/>
        <v>-2.9403095326802187</v>
      </c>
      <c r="R18" s="328">
        <f t="shared" si="6"/>
        <v>-0.84694606480616441</v>
      </c>
      <c r="S18" s="327"/>
      <c r="T18" s="328">
        <f t="shared" si="7"/>
        <v>0.35622382768731864</v>
      </c>
      <c r="U18" s="328">
        <f t="shared" si="8"/>
        <v>-0.66426887870670859</v>
      </c>
    </row>
    <row r="19" spans="1:21" x14ac:dyDescent="0.2">
      <c r="A19" s="329" t="str">
        <f>name!D14</f>
        <v>35 Business and public service associate professionals</v>
      </c>
      <c r="B19" s="330">
        <v>12.727369407375214</v>
      </c>
      <c r="C19" s="330">
        <v>16.067427287812396</v>
      </c>
      <c r="D19" s="330">
        <f t="shared" si="0"/>
        <v>28.79479669518761</v>
      </c>
      <c r="E19" s="331"/>
      <c r="F19" s="330">
        <v>15.202536019588706</v>
      </c>
      <c r="G19" s="330">
        <v>18.268875585397751</v>
      </c>
      <c r="H19" s="330">
        <f t="shared" si="1"/>
        <v>33.471411604986457</v>
      </c>
      <c r="I19" s="331"/>
      <c r="J19" s="330">
        <v>16.879689419157664</v>
      </c>
      <c r="K19" s="330">
        <v>18.171923365969963</v>
      </c>
      <c r="L19" s="330">
        <f t="shared" si="2"/>
        <v>35.051612785127631</v>
      </c>
      <c r="M19" s="236"/>
      <c r="N19" s="328">
        <f t="shared" si="3"/>
        <v>3.6180651064863678</v>
      </c>
      <c r="O19" s="328">
        <f t="shared" si="4"/>
        <v>0.70009819116609862</v>
      </c>
      <c r="P19" s="327"/>
      <c r="Q19" s="328">
        <f t="shared" si="5"/>
        <v>2.6013546902376783</v>
      </c>
      <c r="R19" s="328">
        <f t="shared" si="6"/>
        <v>-3.5467665025601391E-2</v>
      </c>
      <c r="S19" s="327"/>
      <c r="T19" s="328">
        <f t="shared" si="7"/>
        <v>3.0556963968476181</v>
      </c>
      <c r="U19" s="328">
        <f t="shared" si="8"/>
        <v>0.30800627890690269</v>
      </c>
    </row>
    <row r="20" spans="1:21" x14ac:dyDescent="0.2">
      <c r="A20" s="329" t="str">
        <f>name!D15</f>
        <v>41 Administrative occupations</v>
      </c>
      <c r="B20" s="330">
        <v>35.39446183267367</v>
      </c>
      <c r="C20" s="330">
        <v>10.544030826645852</v>
      </c>
      <c r="D20" s="330">
        <f t="shared" si="0"/>
        <v>45.938492659319522</v>
      </c>
      <c r="E20" s="331"/>
      <c r="F20" s="330">
        <v>36.348836053457973</v>
      </c>
      <c r="G20" s="330">
        <v>12.36274983106656</v>
      </c>
      <c r="H20" s="330">
        <f t="shared" si="1"/>
        <v>48.711585884524531</v>
      </c>
      <c r="I20" s="331"/>
      <c r="J20" s="330">
        <v>34.043923968964371</v>
      </c>
      <c r="K20" s="330">
        <v>14.024058182398973</v>
      </c>
      <c r="L20" s="330">
        <f t="shared" si="2"/>
        <v>48.067982151363346</v>
      </c>
      <c r="M20" s="236"/>
      <c r="N20" s="328">
        <f t="shared" si="3"/>
        <v>0.53355476920364797</v>
      </c>
      <c r="O20" s="328">
        <f t="shared" si="4"/>
        <v>-0.43578509329443849</v>
      </c>
      <c r="P20" s="327"/>
      <c r="Q20" s="328">
        <f t="shared" si="5"/>
        <v>3.2337450810524748</v>
      </c>
      <c r="R20" s="328">
        <f t="shared" si="6"/>
        <v>0.84411869816436447</v>
      </c>
      <c r="S20" s="327"/>
      <c r="T20" s="328">
        <f t="shared" si="7"/>
        <v>1.1791684037554484</v>
      </c>
      <c r="U20" s="328">
        <f t="shared" si="8"/>
        <v>-8.8631374098235849E-2</v>
      </c>
    </row>
    <row r="21" spans="1:21" x14ac:dyDescent="0.2">
      <c r="A21" s="329" t="str">
        <f>name!D16</f>
        <v>42 Secretarial and related occupations</v>
      </c>
      <c r="B21" s="330">
        <v>10.159926479996711</v>
      </c>
      <c r="C21" s="330">
        <v>0.88091411231488981</v>
      </c>
      <c r="D21" s="330">
        <f t="shared" si="0"/>
        <v>11.040840592311602</v>
      </c>
      <c r="E21" s="331"/>
      <c r="F21" s="330">
        <v>9.8329462120222519</v>
      </c>
      <c r="G21" s="330">
        <v>0.69405603198835431</v>
      </c>
      <c r="H21" s="330">
        <f t="shared" si="1"/>
        <v>10.527002244010607</v>
      </c>
      <c r="I21" s="331"/>
      <c r="J21" s="330">
        <v>6.6776430356724878</v>
      </c>
      <c r="K21" s="330">
        <v>0.71071737807919433</v>
      </c>
      <c r="L21" s="330">
        <f t="shared" si="2"/>
        <v>7.3883604137516823</v>
      </c>
      <c r="M21" s="236"/>
      <c r="N21" s="328">
        <f t="shared" si="3"/>
        <v>-0.65211643683006359</v>
      </c>
      <c r="O21" s="328">
        <f t="shared" si="4"/>
        <v>-2.5468303469297404</v>
      </c>
      <c r="P21" s="327"/>
      <c r="Q21" s="328">
        <f t="shared" si="5"/>
        <v>-4.6562579513946822</v>
      </c>
      <c r="R21" s="328">
        <f t="shared" si="6"/>
        <v>0.15827283018152727</v>
      </c>
      <c r="S21" s="327"/>
      <c r="T21" s="328">
        <f t="shared" si="7"/>
        <v>-0.94862351050101212</v>
      </c>
      <c r="U21" s="328">
        <f t="shared" si="8"/>
        <v>-2.3326156046189261</v>
      </c>
    </row>
    <row r="22" spans="1:21" x14ac:dyDescent="0.2">
      <c r="A22" s="329" t="str">
        <f>name!D17</f>
        <v>51 Skilled agricultural and related trades</v>
      </c>
      <c r="B22" s="330">
        <v>1.0354361109326138</v>
      </c>
      <c r="C22" s="330">
        <v>4.3794643472587014</v>
      </c>
      <c r="D22" s="330">
        <f t="shared" si="0"/>
        <v>5.4149004581913154</v>
      </c>
      <c r="E22" s="331"/>
      <c r="F22" s="330">
        <v>1.4823839240295573</v>
      </c>
      <c r="G22" s="330">
        <v>5.0157304662221369</v>
      </c>
      <c r="H22" s="330">
        <f t="shared" si="1"/>
        <v>6.4981143902516942</v>
      </c>
      <c r="I22" s="331"/>
      <c r="J22" s="330">
        <v>1.712026847904379</v>
      </c>
      <c r="K22" s="330">
        <v>4.5618449160377059</v>
      </c>
      <c r="L22" s="330">
        <f t="shared" si="2"/>
        <v>6.2738717639420845</v>
      </c>
      <c r="M22" s="236"/>
      <c r="N22" s="328">
        <f t="shared" si="3"/>
        <v>7.4403657059824546</v>
      </c>
      <c r="O22" s="328">
        <f t="shared" si="4"/>
        <v>0.96480053555714207</v>
      </c>
      <c r="P22" s="327"/>
      <c r="Q22" s="328">
        <f t="shared" si="5"/>
        <v>2.7501912873482803</v>
      </c>
      <c r="R22" s="328">
        <f t="shared" si="6"/>
        <v>-0.63035115544978204</v>
      </c>
      <c r="S22" s="327"/>
      <c r="T22" s="328">
        <f t="shared" si="7"/>
        <v>3.7144753959262644</v>
      </c>
      <c r="U22" s="328">
        <f t="shared" si="8"/>
        <v>-0.23384861864456097</v>
      </c>
    </row>
    <row r="23" spans="1:21" x14ac:dyDescent="0.2">
      <c r="A23" s="329" t="str">
        <f>name!D18</f>
        <v>52 Skilled metal, electrical and electronic trades</v>
      </c>
      <c r="B23" s="330">
        <v>0.34537891458588493</v>
      </c>
      <c r="C23" s="330">
        <v>22.479213685167824</v>
      </c>
      <c r="D23" s="330">
        <f t="shared" si="0"/>
        <v>22.824592599753711</v>
      </c>
      <c r="E23" s="331"/>
      <c r="F23" s="330">
        <v>0.41433505226175116</v>
      </c>
      <c r="G23" s="330">
        <v>19.721186375613396</v>
      </c>
      <c r="H23" s="330">
        <f t="shared" si="1"/>
        <v>20.135521427875148</v>
      </c>
      <c r="I23" s="331"/>
      <c r="J23" s="330">
        <v>0.8674626370423415</v>
      </c>
      <c r="K23" s="330">
        <v>17.043592585843975</v>
      </c>
      <c r="L23" s="330">
        <f t="shared" si="2"/>
        <v>17.911055222886315</v>
      </c>
      <c r="M23" s="236"/>
      <c r="N23" s="328">
        <f t="shared" si="3"/>
        <v>3.7077402032538842</v>
      </c>
      <c r="O23" s="328">
        <f t="shared" si="4"/>
        <v>5.0493267728668023</v>
      </c>
      <c r="P23" s="327"/>
      <c r="Q23" s="328">
        <f t="shared" si="5"/>
        <v>-2.5839795168996704</v>
      </c>
      <c r="R23" s="328">
        <f t="shared" si="6"/>
        <v>-0.9680781714699882</v>
      </c>
      <c r="S23" s="327"/>
      <c r="T23" s="328">
        <f t="shared" si="7"/>
        <v>-2.4758959370776545</v>
      </c>
      <c r="U23" s="328">
        <f t="shared" si="8"/>
        <v>-0.77741145806055068</v>
      </c>
    </row>
    <row r="24" spans="1:21" x14ac:dyDescent="0.2">
      <c r="A24" s="329" t="str">
        <f>name!D19</f>
        <v>53 Skilled construction and building trades</v>
      </c>
      <c r="B24" s="330">
        <v>0.12230063391926936</v>
      </c>
      <c r="C24" s="330">
        <v>13.970108813882172</v>
      </c>
      <c r="D24" s="330">
        <f t="shared" si="0"/>
        <v>14.092409447801442</v>
      </c>
      <c r="E24" s="331"/>
      <c r="F24" s="330">
        <v>0.15951077234970662</v>
      </c>
      <c r="G24" s="330">
        <v>10.97369362299057</v>
      </c>
      <c r="H24" s="330">
        <f t="shared" si="1"/>
        <v>11.133204395340277</v>
      </c>
      <c r="I24" s="331"/>
      <c r="J24" s="330">
        <v>8.2231699042613043E-2</v>
      </c>
      <c r="K24" s="330">
        <v>9.1682401082907852</v>
      </c>
      <c r="L24" s="330">
        <f t="shared" si="2"/>
        <v>9.2504718073333976</v>
      </c>
      <c r="M24" s="236"/>
      <c r="N24" s="328">
        <f t="shared" si="3"/>
        <v>5.4562349685086664</v>
      </c>
      <c r="O24" s="328">
        <f t="shared" si="4"/>
        <v>-4.321002469534319</v>
      </c>
      <c r="P24" s="327"/>
      <c r="Q24" s="328">
        <f t="shared" si="5"/>
        <v>-4.7136682019340963</v>
      </c>
      <c r="R24" s="328">
        <f t="shared" si="6"/>
        <v>-1.1912186072078113</v>
      </c>
      <c r="S24" s="327"/>
      <c r="T24" s="328">
        <f t="shared" si="7"/>
        <v>-4.6046982910595613</v>
      </c>
      <c r="U24" s="328">
        <f t="shared" si="8"/>
        <v>-1.2274543847641595</v>
      </c>
    </row>
    <row r="25" spans="1:21" x14ac:dyDescent="0.2">
      <c r="A25" s="329" t="str">
        <f>name!D20</f>
        <v>54 Textiles, printing and other skilled trades</v>
      </c>
      <c r="B25" s="330">
        <v>4.097421909671163</v>
      </c>
      <c r="C25" s="330">
        <v>5.8624515629341243</v>
      </c>
      <c r="D25" s="330">
        <f t="shared" si="0"/>
        <v>9.9598734726052882</v>
      </c>
      <c r="E25" s="331"/>
      <c r="F25" s="330">
        <v>3.854286250810909</v>
      </c>
      <c r="G25" s="330">
        <v>4.5663164925581059</v>
      </c>
      <c r="H25" s="330">
        <f t="shared" si="1"/>
        <v>8.4206027433690149</v>
      </c>
      <c r="I25" s="331"/>
      <c r="J25" s="330">
        <v>3.4497251978595069</v>
      </c>
      <c r="K25" s="330">
        <v>4.3556300599531887</v>
      </c>
      <c r="L25" s="330">
        <f t="shared" si="2"/>
        <v>7.8053552578126961</v>
      </c>
      <c r="M25" s="236"/>
      <c r="N25" s="328">
        <f t="shared" si="3"/>
        <v>-1.2159890180552413</v>
      </c>
      <c r="O25" s="328">
        <f t="shared" si="4"/>
        <v>-0.73654918873574671</v>
      </c>
      <c r="P25" s="327"/>
      <c r="Q25" s="328">
        <f t="shared" si="5"/>
        <v>-4.8744133006145551</v>
      </c>
      <c r="R25" s="328">
        <f t="shared" si="6"/>
        <v>-0.31442189476580396</v>
      </c>
      <c r="S25" s="327"/>
      <c r="T25" s="328">
        <f t="shared" si="7"/>
        <v>-3.3019154127456818</v>
      </c>
      <c r="U25" s="328">
        <f t="shared" si="8"/>
        <v>-0.50453187924052179</v>
      </c>
    </row>
    <row r="26" spans="1:21" x14ac:dyDescent="0.2">
      <c r="A26" s="329" t="str">
        <f>name!D21</f>
        <v>61 Caring personal service occupations</v>
      </c>
      <c r="B26" s="330">
        <v>37.793699269846165</v>
      </c>
      <c r="C26" s="330">
        <v>6.3044603660718108</v>
      </c>
      <c r="D26" s="330">
        <f t="shared" si="0"/>
        <v>44.098159635917973</v>
      </c>
      <c r="E26" s="331"/>
      <c r="F26" s="330">
        <v>36.329853718374018</v>
      </c>
      <c r="G26" s="330">
        <v>6.3264182649270388</v>
      </c>
      <c r="H26" s="330">
        <f t="shared" si="1"/>
        <v>42.656271983301053</v>
      </c>
      <c r="I26" s="331"/>
      <c r="J26" s="330">
        <v>38.701674963352446</v>
      </c>
      <c r="K26" s="330">
        <v>8.8001904682621355</v>
      </c>
      <c r="L26" s="330">
        <f t="shared" si="2"/>
        <v>47.501865431614583</v>
      </c>
      <c r="M26" s="236"/>
      <c r="N26" s="328">
        <f t="shared" si="3"/>
        <v>-0.78693895445828277</v>
      </c>
      <c r="O26" s="328">
        <f t="shared" si="4"/>
        <v>0.4225104696089943</v>
      </c>
      <c r="P26" s="327"/>
      <c r="Q26" s="328">
        <f t="shared" si="5"/>
        <v>6.9561454452715665E-2</v>
      </c>
      <c r="R26" s="328">
        <f t="shared" si="6"/>
        <v>2.2246450777670068</v>
      </c>
      <c r="S26" s="327"/>
      <c r="T26" s="328">
        <f t="shared" si="7"/>
        <v>-0.66266919511307476</v>
      </c>
      <c r="U26" s="328">
        <f t="shared" si="8"/>
        <v>0.71987649127149833</v>
      </c>
    </row>
    <row r="27" spans="1:21" x14ac:dyDescent="0.2">
      <c r="A27" s="329" t="str">
        <f>name!D22</f>
        <v>62 Leisure, travel and related personal service occupations</v>
      </c>
      <c r="B27" s="330">
        <v>7.8379074263329018</v>
      </c>
      <c r="C27" s="330">
        <v>3.5943328358446998</v>
      </c>
      <c r="D27" s="330">
        <f t="shared" si="0"/>
        <v>11.432240262177601</v>
      </c>
      <c r="E27" s="331"/>
      <c r="F27" s="330">
        <v>9.3435171137612993</v>
      </c>
      <c r="G27" s="330">
        <v>3.8931153811743155</v>
      </c>
      <c r="H27" s="330">
        <f t="shared" si="1"/>
        <v>13.236632494935614</v>
      </c>
      <c r="I27" s="331"/>
      <c r="J27" s="330">
        <v>8.476816681147044</v>
      </c>
      <c r="K27" s="330">
        <v>3.9503060075146359</v>
      </c>
      <c r="L27" s="330">
        <f t="shared" si="2"/>
        <v>12.427122688661679</v>
      </c>
      <c r="M27" s="236"/>
      <c r="N27" s="328">
        <f t="shared" si="3"/>
        <v>3.5766954805874773</v>
      </c>
      <c r="O27" s="328">
        <f t="shared" si="4"/>
        <v>-0.64688369394793055</v>
      </c>
      <c r="P27" s="327"/>
      <c r="Q27" s="328">
        <f t="shared" si="5"/>
        <v>1.6098468927664866</v>
      </c>
      <c r="R27" s="328">
        <f t="shared" si="6"/>
        <v>9.7269541944644544E-2</v>
      </c>
      <c r="S27" s="327"/>
      <c r="T27" s="328">
        <f t="shared" si="7"/>
        <v>2.9743913405212874</v>
      </c>
      <c r="U27" s="328">
        <f t="shared" si="8"/>
        <v>-0.41982809648810626</v>
      </c>
    </row>
    <row r="28" spans="1:21" x14ac:dyDescent="0.2">
      <c r="A28" s="329" t="str">
        <f>name!D23</f>
        <v>63 Community and civil enforcement occupations</v>
      </c>
      <c r="B28" s="330">
        <v>0.10820882999230226</v>
      </c>
      <c r="C28" s="330">
        <v>0.45446349099797467</v>
      </c>
      <c r="D28" s="330">
        <f t="shared" si="0"/>
        <v>0.56267232099027698</v>
      </c>
      <c r="E28" s="331"/>
      <c r="F28" s="330">
        <v>0.11328969001329244</v>
      </c>
      <c r="G28" s="330">
        <v>0.48097030772554444</v>
      </c>
      <c r="H28" s="330">
        <f t="shared" si="1"/>
        <v>0.59425999773883686</v>
      </c>
      <c r="I28" s="331"/>
      <c r="J28" s="330">
        <v>0.15036426982146042</v>
      </c>
      <c r="K28" s="330">
        <v>0.36865237897560688</v>
      </c>
      <c r="L28" s="330">
        <f>SUM(J28:K28)</f>
        <v>0.51901664879706733</v>
      </c>
      <c r="M28" s="236"/>
      <c r="N28" s="328">
        <f t="shared" si="3"/>
        <v>0.92192772342805096</v>
      </c>
      <c r="O28" s="328">
        <f t="shared" si="4"/>
        <v>1.9053419781502434</v>
      </c>
      <c r="P28" s="327"/>
      <c r="Q28" s="328">
        <f t="shared" si="5"/>
        <v>1.1402105135708718</v>
      </c>
      <c r="R28" s="328">
        <f t="shared" si="6"/>
        <v>-1.7573840071154034</v>
      </c>
      <c r="S28" s="327"/>
      <c r="T28" s="328">
        <f t="shared" si="7"/>
        <v>1.0983782567008271</v>
      </c>
      <c r="U28" s="328">
        <f t="shared" si="8"/>
        <v>-0.89847912829457144</v>
      </c>
    </row>
    <row r="29" spans="1:21" x14ac:dyDescent="0.2">
      <c r="A29" s="329" t="str">
        <f>name!D24</f>
        <v>71 Sales occupations</v>
      </c>
      <c r="B29" s="330">
        <v>24.239349332007201</v>
      </c>
      <c r="C29" s="330">
        <v>14.017744773164253</v>
      </c>
      <c r="D29" s="330">
        <f t="shared" si="0"/>
        <v>38.257094105171454</v>
      </c>
      <c r="E29" s="331"/>
      <c r="F29" s="330">
        <v>21.747492426174386</v>
      </c>
      <c r="G29" s="330">
        <v>13.603399662073933</v>
      </c>
      <c r="H29" s="330">
        <f t="shared" si="1"/>
        <v>35.350892088248315</v>
      </c>
      <c r="I29" s="331"/>
      <c r="J29" s="330">
        <v>19.989346329679158</v>
      </c>
      <c r="K29" s="330">
        <v>13.123481913040699</v>
      </c>
      <c r="L29" s="330">
        <f t="shared" si="2"/>
        <v>33.112828242719857</v>
      </c>
      <c r="M29" s="236"/>
      <c r="N29" s="328">
        <f t="shared" si="3"/>
        <v>-2.146211120520658</v>
      </c>
      <c r="O29" s="328">
        <f t="shared" si="4"/>
        <v>-0.56041718467175761</v>
      </c>
      <c r="P29" s="327"/>
      <c r="Q29" s="328">
        <f t="shared" si="5"/>
        <v>-0.59828856675046005</v>
      </c>
      <c r="R29" s="328">
        <f t="shared" si="6"/>
        <v>-0.23915755244912074</v>
      </c>
      <c r="S29" s="327"/>
      <c r="T29" s="328">
        <f t="shared" si="7"/>
        <v>-1.5676894318182422</v>
      </c>
      <c r="U29" s="328">
        <f t="shared" si="8"/>
        <v>-0.43506988621073717</v>
      </c>
    </row>
    <row r="30" spans="1:21" x14ac:dyDescent="0.2">
      <c r="A30" s="329" t="str">
        <f>name!D25</f>
        <v>72 Customer service occupations</v>
      </c>
      <c r="B30" s="330">
        <v>5.6750326145536905</v>
      </c>
      <c r="C30" s="330">
        <v>2.7517781892160103</v>
      </c>
      <c r="D30" s="330">
        <f t="shared" si="0"/>
        <v>8.4268108037697012</v>
      </c>
      <c r="E30" s="331"/>
      <c r="F30" s="330">
        <v>6.2807156177154333</v>
      </c>
      <c r="G30" s="330">
        <v>3.011790838783992</v>
      </c>
      <c r="H30" s="330">
        <f t="shared" si="1"/>
        <v>9.2925064564994244</v>
      </c>
      <c r="I30" s="331"/>
      <c r="J30" s="330">
        <v>6.957862644086398</v>
      </c>
      <c r="K30" s="330">
        <v>4.1544659381203051</v>
      </c>
      <c r="L30" s="330">
        <f t="shared" si="2"/>
        <v>11.112328582206704</v>
      </c>
      <c r="M30" s="236"/>
      <c r="N30" s="328">
        <f t="shared" si="3"/>
        <v>2.0488590691297048</v>
      </c>
      <c r="O30" s="328">
        <f t="shared" si="4"/>
        <v>0.68492435088702841</v>
      </c>
      <c r="P30" s="327"/>
      <c r="Q30" s="328">
        <f t="shared" si="5"/>
        <v>1.8221532202281177</v>
      </c>
      <c r="R30" s="328">
        <f t="shared" si="6"/>
        <v>2.1674827064582569</v>
      </c>
      <c r="S30" s="327"/>
      <c r="T30" s="328">
        <f t="shared" si="7"/>
        <v>1.9750496939991979</v>
      </c>
      <c r="U30" s="328">
        <f t="shared" si="8"/>
        <v>1.1994487588413927</v>
      </c>
    </row>
    <row r="31" spans="1:21" x14ac:dyDescent="0.2">
      <c r="A31" s="329" t="str">
        <f>name!D26</f>
        <v>81 Process, plant and machine operatives</v>
      </c>
      <c r="B31" s="330">
        <v>5.2868507901580131</v>
      </c>
      <c r="C31" s="330">
        <v>16.526806656114061</v>
      </c>
      <c r="D31" s="330">
        <f t="shared" si="0"/>
        <v>21.813657446272074</v>
      </c>
      <c r="E31" s="331"/>
      <c r="F31" s="330">
        <v>4.6741390385032657</v>
      </c>
      <c r="G31" s="330">
        <v>14.424469865904017</v>
      </c>
      <c r="H31" s="330">
        <f t="shared" si="1"/>
        <v>19.098608904407282</v>
      </c>
      <c r="I31" s="331"/>
      <c r="J31" s="330">
        <v>5.637692305172239</v>
      </c>
      <c r="K31" s="330">
        <v>12.509015500783832</v>
      </c>
      <c r="L31" s="330">
        <f t="shared" si="2"/>
        <v>18.146707805956069</v>
      </c>
      <c r="M31" s="236"/>
      <c r="N31" s="328">
        <f t="shared" si="3"/>
        <v>-2.4334575774861755</v>
      </c>
      <c r="O31" s="328">
        <f t="shared" si="4"/>
        <v>1.2573714921388479</v>
      </c>
      <c r="P31" s="327"/>
      <c r="Q31" s="328">
        <f t="shared" si="5"/>
        <v>-2.684463136956694</v>
      </c>
      <c r="R31" s="328">
        <f t="shared" si="6"/>
        <v>-0.94534614924296489</v>
      </c>
      <c r="S31" s="327"/>
      <c r="T31" s="328">
        <f t="shared" si="7"/>
        <v>-2.6233904332202074</v>
      </c>
      <c r="U31" s="328">
        <f t="shared" si="8"/>
        <v>-0.34026208546529269</v>
      </c>
    </row>
    <row r="32" spans="1:21" x14ac:dyDescent="0.2">
      <c r="A32" s="329" t="str">
        <f>name!D27</f>
        <v>82 Transport and mobile machine drivers and operatives</v>
      </c>
      <c r="B32" s="330">
        <v>1.100077017713641</v>
      </c>
      <c r="C32" s="330">
        <v>20.498554127845512</v>
      </c>
      <c r="D32" s="330">
        <f t="shared" si="0"/>
        <v>21.598631145559153</v>
      </c>
      <c r="E32" s="331"/>
      <c r="F32" s="330">
        <v>1.2203263060901677</v>
      </c>
      <c r="G32" s="330">
        <v>22.376036067230782</v>
      </c>
      <c r="H32" s="330">
        <f t="shared" si="1"/>
        <v>23.59636237332095</v>
      </c>
      <c r="I32" s="331"/>
      <c r="J32" s="330">
        <v>1.6429516071641468</v>
      </c>
      <c r="K32" s="330">
        <v>20.963009080316322</v>
      </c>
      <c r="L32" s="330">
        <f t="shared" si="2"/>
        <v>22.605960687480469</v>
      </c>
      <c r="M32" s="236"/>
      <c r="N32" s="328">
        <f t="shared" si="3"/>
        <v>2.0964346816952251</v>
      </c>
      <c r="O32" s="328">
        <f t="shared" si="4"/>
        <v>2.0022895057249412</v>
      </c>
      <c r="P32" s="327"/>
      <c r="Q32" s="328">
        <f t="shared" si="5"/>
        <v>1.7681746367351536</v>
      </c>
      <c r="R32" s="328">
        <f t="shared" si="6"/>
        <v>-0.43393016147023067</v>
      </c>
      <c r="S32" s="327"/>
      <c r="T32" s="328">
        <f t="shared" si="7"/>
        <v>1.7849964575116894</v>
      </c>
      <c r="U32" s="328">
        <f t="shared" si="8"/>
        <v>-0.28545144167103631</v>
      </c>
    </row>
    <row r="33" spans="1:21" x14ac:dyDescent="0.2">
      <c r="A33" s="329" t="str">
        <f>name!D28</f>
        <v>91 Elementary trades and related occupations</v>
      </c>
      <c r="B33" s="330">
        <v>3.0612594508311299</v>
      </c>
      <c r="C33" s="330">
        <v>8.5112249608119335</v>
      </c>
      <c r="D33" s="330">
        <f t="shared" si="0"/>
        <v>11.572484411643064</v>
      </c>
      <c r="E33" s="331"/>
      <c r="F33" s="330">
        <v>2.326356581100439</v>
      </c>
      <c r="G33" s="330">
        <v>7.4533464150402828</v>
      </c>
      <c r="H33" s="330">
        <f t="shared" si="1"/>
        <v>9.7797029961407222</v>
      </c>
      <c r="I33" s="331"/>
      <c r="J33" s="330">
        <v>8.0004299518589779</v>
      </c>
      <c r="K33" s="330">
        <v>10.209282169696602</v>
      </c>
      <c r="L33" s="330">
        <f t="shared" si="2"/>
        <v>18.20971212155558</v>
      </c>
      <c r="M33" s="236"/>
      <c r="N33" s="328">
        <f t="shared" si="3"/>
        <v>-5.3424566667885749</v>
      </c>
      <c r="O33" s="328">
        <f t="shared" si="4"/>
        <v>8.583158292516103</v>
      </c>
      <c r="P33" s="327"/>
      <c r="Q33" s="328">
        <f t="shared" si="5"/>
        <v>-2.6195342300367241</v>
      </c>
      <c r="R33" s="328">
        <f t="shared" si="6"/>
        <v>2.1197148307706248</v>
      </c>
      <c r="S33" s="327"/>
      <c r="T33" s="328">
        <f t="shared" si="7"/>
        <v>-3.3103891638806227</v>
      </c>
      <c r="U33" s="328">
        <f t="shared" si="8"/>
        <v>4.2313815657422982</v>
      </c>
    </row>
    <row r="34" spans="1:21" x14ac:dyDescent="0.2">
      <c r="A34" s="329" t="str">
        <f>name!D29</f>
        <v>92 Elementary administration and service occupations</v>
      </c>
      <c r="B34" s="330">
        <v>24.053761897861165</v>
      </c>
      <c r="C34" s="330">
        <v>25.952587610546331</v>
      </c>
      <c r="D34" s="330">
        <f t="shared" ref="D34" si="9">SUM(B34:C34)</f>
        <v>50.006349508407496</v>
      </c>
      <c r="E34" s="331"/>
      <c r="F34" s="330">
        <v>22.343357950163288</v>
      </c>
      <c r="G34" s="330">
        <v>22.59217862260391</v>
      </c>
      <c r="H34" s="330">
        <f t="shared" ref="H34" si="10">SUM(F34:G34)</f>
        <v>44.935536572767198</v>
      </c>
      <c r="I34" s="331"/>
      <c r="J34" s="330">
        <v>15.567355774178626</v>
      </c>
      <c r="K34" s="330">
        <v>19.775144859998839</v>
      </c>
      <c r="L34" s="330">
        <f t="shared" ref="L34" si="11">SUM(J34:K34)</f>
        <v>35.342500634177469</v>
      </c>
      <c r="M34" s="236"/>
      <c r="N34" s="328">
        <f t="shared" si="3"/>
        <v>-1.4644177718591389</v>
      </c>
      <c r="O34" s="328">
        <f t="shared" si="4"/>
        <v>-2.380234400581227</v>
      </c>
      <c r="P34" s="327"/>
      <c r="Q34" s="328">
        <f t="shared" si="5"/>
        <v>-2.7352467310029382</v>
      </c>
      <c r="R34" s="328">
        <f t="shared" si="6"/>
        <v>-0.88392308328947289</v>
      </c>
      <c r="S34" s="327"/>
      <c r="T34" s="328">
        <f t="shared" si="7"/>
        <v>-2.1157187984200854</v>
      </c>
      <c r="U34" s="328">
        <f t="shared" si="8"/>
        <v>-1.5882043440161642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242.3423841454092</v>
      </c>
      <c r="C36" s="333">
        <f t="shared" ref="C36:D36" si="12">SUM(C9:C34)</f>
        <v>278.77461585459099</v>
      </c>
      <c r="D36" s="333">
        <f t="shared" si="12"/>
        <v>521.11700000000019</v>
      </c>
      <c r="E36" s="333"/>
      <c r="F36" s="333">
        <f>SUM(F9:F34)</f>
        <v>261.22940850488442</v>
      </c>
      <c r="G36" s="333">
        <f t="shared" ref="G36:H36" si="13">SUM(G9:G34)</f>
        <v>290.14659149511579</v>
      </c>
      <c r="H36" s="333">
        <f t="shared" si="13"/>
        <v>551.3760000000002</v>
      </c>
      <c r="I36" s="333"/>
      <c r="J36" s="333">
        <f>SUM(J9:J34)</f>
        <v>275.68293377287341</v>
      </c>
      <c r="K36" s="333">
        <f t="shared" ref="K36:L36" si="14">SUM(K9:K34)</f>
        <v>297.16806622712676</v>
      </c>
      <c r="L36" s="333">
        <f t="shared" si="14"/>
        <v>572.85100000000011</v>
      </c>
      <c r="M36" s="258"/>
      <c r="N36" s="334">
        <f t="shared" si="3"/>
        <v>1.5122696922922341</v>
      </c>
      <c r="O36" s="334">
        <f>IF(F36&gt;0,(EXP(LN(J36/F36)/($J$6-$F$6))-1)*100,0)</f>
        <v>0.35966145931973781</v>
      </c>
      <c r="P36" s="335"/>
      <c r="Q36" s="334">
        <f t="shared" ref="Q36" si="15">IF(C36&gt;0,(EXP(LN(G36/C36)/($F$6-$B$6))-1)*100,0)</f>
        <v>0.80285889100881747</v>
      </c>
      <c r="R36" s="334">
        <f t="shared" ref="R36" si="16">IF(G36&gt;0,(EXP(LN(K36/G36)/($J$6-$F$6))-1)*100,0)</f>
        <v>0.15953762692819673</v>
      </c>
      <c r="S36" s="335"/>
      <c r="T36" s="334">
        <f t="shared" ref="T36" si="17">IF(D36&gt;0,(EXP(LN(H36/D36)/($F$6-$B$6))-1)*100,0)</f>
        <v>1.1352432766193132</v>
      </c>
      <c r="U36" s="334">
        <f t="shared" ref="U36" si="18">IF(H36&gt;0,(EXP(LN(L36/H36)/($J$6-$F$6))-1)*100,0)</f>
        <v>0.25504920467143144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Leicester and Leicestershire</v>
      </c>
      <c r="Q1" s="19" t="str">
        <f>CONCATENATE("Occupation Table 5.1  Males: Employment Change by Status (SOC 2020), ",B$5,"-",L$5,", ",Info!B5)</f>
        <v>Occupation Table 5.1  Males: Employment Change by Status (SOC 2020), 2015-2035, Leicester and Leicestershire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Leicester and Leicestershire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34.566170733250765</v>
      </c>
      <c r="C8" s="11">
        <v>5.1017744242473269</v>
      </c>
      <c r="D8" s="11">
        <v>9.3121824480614013</v>
      </c>
      <c r="E8" s="11">
        <f>SUM(B8:D8)</f>
        <v>48.980127605559488</v>
      </c>
      <c r="F8" s="11"/>
      <c r="G8" s="11">
        <v>41.085441513677139</v>
      </c>
      <c r="H8" s="11">
        <v>8.0110813134903509</v>
      </c>
      <c r="I8" s="11">
        <v>11.349591498614064</v>
      </c>
      <c r="J8" s="11">
        <f>SUM(G8:I8)</f>
        <v>60.446114325781551</v>
      </c>
      <c r="K8" s="11"/>
      <c r="L8" s="11">
        <v>39.216280188641214</v>
      </c>
      <c r="M8" s="11">
        <v>9.3047884459410444</v>
      </c>
      <c r="N8" s="11">
        <v>12.908116831382998</v>
      </c>
      <c r="O8" s="11">
        <f>SUM(L8:N8)</f>
        <v>61.429185465965254</v>
      </c>
      <c r="Q8" s="10" t="str">
        <f>name!E4</f>
        <v>Managers, directors and senior officials</v>
      </c>
      <c r="R8" s="11">
        <v>25.784886852791743</v>
      </c>
      <c r="S8" s="11">
        <v>2.2944483152504191</v>
      </c>
      <c r="T8" s="11">
        <v>6.1392202429706098</v>
      </c>
      <c r="U8" s="11">
        <f>SUM(R8:T8)</f>
        <v>34.218555411012773</v>
      </c>
      <c r="V8" s="11"/>
      <c r="W8" s="11">
        <v>30.002659400313409</v>
      </c>
      <c r="X8" s="11">
        <v>3.538657179300075</v>
      </c>
      <c r="Y8" s="11">
        <v>7.2227410039329261</v>
      </c>
      <c r="Z8" s="11">
        <f>SUM(W8:Y8)</f>
        <v>40.764057583546411</v>
      </c>
      <c r="AA8" s="11"/>
      <c r="AB8" s="11">
        <v>27.839925847387654</v>
      </c>
      <c r="AC8" s="11">
        <v>3.9168778019747013</v>
      </c>
      <c r="AD8" s="11">
        <v>8.4355463857100226</v>
      </c>
      <c r="AE8" s="11">
        <f>SUM(AB8:AD8)</f>
        <v>40.19235003507238</v>
      </c>
      <c r="AG8" s="10" t="str">
        <f>name!E4</f>
        <v>Managers, directors and senior officials</v>
      </c>
      <c r="AH8" s="11">
        <v>8.7812838804590125</v>
      </c>
      <c r="AI8" s="11">
        <v>2.8073261089969099</v>
      </c>
      <c r="AJ8" s="11">
        <v>3.1729622050907964</v>
      </c>
      <c r="AK8" s="11">
        <f>SUM(AH8:AJ8)</f>
        <v>14.761572194546718</v>
      </c>
      <c r="AL8" s="11"/>
      <c r="AM8" s="11">
        <v>11.082782113363756</v>
      </c>
      <c r="AN8" s="11">
        <v>4.4724241341902795</v>
      </c>
      <c r="AO8" s="11">
        <v>4.1268504946811317</v>
      </c>
      <c r="AP8" s="11">
        <f>SUM(AM8:AO8)</f>
        <v>19.682056742235169</v>
      </c>
      <c r="AQ8" s="11"/>
      <c r="AR8" s="11">
        <v>11.376354341253558</v>
      </c>
      <c r="AS8" s="11">
        <v>5.3879106439663396</v>
      </c>
      <c r="AT8" s="11">
        <v>4.4725704456729725</v>
      </c>
      <c r="AU8" s="11">
        <f>SUM(AR8:AT8)</f>
        <v>21.236835430892867</v>
      </c>
    </row>
    <row r="9" spans="1:47" x14ac:dyDescent="0.2">
      <c r="A9" t="str">
        <f>name!E5</f>
        <v>Professional occupations</v>
      </c>
      <c r="B9" s="11">
        <v>66.217117547634018</v>
      </c>
      <c r="C9" s="11">
        <v>16.916295868892149</v>
      </c>
      <c r="D9" s="11">
        <v>12.187852411584471</v>
      </c>
      <c r="E9" s="11">
        <f t="shared" ref="E9:E18" si="0">SUM(B9:D9)</f>
        <v>95.32126582811064</v>
      </c>
      <c r="F9" s="11"/>
      <c r="G9" s="11">
        <v>83.323404992435442</v>
      </c>
      <c r="H9" s="11">
        <v>21.922834018780051</v>
      </c>
      <c r="I9" s="11">
        <v>12.64410009450485</v>
      </c>
      <c r="J9" s="11">
        <f t="shared" ref="J9:J16" si="1">SUM(G9:I9)</f>
        <v>117.89033910572034</v>
      </c>
      <c r="K9" s="11"/>
      <c r="L9" s="11">
        <v>99.764377917829151</v>
      </c>
      <c r="M9" s="11">
        <v>25.703024205590971</v>
      </c>
      <c r="N9" s="11">
        <v>12.799683034442392</v>
      </c>
      <c r="O9" s="11">
        <f t="shared" ref="O9:O16" si="2">SUM(L9:N9)</f>
        <v>138.26708515786251</v>
      </c>
      <c r="Q9" s="10" t="str">
        <f>name!E5</f>
        <v>Professional occupations</v>
      </c>
      <c r="R9" s="11">
        <v>42.008149090294495</v>
      </c>
      <c r="S9" s="11">
        <v>3.5035684693367104</v>
      </c>
      <c r="T9" s="11">
        <v>8.1056442017932824</v>
      </c>
      <c r="U9" s="11">
        <f t="shared" ref="U9:U16" si="3">SUM(R9:T9)</f>
        <v>53.61736176142449</v>
      </c>
      <c r="V9" s="11"/>
      <c r="W9" s="11">
        <v>51.746235263329396</v>
      </c>
      <c r="X9" s="11">
        <v>5.5251585373111602</v>
      </c>
      <c r="Y9" s="11">
        <v>6.3140903951173097</v>
      </c>
      <c r="Z9" s="11">
        <f t="shared" ref="Z9:Z16" si="4">SUM(W9:Y9)</f>
        <v>63.585484195757864</v>
      </c>
      <c r="AA9" s="11"/>
      <c r="AB9" s="11">
        <v>63.361189461228761</v>
      </c>
      <c r="AC9" s="11">
        <v>7.238280587903664</v>
      </c>
      <c r="AD9" s="11">
        <v>5.4439927875625544</v>
      </c>
      <c r="AE9" s="11">
        <f t="shared" ref="AE9:AE16" si="5">SUM(AB9:AD9)</f>
        <v>76.043462836694971</v>
      </c>
      <c r="AG9" s="10" t="str">
        <f>name!E5</f>
        <v>Professional occupations</v>
      </c>
      <c r="AH9" s="11">
        <v>24.208968457339527</v>
      </c>
      <c r="AI9" s="11">
        <v>13.412727399555434</v>
      </c>
      <c r="AJ9" s="11">
        <v>4.0822082097911885</v>
      </c>
      <c r="AK9" s="11">
        <f t="shared" ref="AK9:AK18" si="6">SUM(AH9:AJ9)</f>
        <v>41.70390406668615</v>
      </c>
      <c r="AL9" s="11"/>
      <c r="AM9" s="11">
        <v>31.577169729106032</v>
      </c>
      <c r="AN9" s="11">
        <v>16.397675481468895</v>
      </c>
      <c r="AO9" s="11">
        <v>6.3300096993875368</v>
      </c>
      <c r="AP9" s="11">
        <f t="shared" ref="AP9:AP18" si="7">SUM(AM9:AO9)</f>
        <v>54.304854909962465</v>
      </c>
      <c r="AQ9" s="11"/>
      <c r="AR9" s="11">
        <v>36.403188456600404</v>
      </c>
      <c r="AS9" s="11">
        <v>18.464743617687301</v>
      </c>
      <c r="AT9" s="11">
        <v>7.3556902468798366</v>
      </c>
      <c r="AU9" s="11">
        <f t="shared" ref="AU9:AU18" si="8">SUM(AR9:AT9)</f>
        <v>62.223622321167547</v>
      </c>
    </row>
    <row r="10" spans="1:47" x14ac:dyDescent="0.2">
      <c r="A10" t="str">
        <f>name!E6</f>
        <v>Associate professional occupations</v>
      </c>
      <c r="B10" s="11">
        <v>40.029359234303179</v>
      </c>
      <c r="C10" s="11">
        <v>11.336294551096323</v>
      </c>
      <c r="D10" s="11">
        <v>8.410743911038761</v>
      </c>
      <c r="E10" s="11">
        <f t="shared" si="0"/>
        <v>59.776397696438266</v>
      </c>
      <c r="F10" s="11"/>
      <c r="G10" s="11">
        <v>47.509991384776079</v>
      </c>
      <c r="H10" s="11">
        <v>13.563629003005612</v>
      </c>
      <c r="I10" s="11">
        <v>7.9991212279860013</v>
      </c>
      <c r="J10" s="11">
        <f t="shared" si="1"/>
        <v>69.072741615767683</v>
      </c>
      <c r="K10" s="11"/>
      <c r="L10" s="11">
        <v>52.536228165568872</v>
      </c>
      <c r="M10" s="11">
        <v>16.633336983040515</v>
      </c>
      <c r="N10" s="11">
        <v>8.3100247673040428</v>
      </c>
      <c r="O10" s="11">
        <f t="shared" si="2"/>
        <v>77.479589915913436</v>
      </c>
      <c r="Q10" s="10" t="str">
        <f>name!E6</f>
        <v>Associate professional occupations</v>
      </c>
      <c r="R10" s="11">
        <v>26.547440492656445</v>
      </c>
      <c r="S10" s="11">
        <v>2.9369069086308519</v>
      </c>
      <c r="T10" s="11">
        <v>4.7262149220501648</v>
      </c>
      <c r="U10" s="11">
        <f t="shared" si="3"/>
        <v>34.210562323337463</v>
      </c>
      <c r="V10" s="11"/>
      <c r="W10" s="11">
        <v>30.654004943859888</v>
      </c>
      <c r="X10" s="11">
        <v>4.0159094253450789</v>
      </c>
      <c r="Y10" s="11">
        <v>3.631677100703627</v>
      </c>
      <c r="Z10" s="11">
        <f t="shared" si="4"/>
        <v>38.301591469908594</v>
      </c>
      <c r="AA10" s="11"/>
      <c r="AB10" s="11">
        <v>29.492591657003246</v>
      </c>
      <c r="AC10" s="11">
        <v>3.9987554193407342</v>
      </c>
      <c r="AD10" s="11">
        <v>3.7232747317026846</v>
      </c>
      <c r="AE10" s="11">
        <f t="shared" si="5"/>
        <v>37.214621808046665</v>
      </c>
      <c r="AG10" s="10" t="str">
        <f>name!E6</f>
        <v>Associate professional occupations</v>
      </c>
      <c r="AH10" s="11">
        <v>13.481918741646718</v>
      </c>
      <c r="AI10" s="11">
        <v>8.3993876424654701</v>
      </c>
      <c r="AJ10" s="11">
        <v>3.6845289889885944</v>
      </c>
      <c r="AK10" s="11">
        <f t="shared" si="6"/>
        <v>25.565835373100782</v>
      </c>
      <c r="AL10" s="11"/>
      <c r="AM10" s="11">
        <v>16.855986440916187</v>
      </c>
      <c r="AN10" s="11">
        <v>9.5477195776605317</v>
      </c>
      <c r="AO10" s="11">
        <v>4.3674441272823739</v>
      </c>
      <c r="AP10" s="11">
        <f t="shared" si="7"/>
        <v>30.771150145859096</v>
      </c>
      <c r="AQ10" s="11"/>
      <c r="AR10" s="11">
        <v>23.043636508565644</v>
      </c>
      <c r="AS10" s="11">
        <v>12.634581563699779</v>
      </c>
      <c r="AT10" s="11">
        <v>4.5867500356013613</v>
      </c>
      <c r="AU10" s="11">
        <f t="shared" si="8"/>
        <v>40.264968107866785</v>
      </c>
    </row>
    <row r="11" spans="1:47" x14ac:dyDescent="0.2">
      <c r="A11" t="str">
        <f>name!E7</f>
        <v>Administrative and secretarial occupations</v>
      </c>
      <c r="B11" s="11">
        <v>30.993317519525494</v>
      </c>
      <c r="C11" s="11">
        <v>23.549867675975158</v>
      </c>
      <c r="D11" s="11">
        <v>2.4361480561304729</v>
      </c>
      <c r="E11" s="11">
        <f t="shared" si="0"/>
        <v>56.979333251631125</v>
      </c>
      <c r="F11" s="11"/>
      <c r="G11" s="11">
        <v>32.815865879634842</v>
      </c>
      <c r="H11" s="11">
        <v>23.650008815510834</v>
      </c>
      <c r="I11" s="11">
        <v>2.7727134333894141</v>
      </c>
      <c r="J11" s="11">
        <f t="shared" si="1"/>
        <v>59.238588128535085</v>
      </c>
      <c r="K11" s="11"/>
      <c r="L11" s="11">
        <v>31.853108176949814</v>
      </c>
      <c r="M11" s="11">
        <v>21.062741041474631</v>
      </c>
      <c r="N11" s="11">
        <v>2.5404933466905808</v>
      </c>
      <c r="O11" s="11">
        <f t="shared" si="2"/>
        <v>55.456342565115023</v>
      </c>
      <c r="Q11" s="10" t="str">
        <f>name!E7</f>
        <v>Administrative and secretarial occupations</v>
      </c>
      <c r="R11" s="11">
        <v>8.8288483630153394</v>
      </c>
      <c r="S11" s="11">
        <v>2.0442081098393725</v>
      </c>
      <c r="T11" s="11">
        <v>0.55188846610602771</v>
      </c>
      <c r="U11" s="11">
        <f t="shared" si="3"/>
        <v>11.42494493896074</v>
      </c>
      <c r="V11" s="11"/>
      <c r="W11" s="11">
        <v>10.227443177346039</v>
      </c>
      <c r="X11" s="11">
        <v>2.4014761764573276</v>
      </c>
      <c r="Y11" s="11">
        <v>0.4278865092515452</v>
      </c>
      <c r="Z11" s="11">
        <f t="shared" si="4"/>
        <v>13.056805863054912</v>
      </c>
      <c r="AA11" s="11"/>
      <c r="AB11" s="11">
        <v>12.109035219656839</v>
      </c>
      <c r="AC11" s="11">
        <v>2.1012304778965158</v>
      </c>
      <c r="AD11" s="11">
        <v>0.52450986292480972</v>
      </c>
      <c r="AE11" s="11">
        <f t="shared" si="5"/>
        <v>14.734775560478164</v>
      </c>
      <c r="AG11" s="10" t="str">
        <f>name!E7</f>
        <v>Administrative and secretarial occupations</v>
      </c>
      <c r="AH11" s="11">
        <v>22.164469156510158</v>
      </c>
      <c r="AI11" s="11">
        <v>21.50565956613579</v>
      </c>
      <c r="AJ11" s="11">
        <v>1.8842595900244454</v>
      </c>
      <c r="AK11" s="11">
        <f t="shared" si="6"/>
        <v>45.554388312670397</v>
      </c>
      <c r="AL11" s="11"/>
      <c r="AM11" s="11">
        <v>22.58842270228881</v>
      </c>
      <c r="AN11" s="11">
        <v>21.248532639053511</v>
      </c>
      <c r="AO11" s="11">
        <v>2.3448269241378696</v>
      </c>
      <c r="AP11" s="11">
        <f t="shared" si="7"/>
        <v>46.181782265480187</v>
      </c>
      <c r="AQ11" s="11"/>
      <c r="AR11" s="11">
        <v>19.744072957292964</v>
      </c>
      <c r="AS11" s="11">
        <v>18.961510563578123</v>
      </c>
      <c r="AT11" s="11">
        <v>2.0159834837657722</v>
      </c>
      <c r="AU11" s="11">
        <f t="shared" si="8"/>
        <v>40.72156700463686</v>
      </c>
    </row>
    <row r="12" spans="1:47" x14ac:dyDescent="0.2">
      <c r="A12" t="str">
        <f>name!E8</f>
        <v>Skilled trades occupations</v>
      </c>
      <c r="B12" s="11">
        <v>32.040408283965093</v>
      </c>
      <c r="C12" s="11">
        <v>5.6733450230334741</v>
      </c>
      <c r="D12" s="11">
        <v>14.57802267135312</v>
      </c>
      <c r="E12" s="11">
        <f t="shared" si="0"/>
        <v>52.291775978351687</v>
      </c>
      <c r="F12" s="11"/>
      <c r="G12" s="11">
        <v>27.723958861605581</v>
      </c>
      <c r="H12" s="11">
        <v>4.5763884250167122</v>
      </c>
      <c r="I12" s="11">
        <v>13.887095670213846</v>
      </c>
      <c r="J12" s="11">
        <f t="shared" si="1"/>
        <v>46.187442956836136</v>
      </c>
      <c r="K12" s="11"/>
      <c r="L12" s="11">
        <v>21.85312670789644</v>
      </c>
      <c r="M12" s="11">
        <v>5.0590684085825544</v>
      </c>
      <c r="N12" s="11">
        <v>14.328558935495517</v>
      </c>
      <c r="O12" s="11">
        <f t="shared" si="2"/>
        <v>41.240754051974513</v>
      </c>
      <c r="Q12" s="10" t="str">
        <f>name!E8</f>
        <v>Skilled trades occupations</v>
      </c>
      <c r="R12" s="11">
        <v>29.717815678712864</v>
      </c>
      <c r="S12" s="11">
        <v>4.0180534799597574</v>
      </c>
      <c r="T12" s="11">
        <v>12.955369250570168</v>
      </c>
      <c r="U12" s="11">
        <f t="shared" si="3"/>
        <v>46.691238409242786</v>
      </c>
      <c r="V12" s="11"/>
      <c r="W12" s="11">
        <v>25.208511003404375</v>
      </c>
      <c r="X12" s="11">
        <v>3.0648804945544308</v>
      </c>
      <c r="Y12" s="11">
        <v>12.003535459425402</v>
      </c>
      <c r="Z12" s="11">
        <f t="shared" si="4"/>
        <v>40.276926957384205</v>
      </c>
      <c r="AA12" s="11"/>
      <c r="AB12" s="11">
        <v>19.257268055548046</v>
      </c>
      <c r="AC12" s="11">
        <v>3.6192136388852432</v>
      </c>
      <c r="AD12" s="11">
        <v>12.252825975692385</v>
      </c>
      <c r="AE12" s="11">
        <f t="shared" si="5"/>
        <v>35.129307670125669</v>
      </c>
      <c r="AG12" s="10" t="str">
        <f>name!E8</f>
        <v>Skilled trades occupations</v>
      </c>
      <c r="AH12" s="11">
        <v>2.3225926052522663</v>
      </c>
      <c r="AI12" s="11">
        <v>1.6552915430737141</v>
      </c>
      <c r="AJ12" s="11">
        <v>1.6226534207829479</v>
      </c>
      <c r="AK12" s="11">
        <f t="shared" si="6"/>
        <v>5.6005375691089281</v>
      </c>
      <c r="AL12" s="11"/>
      <c r="AM12" s="11">
        <v>2.5154478582012008</v>
      </c>
      <c r="AN12" s="11">
        <v>1.5115079304622787</v>
      </c>
      <c r="AO12" s="11">
        <v>1.8835602107884433</v>
      </c>
      <c r="AP12" s="11">
        <f t="shared" si="7"/>
        <v>5.9105159994519223</v>
      </c>
      <c r="AQ12" s="11"/>
      <c r="AR12" s="11">
        <v>2.5958586523483924</v>
      </c>
      <c r="AS12" s="11">
        <v>1.4398547696973107</v>
      </c>
      <c r="AT12" s="11">
        <v>2.0757329598031373</v>
      </c>
      <c r="AU12" s="11">
        <f t="shared" si="8"/>
        <v>6.1114463818488396</v>
      </c>
    </row>
    <row r="13" spans="1:47" x14ac:dyDescent="0.2">
      <c r="A13" t="str">
        <f>name!E9</f>
        <v>Caring, leisure and other service occupations</v>
      </c>
      <c r="B13" s="11">
        <v>25.717755407515877</v>
      </c>
      <c r="C13" s="11">
        <v>25.834705311387026</v>
      </c>
      <c r="D13" s="11">
        <v>4.5406115001829388</v>
      </c>
      <c r="E13" s="11">
        <f t="shared" si="0"/>
        <v>56.093072219085848</v>
      </c>
      <c r="F13" s="11"/>
      <c r="G13" s="11">
        <v>25.15163080751892</v>
      </c>
      <c r="H13" s="11">
        <v>24.919193377730213</v>
      </c>
      <c r="I13" s="11">
        <v>6.4163402907263789</v>
      </c>
      <c r="J13" s="11">
        <f t="shared" si="1"/>
        <v>56.487164475975518</v>
      </c>
      <c r="K13" s="11"/>
      <c r="L13" s="11">
        <v>28.701103515956305</v>
      </c>
      <c r="M13" s="11">
        <v>24.53991006649489</v>
      </c>
      <c r="N13" s="11">
        <v>7.2069911866220915</v>
      </c>
      <c r="O13" s="11">
        <f t="shared" si="2"/>
        <v>60.448004769073286</v>
      </c>
      <c r="Q13" s="10" t="str">
        <f>name!E9</f>
        <v>Caring, leisure and other service occupations</v>
      </c>
      <c r="R13" s="11">
        <v>6.520164510750452</v>
      </c>
      <c r="S13" s="11">
        <v>3.0530413888133165</v>
      </c>
      <c r="T13" s="11">
        <v>0.78005079335071348</v>
      </c>
      <c r="U13" s="11">
        <f t="shared" si="3"/>
        <v>10.353256692914483</v>
      </c>
      <c r="V13" s="11"/>
      <c r="W13" s="11">
        <v>6.499441933641978</v>
      </c>
      <c r="X13" s="11">
        <v>3.3716282614726034</v>
      </c>
      <c r="Y13" s="11">
        <v>0.82943375871232272</v>
      </c>
      <c r="Z13" s="11">
        <f t="shared" si="4"/>
        <v>10.700503953826905</v>
      </c>
      <c r="AA13" s="11"/>
      <c r="AB13" s="11">
        <v>7.4062946771731113</v>
      </c>
      <c r="AC13" s="11">
        <v>4.5009358054473152</v>
      </c>
      <c r="AD13" s="11">
        <v>1.2119183721319471</v>
      </c>
      <c r="AE13" s="11">
        <f t="shared" si="5"/>
        <v>13.119148854752375</v>
      </c>
      <c r="AG13" s="10" t="str">
        <f>name!E9</f>
        <v>Caring, leisure and other service occupations</v>
      </c>
      <c r="AH13" s="11">
        <v>19.197590896765426</v>
      </c>
      <c r="AI13" s="11">
        <v>22.781663922573706</v>
      </c>
      <c r="AJ13" s="11">
        <v>3.7605607068322251</v>
      </c>
      <c r="AK13" s="11">
        <f t="shared" si="6"/>
        <v>45.739815526171355</v>
      </c>
      <c r="AL13" s="11"/>
      <c r="AM13" s="11">
        <v>18.652188873876948</v>
      </c>
      <c r="AN13" s="11">
        <v>21.547565116257612</v>
      </c>
      <c r="AO13" s="11">
        <v>5.5869065320140558</v>
      </c>
      <c r="AP13" s="11">
        <f t="shared" si="7"/>
        <v>45.786660522148615</v>
      </c>
      <c r="AQ13" s="11"/>
      <c r="AR13" s="11">
        <v>21.294808838783201</v>
      </c>
      <c r="AS13" s="11">
        <v>20.038974261047571</v>
      </c>
      <c r="AT13" s="11">
        <v>5.9950728144901451</v>
      </c>
      <c r="AU13" s="11">
        <f t="shared" si="8"/>
        <v>47.328855914320911</v>
      </c>
    </row>
    <row r="14" spans="1:47" x14ac:dyDescent="0.2">
      <c r="A14" t="str">
        <f>name!E10</f>
        <v>Sales and customer service occupations</v>
      </c>
      <c r="B14" s="11">
        <v>16.731664390889566</v>
      </c>
      <c r="C14" s="11">
        <v>26.620820362305675</v>
      </c>
      <c r="D14" s="11">
        <v>3.3314201557459011</v>
      </c>
      <c r="E14" s="11">
        <f t="shared" si="0"/>
        <v>46.683904908941145</v>
      </c>
      <c r="F14" s="11"/>
      <c r="G14" s="11">
        <v>15.454836556566452</v>
      </c>
      <c r="H14" s="11">
        <v>26.531918947657829</v>
      </c>
      <c r="I14" s="11">
        <v>2.6566430405234671</v>
      </c>
      <c r="J14" s="11">
        <f t="shared" si="1"/>
        <v>44.643398544747747</v>
      </c>
      <c r="K14" s="11"/>
      <c r="L14" s="11">
        <v>14.706593648528685</v>
      </c>
      <c r="M14" s="11">
        <v>27.422949884208528</v>
      </c>
      <c r="N14" s="11">
        <v>2.0956132921893476</v>
      </c>
      <c r="O14" s="11">
        <f t="shared" si="2"/>
        <v>44.225156824926565</v>
      </c>
      <c r="Q14" s="10" t="str">
        <f>name!E10</f>
        <v>Sales and customer service occupations</v>
      </c>
      <c r="R14" s="11">
        <v>6.8991556548214596</v>
      </c>
      <c r="S14" s="11">
        <v>8.1829676399839126</v>
      </c>
      <c r="T14" s="11">
        <v>1.6873996675748884</v>
      </c>
      <c r="U14" s="11">
        <f t="shared" si="3"/>
        <v>16.769522962380261</v>
      </c>
      <c r="V14" s="11"/>
      <c r="W14" s="11">
        <v>6.6119125441408473</v>
      </c>
      <c r="X14" s="11">
        <v>8.4275657629025176</v>
      </c>
      <c r="Y14" s="11">
        <v>1.575712193814558</v>
      </c>
      <c r="Z14" s="11">
        <f t="shared" si="4"/>
        <v>16.615190500857921</v>
      </c>
      <c r="AA14" s="11"/>
      <c r="AB14" s="11">
        <v>6.5323616991453495</v>
      </c>
      <c r="AC14" s="11">
        <v>9.3967622401242181</v>
      </c>
      <c r="AD14" s="11">
        <v>1.3488239118914322</v>
      </c>
      <c r="AE14" s="11">
        <f t="shared" si="5"/>
        <v>17.277947851160999</v>
      </c>
      <c r="AG14" s="10" t="str">
        <f>name!E10</f>
        <v>Sales and customer service occupations</v>
      </c>
      <c r="AH14" s="11">
        <v>9.8325087360681067</v>
      </c>
      <c r="AI14" s="11">
        <v>18.437852722321772</v>
      </c>
      <c r="AJ14" s="11">
        <v>1.6440204881710114</v>
      </c>
      <c r="AK14" s="11">
        <f t="shared" si="6"/>
        <v>29.914381946560891</v>
      </c>
      <c r="AL14" s="11"/>
      <c r="AM14" s="11">
        <v>8.8429240124255983</v>
      </c>
      <c r="AN14" s="11">
        <v>18.104353184755325</v>
      </c>
      <c r="AO14" s="11">
        <v>1.0809308467089116</v>
      </c>
      <c r="AP14" s="11">
        <f t="shared" si="7"/>
        <v>28.028208043889837</v>
      </c>
      <c r="AQ14" s="11"/>
      <c r="AR14" s="11">
        <v>8.1742319493833353</v>
      </c>
      <c r="AS14" s="11">
        <v>18.026187644084288</v>
      </c>
      <c r="AT14" s="11">
        <v>0.74678938029791564</v>
      </c>
      <c r="AU14" s="11">
        <f t="shared" si="8"/>
        <v>26.947208973765537</v>
      </c>
    </row>
    <row r="15" spans="1:47" x14ac:dyDescent="0.2">
      <c r="A15" t="str">
        <f>name!E11</f>
        <v>Process, plant and machine operatives</v>
      </c>
      <c r="B15" s="11">
        <v>33.313552118215441</v>
      </c>
      <c r="C15" s="11">
        <v>5.5465158103887493</v>
      </c>
      <c r="D15" s="11">
        <v>4.5522206632270805</v>
      </c>
      <c r="E15" s="11">
        <f t="shared" si="0"/>
        <v>43.41228859183127</v>
      </c>
      <c r="F15" s="11"/>
      <c r="G15" s="11">
        <v>29.880003761379339</v>
      </c>
      <c r="H15" s="11">
        <v>6.7539984856335762</v>
      </c>
      <c r="I15" s="11">
        <v>6.0609690307153441</v>
      </c>
      <c r="J15" s="11">
        <f t="shared" si="1"/>
        <v>42.694971277728257</v>
      </c>
      <c r="K15" s="11"/>
      <c r="L15" s="11">
        <v>26.482800341756342</v>
      </c>
      <c r="M15" s="11">
        <v>7.5445672627321834</v>
      </c>
      <c r="N15" s="11">
        <v>6.7253008889480279</v>
      </c>
      <c r="O15" s="11">
        <f t="shared" si="2"/>
        <v>40.752668493436552</v>
      </c>
      <c r="Q15" s="10" t="str">
        <f>name!E11</f>
        <v>Process, plant and machine operatives</v>
      </c>
      <c r="R15" s="11">
        <v>29.096698843562372</v>
      </c>
      <c r="S15" s="11">
        <v>3.8704221737395605</v>
      </c>
      <c r="T15" s="11">
        <v>4.0582397666576764</v>
      </c>
      <c r="U15" s="11">
        <f t="shared" si="3"/>
        <v>37.025360783959613</v>
      </c>
      <c r="V15" s="11"/>
      <c r="W15" s="11">
        <v>26.515070443894945</v>
      </c>
      <c r="X15" s="11">
        <v>5.0178249565257946</v>
      </c>
      <c r="Y15" s="11">
        <v>5.2676105327140892</v>
      </c>
      <c r="Z15" s="11">
        <f t="shared" si="4"/>
        <v>36.800505933134829</v>
      </c>
      <c r="AA15" s="11"/>
      <c r="AB15" s="11">
        <v>22.317200588018412</v>
      </c>
      <c r="AC15" s="11">
        <v>5.2189442429383188</v>
      </c>
      <c r="AD15" s="11">
        <v>5.9358797501434237</v>
      </c>
      <c r="AE15" s="11">
        <f t="shared" si="5"/>
        <v>33.47202458110015</v>
      </c>
      <c r="AG15" s="10" t="str">
        <f>name!E11</f>
        <v>Process, plant and machine operatives</v>
      </c>
      <c r="AH15" s="11">
        <v>4.2168532746530687</v>
      </c>
      <c r="AI15" s="11">
        <v>1.6760936366491905</v>
      </c>
      <c r="AJ15" s="11">
        <v>0.4939808965694033</v>
      </c>
      <c r="AK15" s="11">
        <f t="shared" si="6"/>
        <v>6.386927807871662</v>
      </c>
      <c r="AL15" s="11"/>
      <c r="AM15" s="11">
        <v>3.3649333174843932</v>
      </c>
      <c r="AN15" s="11">
        <v>1.7361735291077764</v>
      </c>
      <c r="AO15" s="11">
        <v>0.7933584980012609</v>
      </c>
      <c r="AP15" s="11">
        <f t="shared" si="7"/>
        <v>5.8944653445934305</v>
      </c>
      <c r="AQ15" s="11"/>
      <c r="AR15" s="11">
        <v>4.1655997537379097</v>
      </c>
      <c r="AS15" s="11">
        <v>2.3256230197938672</v>
      </c>
      <c r="AT15" s="11">
        <v>0.7894211388046094</v>
      </c>
      <c r="AU15" s="11">
        <f t="shared" si="8"/>
        <v>7.2806439123363864</v>
      </c>
    </row>
    <row r="16" spans="1:47" x14ac:dyDescent="0.2">
      <c r="A16" t="str">
        <f>name!E12</f>
        <v>Elementary occupations</v>
      </c>
      <c r="B16" s="11">
        <v>30.25150636539189</v>
      </c>
      <c r="C16" s="11">
        <v>28.188305507607598</v>
      </c>
      <c r="D16" s="11">
        <v>3.1390220470511014</v>
      </c>
      <c r="E16" s="11">
        <f t="shared" si="0"/>
        <v>61.578833920050585</v>
      </c>
      <c r="F16" s="11"/>
      <c r="G16" s="11">
        <v>26.205122067779826</v>
      </c>
      <c r="H16" s="11">
        <v>25.391686344081595</v>
      </c>
      <c r="I16" s="11">
        <v>3.1184311570464995</v>
      </c>
      <c r="J16" s="11">
        <f t="shared" si="1"/>
        <v>54.715239568907919</v>
      </c>
      <c r="K16" s="11"/>
      <c r="L16" s="11">
        <v>28.983630554737282</v>
      </c>
      <c r="M16" s="11">
        <v>20.62495930226051</v>
      </c>
      <c r="N16" s="11">
        <v>3.9436228987352542</v>
      </c>
      <c r="O16" s="11">
        <f t="shared" si="2"/>
        <v>53.552212755733052</v>
      </c>
      <c r="Q16" s="10" t="str">
        <f>name!E12</f>
        <v>Elementary occupations</v>
      </c>
      <c r="R16" s="11">
        <v>22.971949978721838</v>
      </c>
      <c r="S16" s="11">
        <v>9.6395456809796691</v>
      </c>
      <c r="T16" s="11">
        <v>1.8523169116567657</v>
      </c>
      <c r="U16" s="11">
        <f t="shared" si="3"/>
        <v>34.463812571358268</v>
      </c>
      <c r="V16" s="11"/>
      <c r="W16" s="11">
        <v>19.754653934292058</v>
      </c>
      <c r="X16" s="11">
        <v>8.3820954730959869</v>
      </c>
      <c r="Y16" s="11">
        <v>1.9087756302561392</v>
      </c>
      <c r="Z16" s="11">
        <f t="shared" si="4"/>
        <v>30.045525037644182</v>
      </c>
      <c r="AA16" s="11"/>
      <c r="AB16" s="11">
        <v>21.220468868116257</v>
      </c>
      <c r="AC16" s="11">
        <v>6.4348920450802796</v>
      </c>
      <c r="AD16" s="11">
        <v>2.3290661164989053</v>
      </c>
      <c r="AE16" s="11">
        <f t="shared" si="5"/>
        <v>29.984427029695439</v>
      </c>
      <c r="AG16" s="10" t="str">
        <f>name!E12</f>
        <v>Elementary occupations</v>
      </c>
      <c r="AH16" s="11">
        <v>7.2795563866700581</v>
      </c>
      <c r="AI16" s="11">
        <v>18.548759826627926</v>
      </c>
      <c r="AJ16" s="11">
        <v>1.2867051353943353</v>
      </c>
      <c r="AK16" s="11">
        <f t="shared" si="6"/>
        <v>27.11502134869232</v>
      </c>
      <c r="AL16" s="11"/>
      <c r="AM16" s="11">
        <v>6.4504681334877825</v>
      </c>
      <c r="AN16" s="11">
        <v>17.009590870985598</v>
      </c>
      <c r="AO16" s="11">
        <v>1.2096555267903604</v>
      </c>
      <c r="AP16" s="11">
        <f t="shared" si="7"/>
        <v>24.66971453126374</v>
      </c>
      <c r="AQ16" s="11"/>
      <c r="AR16" s="11">
        <v>7.7631616866210296</v>
      </c>
      <c r="AS16" s="11">
        <v>14.190067257180235</v>
      </c>
      <c r="AT16" s="11">
        <v>1.6145567822363482</v>
      </c>
      <c r="AU16" s="11">
        <f t="shared" si="8"/>
        <v>23.567785726037613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309.86085160069132</v>
      </c>
      <c r="C18" s="34">
        <f t="shared" ref="C18:D18" si="9">SUM(C8:C16)</f>
        <v>148.76792453493348</v>
      </c>
      <c r="D18" s="34">
        <f t="shared" si="9"/>
        <v>62.48822386437525</v>
      </c>
      <c r="E18" s="34">
        <f t="shared" si="0"/>
        <v>521.11700000000008</v>
      </c>
      <c r="F18" s="34"/>
      <c r="G18" s="34">
        <f>SUM(G8:G16)</f>
        <v>329.15025582537362</v>
      </c>
      <c r="H18" s="34">
        <f t="shared" ref="H18:I18" si="10">SUM(H8:H16)</f>
        <v>155.32073873090678</v>
      </c>
      <c r="I18" s="34">
        <f t="shared" si="10"/>
        <v>66.905005443719872</v>
      </c>
      <c r="J18" s="34">
        <f t="shared" ref="J18" si="11">SUM(G18:I18)</f>
        <v>551.37600000000032</v>
      </c>
      <c r="K18" s="34"/>
      <c r="L18" s="34">
        <f>SUM(L8:L16)</f>
        <v>344.09724921786403</v>
      </c>
      <c r="M18" s="34">
        <f t="shared" ref="M18:N18" si="12">SUM(M8:M16)</f>
        <v>157.89534560032584</v>
      </c>
      <c r="N18" s="34">
        <f t="shared" si="12"/>
        <v>70.858405181810255</v>
      </c>
      <c r="O18" s="34">
        <f>SUM(L18:N18)</f>
        <v>572.85100000000011</v>
      </c>
      <c r="Q18" s="231" t="str">
        <f>name!E3</f>
        <v>All occupations</v>
      </c>
      <c r="R18" s="34">
        <f>SUM(R8:R16)</f>
        <v>198.375109465327</v>
      </c>
      <c r="S18" s="34">
        <f t="shared" ref="S18:T18" si="13">SUM(S8:S16)</f>
        <v>39.54316216653357</v>
      </c>
      <c r="T18" s="34">
        <f t="shared" si="13"/>
        <v>40.856344222730293</v>
      </c>
      <c r="U18" s="34">
        <f t="shared" ref="U18" si="14">SUM(R18:T18)</f>
        <v>278.77461585459088</v>
      </c>
      <c r="V18" s="34"/>
      <c r="W18" s="34">
        <f>SUM(W8:W16)</f>
        <v>207.21993264422292</v>
      </c>
      <c r="X18" s="34">
        <f t="shared" ref="X18:Y18" si="15">SUM(X8:X16)</f>
        <v>43.745196266964975</v>
      </c>
      <c r="Y18" s="34">
        <f t="shared" si="15"/>
        <v>39.181462583927917</v>
      </c>
      <c r="Z18" s="34">
        <f t="shared" ref="Z18" si="16">SUM(W18:Y18)</f>
        <v>290.14659149511579</v>
      </c>
      <c r="AA18" s="34"/>
      <c r="AB18" s="34">
        <f>SUM(AB8:AB16)</f>
        <v>209.53633607327768</v>
      </c>
      <c r="AC18" s="34">
        <f t="shared" ref="AC18:AD18" si="17">SUM(AC8:AC16)</f>
        <v>46.425892259590995</v>
      </c>
      <c r="AD18" s="34">
        <f t="shared" si="17"/>
        <v>41.20583789425816</v>
      </c>
      <c r="AE18" s="34">
        <f t="shared" ref="AE18" si="18">SUM(AB18:AD18)</f>
        <v>297.16806622712681</v>
      </c>
      <c r="AG18" s="231" t="str">
        <f>name!E3</f>
        <v>All occupations</v>
      </c>
      <c r="AH18" s="34">
        <f>SUM(AH8:AH16)</f>
        <v>111.48574213536433</v>
      </c>
      <c r="AI18" s="34">
        <f t="shared" ref="AI18:AJ18" si="19">SUM(AI8:AI16)</f>
        <v>109.22476236839991</v>
      </c>
      <c r="AJ18" s="34">
        <f t="shared" si="19"/>
        <v>21.63187964164495</v>
      </c>
      <c r="AK18" s="34">
        <f t="shared" si="6"/>
        <v>242.3423841454092</v>
      </c>
      <c r="AL18" s="34"/>
      <c r="AM18" s="34">
        <f>SUM(AM8:AM16)</f>
        <v>121.93032318115073</v>
      </c>
      <c r="AN18" s="34">
        <f t="shared" ref="AN18:AO18" si="20">SUM(AN8:AN16)</f>
        <v>111.57554246394182</v>
      </c>
      <c r="AO18" s="34">
        <f t="shared" si="20"/>
        <v>27.723542859791944</v>
      </c>
      <c r="AP18" s="34">
        <f t="shared" si="7"/>
        <v>261.22940850488447</v>
      </c>
      <c r="AQ18" s="34"/>
      <c r="AR18" s="34">
        <f>SUM(AR8:AR16)</f>
        <v>134.56091314458644</v>
      </c>
      <c r="AS18" s="34">
        <f t="shared" ref="AS18:AT18" si="21">SUM(AS8:AS16)</f>
        <v>111.46945334073482</v>
      </c>
      <c r="AT18" s="34">
        <f t="shared" si="21"/>
        <v>29.652567287552102</v>
      </c>
      <c r="AU18" s="34">
        <f t="shared" si="8"/>
        <v>275.68293377287335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11.155384926713873</v>
      </c>
      <c r="C26" s="18">
        <f t="shared" ref="C26:O26" si="22">C8/C$18*100</f>
        <v>3.4293510783296135</v>
      </c>
      <c r="D26" s="18">
        <f t="shared" si="22"/>
        <v>14.902299780951701</v>
      </c>
      <c r="E26" s="18">
        <f t="shared" si="22"/>
        <v>9.3990653932916182</v>
      </c>
      <c r="F26" s="18"/>
      <c r="G26" s="18">
        <f t="shared" si="22"/>
        <v>12.48227543091277</v>
      </c>
      <c r="H26" s="18">
        <f t="shared" si="22"/>
        <v>5.1577666826382735</v>
      </c>
      <c r="I26" s="18">
        <f t="shared" si="22"/>
        <v>16.963740490479861</v>
      </c>
      <c r="J26" s="18">
        <f t="shared" si="22"/>
        <v>10.962775733035445</v>
      </c>
      <c r="K26" s="18"/>
      <c r="L26" s="18">
        <f t="shared" si="22"/>
        <v>11.396859544149263</v>
      </c>
      <c r="M26" s="18">
        <f t="shared" si="22"/>
        <v>5.893009962113692</v>
      </c>
      <c r="N26" s="18">
        <f t="shared" si="22"/>
        <v>18.216775833809738</v>
      </c>
      <c r="O26" s="18">
        <f t="shared" si="22"/>
        <v>10.723414197752163</v>
      </c>
      <c r="Q26" t="str">
        <f>$A$8</f>
        <v>Managers, directors and senior officials</v>
      </c>
      <c r="R26" s="18">
        <f>R8/R$18*100</f>
        <v>12.998045431349114</v>
      </c>
      <c r="S26" s="18">
        <f t="shared" ref="S26:U26" si="23">S8/S$18*100</f>
        <v>5.8023895650719401</v>
      </c>
      <c r="T26" s="18">
        <f t="shared" si="23"/>
        <v>15.026357251893025</v>
      </c>
      <c r="U26" s="18">
        <f t="shared" si="23"/>
        <v>12.27463099755869</v>
      </c>
      <c r="V26" s="18"/>
      <c r="W26" s="18">
        <f t="shared" ref="W26:Z26" si="24">W8/W$18*100</f>
        <v>14.478655126206002</v>
      </c>
      <c r="X26" s="18">
        <f t="shared" si="24"/>
        <v>8.0892474632062861</v>
      </c>
      <c r="Y26" s="18">
        <f t="shared" si="24"/>
        <v>18.43407705483579</v>
      </c>
      <c r="Z26" s="18">
        <f t="shared" si="24"/>
        <v>14.049469743377157</v>
      </c>
      <c r="AA26" s="18"/>
      <c r="AB26" s="18">
        <f t="shared" ref="AB26:AE26" si="25">AB8/AB$18*100</f>
        <v>13.286442995572688</v>
      </c>
      <c r="AC26" s="18">
        <f t="shared" si="25"/>
        <v>8.4368390381673812</v>
      </c>
      <c r="AD26" s="18">
        <f t="shared" si="25"/>
        <v>20.471726378570924</v>
      </c>
      <c r="AE26" s="18">
        <f t="shared" si="25"/>
        <v>13.525124198356226</v>
      </c>
      <c r="AG26" t="str">
        <f>$A$8</f>
        <v>Managers, directors and senior officials</v>
      </c>
      <c r="AH26" s="18">
        <f>AH8/AH$18*100</f>
        <v>7.8765981301868253</v>
      </c>
      <c r="AI26" s="18">
        <f t="shared" ref="AI26:AK26" si="26">AI8/AI$18*100</f>
        <v>2.570228625930254</v>
      </c>
      <c r="AJ26" s="18">
        <f t="shared" si="26"/>
        <v>14.667991213219949</v>
      </c>
      <c r="AK26" s="18">
        <f t="shared" si="26"/>
        <v>6.0912053195323628</v>
      </c>
      <c r="AL26" s="18"/>
      <c r="AM26" s="18">
        <f t="shared" ref="AM26:AP26" si="27">AM8/AM$18*100</f>
        <v>9.0894388075213843</v>
      </c>
      <c r="AN26" s="18">
        <f t="shared" si="27"/>
        <v>4.0084269683346108</v>
      </c>
      <c r="AO26" s="18">
        <f t="shared" si="27"/>
        <v>14.885725520551677</v>
      </c>
      <c r="AP26" s="18">
        <f t="shared" si="27"/>
        <v>7.5343954782438498</v>
      </c>
      <c r="AQ26" s="18"/>
      <c r="AR26" s="18">
        <f t="shared" ref="AR26:AU26" si="28">AR8/AR$18*100</f>
        <v>8.4544271255276069</v>
      </c>
      <c r="AS26" s="18">
        <f t="shared" si="28"/>
        <v>4.8335310549131494</v>
      </c>
      <c r="AT26" s="18">
        <f t="shared" si="28"/>
        <v>15.083248618241967</v>
      </c>
      <c r="AU26" s="18">
        <f t="shared" si="28"/>
        <v>7.7033551334698291</v>
      </c>
    </row>
    <row r="27" spans="1:47" x14ac:dyDescent="0.2">
      <c r="A27" t="str">
        <f>$A$9</f>
        <v>Professional occupations</v>
      </c>
      <c r="B27" s="18">
        <f t="shared" ref="B27:B34" si="29">B9/B$18*100</f>
        <v>21.369952740259713</v>
      </c>
      <c r="C27" s="18">
        <f t="shared" ref="C27:O27" si="30">C9/C$18*100</f>
        <v>11.370929534558297</v>
      </c>
      <c r="D27" s="18">
        <f t="shared" si="30"/>
        <v>19.504238811519183</v>
      </c>
      <c r="E27" s="18">
        <f t="shared" si="30"/>
        <v>18.291720636269901</v>
      </c>
      <c r="F27" s="18"/>
      <c r="G27" s="18">
        <f t="shared" si="30"/>
        <v>25.31470157405607</v>
      </c>
      <c r="H27" s="18">
        <f t="shared" si="30"/>
        <v>14.114556882684781</v>
      </c>
      <c r="I27" s="18">
        <f t="shared" si="30"/>
        <v>18.898586153080878</v>
      </c>
      <c r="J27" s="18">
        <f t="shared" si="30"/>
        <v>21.381115446758706</v>
      </c>
      <c r="K27" s="18"/>
      <c r="L27" s="18">
        <f t="shared" si="30"/>
        <v>28.993076272650953</v>
      </c>
      <c r="M27" s="18">
        <f t="shared" si="30"/>
        <v>16.278519235552395</v>
      </c>
      <c r="N27" s="18">
        <f t="shared" si="30"/>
        <v>18.063746991765687</v>
      </c>
      <c r="O27" s="18">
        <f t="shared" si="30"/>
        <v>24.136657727378058</v>
      </c>
      <c r="Q27" t="str">
        <f>$A$9</f>
        <v>Professional occupations</v>
      </c>
      <c r="R27" s="18">
        <f t="shared" ref="R27:U27" si="31">R9/R$18*100</f>
        <v>21.176118921127497</v>
      </c>
      <c r="S27" s="18">
        <f t="shared" si="31"/>
        <v>8.8601120329771543</v>
      </c>
      <c r="T27" s="18">
        <f t="shared" si="31"/>
        <v>19.839377105315588</v>
      </c>
      <c r="U27" s="18">
        <f t="shared" si="31"/>
        <v>19.233229538155424</v>
      </c>
      <c r="V27" s="18"/>
      <c r="W27" s="18">
        <f t="shared" ref="W27:Z27" si="32">W9/W$18*100</f>
        <v>24.971649494825769</v>
      </c>
      <c r="X27" s="18">
        <f t="shared" si="32"/>
        <v>12.630320603873002</v>
      </c>
      <c r="Y27" s="18">
        <f t="shared" si="32"/>
        <v>16.114994129155672</v>
      </c>
      <c r="Z27" s="18">
        <f t="shared" si="32"/>
        <v>21.914951290002744</v>
      </c>
      <c r="AA27" s="18"/>
      <c r="AB27" s="18">
        <f t="shared" ref="AB27:AE27" si="33">AB9/AB$18*100</f>
        <v>30.238759848826646</v>
      </c>
      <c r="AC27" s="18">
        <f t="shared" si="33"/>
        <v>15.59104248859822</v>
      </c>
      <c r="AD27" s="18">
        <f t="shared" si="33"/>
        <v>13.211702675559836</v>
      </c>
      <c r="AE27" s="18">
        <f t="shared" si="33"/>
        <v>25.589379034614922</v>
      </c>
      <c r="AG27" t="str">
        <f>$A$9</f>
        <v>Professional occupations</v>
      </c>
      <c r="AH27" s="18">
        <f t="shared" ref="AH27:AK27" si="34">AH9/AH$18*100</f>
        <v>21.714856082623871</v>
      </c>
      <c r="AI27" s="18">
        <f>AI9/AI$18*100</f>
        <v>12.279932781465959</v>
      </c>
      <c r="AJ27" s="18">
        <f t="shared" si="34"/>
        <v>18.871259813836343</v>
      </c>
      <c r="AK27" s="18">
        <f t="shared" si="34"/>
        <v>17.208671200355592</v>
      </c>
      <c r="AL27" s="18"/>
      <c r="AM27" s="18">
        <f t="shared" ref="AM27:AP27" si="35">AM9/AM$18*100</f>
        <v>25.897716749419363</v>
      </c>
      <c r="AN27" s="18">
        <f t="shared" si="35"/>
        <v>14.696478385277112</v>
      </c>
      <c r="AO27" s="18">
        <f t="shared" si="35"/>
        <v>22.832614617116946</v>
      </c>
      <c r="AP27" s="18">
        <f t="shared" si="35"/>
        <v>20.788185840472504</v>
      </c>
      <c r="AQ27" s="18"/>
      <c r="AR27" s="18">
        <f t="shared" ref="AR27:AU27" si="36">AR9/AR$18*100</f>
        <v>27.053315562361696</v>
      </c>
      <c r="AS27" s="18">
        <f t="shared" si="36"/>
        <v>16.564846300308929</v>
      </c>
      <c r="AT27" s="18">
        <f t="shared" si="36"/>
        <v>24.806250924410492</v>
      </c>
      <c r="AU27" s="18">
        <f t="shared" si="36"/>
        <v>22.570719728494932</v>
      </c>
    </row>
    <row r="28" spans="1:47" x14ac:dyDescent="0.2">
      <c r="A28" t="str">
        <f>$A$10</f>
        <v>Associate professional occupations</v>
      </c>
      <c r="B28" s="18">
        <f t="shared" si="29"/>
        <v>12.918495197930927</v>
      </c>
      <c r="C28" s="18">
        <f t="shared" ref="C28:O28" si="37">C10/C$18*100</f>
        <v>7.6201201210105944</v>
      </c>
      <c r="D28" s="18">
        <f t="shared" si="37"/>
        <v>13.459726314662873</v>
      </c>
      <c r="E28" s="18">
        <f t="shared" si="37"/>
        <v>11.47082088982671</v>
      </c>
      <c r="F28" s="18"/>
      <c r="G28" s="18">
        <f t="shared" si="37"/>
        <v>14.434134728420775</v>
      </c>
      <c r="H28" s="18">
        <f t="shared" si="37"/>
        <v>8.7326580557311164</v>
      </c>
      <c r="I28" s="18">
        <f t="shared" si="37"/>
        <v>11.955938385977442</v>
      </c>
      <c r="J28" s="18">
        <f t="shared" si="37"/>
        <v>12.527339168873445</v>
      </c>
      <c r="K28" s="18"/>
      <c r="L28" s="18">
        <f t="shared" si="37"/>
        <v>15.267843112661946</v>
      </c>
      <c r="M28" s="18">
        <f t="shared" si="37"/>
        <v>10.534406140852191</v>
      </c>
      <c r="N28" s="18">
        <f t="shared" si="37"/>
        <v>11.727648605669257</v>
      </c>
      <c r="O28" s="18">
        <f t="shared" si="37"/>
        <v>13.525260480633433</v>
      </c>
      <c r="Q28" t="str">
        <f>$A$10</f>
        <v>Associate professional occupations</v>
      </c>
      <c r="R28" s="18">
        <f t="shared" ref="R28:U28" si="38">R10/R$18*100</f>
        <v>13.382445289738602</v>
      </c>
      <c r="S28" s="18">
        <f t="shared" si="38"/>
        <v>7.4270916834173528</v>
      </c>
      <c r="T28" s="18">
        <f t="shared" si="38"/>
        <v>11.567885017526239</v>
      </c>
      <c r="U28" s="18">
        <f t="shared" si="38"/>
        <v>12.271763775358128</v>
      </c>
      <c r="V28" s="18"/>
      <c r="W28" s="18">
        <f t="shared" ref="W28:Z28" si="39">W10/W$18*100</f>
        <v>14.792980845375489</v>
      </c>
      <c r="X28" s="18">
        <f t="shared" si="39"/>
        <v>9.1802295292883844</v>
      </c>
      <c r="Y28" s="18">
        <f t="shared" si="39"/>
        <v>9.2688655838828407</v>
      </c>
      <c r="Z28" s="18">
        <f t="shared" si="39"/>
        <v>13.200772503492722</v>
      </c>
      <c r="AA28" s="18"/>
      <c r="AB28" s="18">
        <f t="shared" ref="AB28:AE28" si="40">AB10/AB$18*100</f>
        <v>14.075168159230047</v>
      </c>
      <c r="AC28" s="18">
        <f t="shared" si="40"/>
        <v>8.6132010064160749</v>
      </c>
      <c r="AD28" s="18">
        <f t="shared" si="40"/>
        <v>9.0357942514293708</v>
      </c>
      <c r="AE28" s="18">
        <f t="shared" si="40"/>
        <v>12.523089132869133</v>
      </c>
      <c r="AG28" t="str">
        <f>$A$10</f>
        <v>Associate professional occupations</v>
      </c>
      <c r="AH28" s="18">
        <f t="shared" ref="AH28:AK28" si="41">AH10/AH$18*100</f>
        <v>12.092953308125422</v>
      </c>
      <c r="AI28" s="18">
        <f t="shared" si="41"/>
        <v>7.6900031278031129</v>
      </c>
      <c r="AJ28" s="18">
        <f t="shared" si="41"/>
        <v>17.032865613283395</v>
      </c>
      <c r="AK28" s="18">
        <f t="shared" si="41"/>
        <v>10.549469282170998</v>
      </c>
      <c r="AL28" s="18"/>
      <c r="AM28" s="18">
        <f t="shared" ref="AM28:AP28" si="42">AM10/AM$18*100</f>
        <v>13.824277670348998</v>
      </c>
      <c r="AN28" s="18">
        <f t="shared" si="42"/>
        <v>8.5571796173396102</v>
      </c>
      <c r="AO28" s="18">
        <f t="shared" si="42"/>
        <v>15.753557001607369</v>
      </c>
      <c r="AP28" s="18">
        <f t="shared" si="42"/>
        <v>11.779359116561233</v>
      </c>
      <c r="AQ28" s="18"/>
      <c r="AR28" s="18">
        <f t="shared" ref="AR28:AU28" si="43">AR10/AR$18*100</f>
        <v>17.125059551138101</v>
      </c>
      <c r="AS28" s="18">
        <f t="shared" si="43"/>
        <v>11.334568516344076</v>
      </c>
      <c r="AT28" s="18">
        <f t="shared" si="43"/>
        <v>15.468306643137913</v>
      </c>
      <c r="AU28" s="18">
        <f t="shared" si="43"/>
        <v>14.605535263579227</v>
      </c>
    </row>
    <row r="29" spans="1:47" x14ac:dyDescent="0.2">
      <c r="A29" t="str">
        <f>$A$11</f>
        <v>Administrative and secretarial occupations</v>
      </c>
      <c r="B29" s="18">
        <f t="shared" si="29"/>
        <v>10.002334066862272</v>
      </c>
      <c r="C29" s="18">
        <f t="shared" ref="C29:O29" si="44">C11/C$18*100</f>
        <v>15.82993629143842</v>
      </c>
      <c r="D29" s="18">
        <f t="shared" si="44"/>
        <v>3.898571451507248</v>
      </c>
      <c r="E29" s="18">
        <f t="shared" si="44"/>
        <v>10.9340768486983</v>
      </c>
      <c r="F29" s="18"/>
      <c r="G29" s="18">
        <f t="shared" si="44"/>
        <v>9.9698740313435668</v>
      </c>
      <c r="H29" s="18">
        <f t="shared" si="44"/>
        <v>15.226562150521625</v>
      </c>
      <c r="I29" s="18">
        <f t="shared" si="44"/>
        <v>4.1442541032625808</v>
      </c>
      <c r="J29" s="18">
        <f t="shared" si="44"/>
        <v>10.743773419324572</v>
      </c>
      <c r="K29" s="18"/>
      <c r="L29" s="18">
        <f t="shared" si="44"/>
        <v>9.2570075027778334</v>
      </c>
      <c r="M29" s="18">
        <f t="shared" si="44"/>
        <v>13.339684562197233</v>
      </c>
      <c r="N29" s="18">
        <f t="shared" si="44"/>
        <v>3.5853098022346397</v>
      </c>
      <c r="O29" s="18">
        <f t="shared" si="44"/>
        <v>9.680762111808308</v>
      </c>
      <c r="Q29" t="str">
        <f>$A$11</f>
        <v>Administrative and secretarial occupations</v>
      </c>
      <c r="R29" s="18">
        <f t="shared" ref="R29:U29" si="45">R11/R$18*100</f>
        <v>4.4505827302686329</v>
      </c>
      <c r="S29" s="18">
        <f t="shared" si="45"/>
        <v>5.1695615571418312</v>
      </c>
      <c r="T29" s="18">
        <f t="shared" si="45"/>
        <v>1.3508023701224507</v>
      </c>
      <c r="U29" s="18">
        <f t="shared" si="45"/>
        <v>4.098273045390906</v>
      </c>
      <c r="V29" s="18"/>
      <c r="W29" s="18">
        <f t="shared" ref="W29:Z29" si="46">W11/W$18*100</f>
        <v>4.9355498994904092</v>
      </c>
      <c r="X29" s="18">
        <f t="shared" si="46"/>
        <v>5.4896911692926809</v>
      </c>
      <c r="Y29" s="18">
        <f t="shared" si="46"/>
        <v>1.0920636470244032</v>
      </c>
      <c r="Z29" s="18">
        <f t="shared" si="46"/>
        <v>4.500072117261011</v>
      </c>
      <c r="AA29" s="18"/>
      <c r="AB29" s="18">
        <f t="shared" ref="AB29:AE29" si="47">AB11/AB$18*100</f>
        <v>5.7789667637512503</v>
      </c>
      <c r="AC29" s="18">
        <f t="shared" si="47"/>
        <v>4.525988356125624</v>
      </c>
      <c r="AD29" s="18">
        <f t="shared" si="47"/>
        <v>1.2729018258791378</v>
      </c>
      <c r="AE29" s="18">
        <f t="shared" si="47"/>
        <v>4.9583980363543878</v>
      </c>
      <c r="AG29" t="str">
        <f>$A$11</f>
        <v>Administrative and secretarial occupations</v>
      </c>
      <c r="AH29" s="18">
        <f t="shared" ref="AH29:AK29" si="48">AH11/AH$18*100</f>
        <v>19.880989920306032</v>
      </c>
      <c r="AI29" s="18">
        <f t="shared" si="48"/>
        <v>19.689362649835935</v>
      </c>
      <c r="AJ29" s="18">
        <f t="shared" si="48"/>
        <v>8.7105680192346</v>
      </c>
      <c r="AK29" s="18">
        <f t="shared" si="48"/>
        <v>18.797532455295585</v>
      </c>
      <c r="AL29" s="18"/>
      <c r="AM29" s="18">
        <f t="shared" ref="AM29:AP29" si="49">AM11/AM$18*100</f>
        <v>18.525680989731654</v>
      </c>
      <c r="AN29" s="18">
        <f t="shared" si="49"/>
        <v>19.044077375577594</v>
      </c>
      <c r="AO29" s="18">
        <f t="shared" si="49"/>
        <v>8.4578905949954297</v>
      </c>
      <c r="AP29" s="18">
        <f t="shared" si="49"/>
        <v>17.678630644917099</v>
      </c>
      <c r="AQ29" s="18"/>
      <c r="AR29" s="18">
        <f t="shared" ref="AR29:AU29" si="50">AR11/AR$18*100</f>
        <v>14.672962969623912</v>
      </c>
      <c r="AS29" s="18">
        <f t="shared" si="50"/>
        <v>17.010499285052948</v>
      </c>
      <c r="AT29" s="18">
        <f t="shared" si="50"/>
        <v>6.7986810862480196</v>
      </c>
      <c r="AU29" s="18">
        <f t="shared" si="50"/>
        <v>14.771159914521984</v>
      </c>
    </row>
    <row r="30" spans="1:47" x14ac:dyDescent="0.2">
      <c r="A30" t="str">
        <f>$A$12</f>
        <v>Skilled trades occupations</v>
      </c>
      <c r="B30" s="18">
        <f t="shared" si="29"/>
        <v>10.340256963230269</v>
      </c>
      <c r="C30" s="18">
        <f t="shared" ref="C30:O30" si="51">C12/C$18*100</f>
        <v>3.8135539235147875</v>
      </c>
      <c r="D30" s="18">
        <f t="shared" si="51"/>
        <v>23.329231925351777</v>
      </c>
      <c r="E30" s="18">
        <f t="shared" si="51"/>
        <v>10.034555767390371</v>
      </c>
      <c r="F30" s="18"/>
      <c r="G30" s="18">
        <f t="shared" si="51"/>
        <v>8.4228884440892458</v>
      </c>
      <c r="H30" s="18">
        <f t="shared" si="51"/>
        <v>2.9464117041995959</v>
      </c>
      <c r="I30" s="18">
        <f t="shared" si="51"/>
        <v>20.756437546209597</v>
      </c>
      <c r="J30" s="18">
        <f t="shared" si="51"/>
        <v>8.376759771342261</v>
      </c>
      <c r="K30" s="18"/>
      <c r="L30" s="18">
        <f t="shared" si="51"/>
        <v>6.3508577175693155</v>
      </c>
      <c r="M30" s="18">
        <f t="shared" si="51"/>
        <v>3.2040643055992106</v>
      </c>
      <c r="N30" s="18">
        <f t="shared" si="51"/>
        <v>20.221396316683876</v>
      </c>
      <c r="O30" s="18">
        <f t="shared" si="51"/>
        <v>7.1992113223114744</v>
      </c>
      <c r="Q30" t="str">
        <f>$A$12</f>
        <v>Skilled trades occupations</v>
      </c>
      <c r="R30" s="18">
        <f t="shared" ref="R30:U30" si="52">R12/R$18*100</f>
        <v>14.980617154445525</v>
      </c>
      <c r="S30" s="18">
        <f t="shared" si="52"/>
        <v>10.161184032369427</v>
      </c>
      <c r="T30" s="18">
        <f t="shared" si="52"/>
        <v>31.709565544933145</v>
      </c>
      <c r="U30" s="18">
        <f t="shared" si="52"/>
        <v>16.748741009330985</v>
      </c>
      <c r="V30" s="18"/>
      <c r="W30" s="18">
        <f t="shared" ref="W30:Z30" si="53">W12/W$18*100</f>
        <v>12.165099506467367</v>
      </c>
      <c r="X30" s="18">
        <f t="shared" si="53"/>
        <v>7.0062104095962976</v>
      </c>
      <c r="Y30" s="18">
        <f t="shared" si="53"/>
        <v>30.635751367661314</v>
      </c>
      <c r="Z30" s="18">
        <f t="shared" si="53"/>
        <v>13.881578532368252</v>
      </c>
      <c r="AA30" s="18"/>
      <c r="AB30" s="18">
        <f t="shared" ref="AB30:AE30" si="54">AB12/AB$18*100</f>
        <v>9.1904193880786007</v>
      </c>
      <c r="AC30" s="18">
        <f t="shared" si="54"/>
        <v>7.7956792271182689</v>
      </c>
      <c r="AD30" s="18">
        <f t="shared" si="54"/>
        <v>29.735655435852109</v>
      </c>
      <c r="AE30" s="18">
        <f t="shared" si="54"/>
        <v>11.821360254528894</v>
      </c>
      <c r="AG30" t="str">
        <f>$A$12</f>
        <v>Skilled trades occupations</v>
      </c>
      <c r="AH30" s="18">
        <f t="shared" ref="AH30:AK30" si="55">AH12/AH$18*100</f>
        <v>2.0833090947470296</v>
      </c>
      <c r="AI30" s="18">
        <f t="shared" si="55"/>
        <v>1.5154910911965607</v>
      </c>
      <c r="AJ30" s="18">
        <f t="shared" si="55"/>
        <v>7.5012132448216446</v>
      </c>
      <c r="AK30" s="18">
        <f t="shared" si="55"/>
        <v>2.311002092703899</v>
      </c>
      <c r="AL30" s="18"/>
      <c r="AM30" s="18">
        <f t="shared" ref="AM30:AP30" si="56">AM12/AM$18*100</f>
        <v>2.0630207421528963</v>
      </c>
      <c r="AN30" s="18">
        <f t="shared" si="56"/>
        <v>1.3546946732979201</v>
      </c>
      <c r="AO30" s="18">
        <f t="shared" si="56"/>
        <v>6.7940819119486049</v>
      </c>
      <c r="AP30" s="18">
        <f t="shared" si="56"/>
        <v>2.2625768030024105</v>
      </c>
      <c r="AQ30" s="18"/>
      <c r="AR30" s="18">
        <f t="shared" ref="AR30:AU30" si="57">AR12/AR$18*100</f>
        <v>1.9291327560768914</v>
      </c>
      <c r="AS30" s="18">
        <f t="shared" si="57"/>
        <v>1.2917034456928997</v>
      </c>
      <c r="AT30" s="18">
        <f t="shared" si="57"/>
        <v>7.0001795786313323</v>
      </c>
      <c r="AU30" s="18">
        <f t="shared" si="57"/>
        <v>2.216838851143347</v>
      </c>
    </row>
    <row r="31" spans="1:47" x14ac:dyDescent="0.2">
      <c r="A31" t="str">
        <f>$A$13</f>
        <v>Caring, leisure and other service occupations</v>
      </c>
      <c r="B31" s="18">
        <f t="shared" si="29"/>
        <v>8.2997756169138786</v>
      </c>
      <c r="C31" s="18">
        <f t="shared" ref="C31:O31" si="58">C13/C$18*100</f>
        <v>17.36577652215653</v>
      </c>
      <c r="D31" s="18">
        <f t="shared" si="58"/>
        <v>7.2663475121935051</v>
      </c>
      <c r="E31" s="18">
        <f t="shared" si="58"/>
        <v>10.764007357097512</v>
      </c>
      <c r="F31" s="18"/>
      <c r="G31" s="18">
        <f t="shared" si="58"/>
        <v>7.6413827309503262</v>
      </c>
      <c r="H31" s="18">
        <f t="shared" si="58"/>
        <v>16.04370001156299</v>
      </c>
      <c r="I31" s="18">
        <f t="shared" si="58"/>
        <v>9.5902246000469571</v>
      </c>
      <c r="J31" s="18">
        <f t="shared" si="58"/>
        <v>10.244763006727801</v>
      </c>
      <c r="K31" s="18"/>
      <c r="L31" s="18">
        <f t="shared" si="58"/>
        <v>8.3409860384510939</v>
      </c>
      <c r="M31" s="18">
        <f t="shared" si="58"/>
        <v>15.541883120869048</v>
      </c>
      <c r="N31" s="18">
        <f t="shared" si="58"/>
        <v>10.170975720001339</v>
      </c>
      <c r="O31" s="18">
        <f t="shared" si="58"/>
        <v>10.552133935189651</v>
      </c>
      <c r="Q31" t="str">
        <f>$A$13</f>
        <v>Caring, leisure and other service occupations</v>
      </c>
      <c r="R31" s="18">
        <f t="shared" ref="R31:U31" si="59">R13/R$18*100</f>
        <v>3.286785589343344</v>
      </c>
      <c r="S31" s="18">
        <f t="shared" si="59"/>
        <v>7.7207821062858413</v>
      </c>
      <c r="T31" s="18">
        <f t="shared" si="59"/>
        <v>1.9092525486329115</v>
      </c>
      <c r="U31" s="18">
        <f t="shared" si="59"/>
        <v>3.7138448424281036</v>
      </c>
      <c r="V31" s="18"/>
      <c r="W31" s="18">
        <f t="shared" ref="W31:Z31" si="60">W13/W$18*100</f>
        <v>3.13649456917878</v>
      </c>
      <c r="X31" s="18">
        <f t="shared" si="60"/>
        <v>7.707425155659327</v>
      </c>
      <c r="Y31" s="18">
        <f t="shared" si="60"/>
        <v>2.1169035151141937</v>
      </c>
      <c r="Z31" s="18">
        <f t="shared" si="60"/>
        <v>3.6879647279975143</v>
      </c>
      <c r="AA31" s="18"/>
      <c r="AB31" s="18">
        <f t="shared" ref="AB31:AE31" si="61">AB13/AB$18*100</f>
        <v>3.5346111399900728</v>
      </c>
      <c r="AC31" s="18">
        <f t="shared" si="61"/>
        <v>9.6948827182044734</v>
      </c>
      <c r="AD31" s="18">
        <f t="shared" si="61"/>
        <v>2.9411326988228099</v>
      </c>
      <c r="AE31" s="18">
        <f t="shared" si="61"/>
        <v>4.4147236347815904</v>
      </c>
      <c r="AG31" t="str">
        <f>$A$13</f>
        <v>Caring, leisure and other service occupations</v>
      </c>
      <c r="AH31" s="18">
        <f t="shared" ref="AH31:AK31" si="62">AH13/AH$18*100</f>
        <v>17.219772258820321</v>
      </c>
      <c r="AI31" s="18">
        <f t="shared" si="62"/>
        <v>20.85759989638094</v>
      </c>
      <c r="AJ31" s="18">
        <f t="shared" si="62"/>
        <v>17.384345554477491</v>
      </c>
      <c r="AK31" s="18">
        <f t="shared" si="62"/>
        <v>18.874047017184893</v>
      </c>
      <c r="AL31" s="18"/>
      <c r="AM31" s="18">
        <f t="shared" ref="AM31:AP31" si="63">AM13/AM$18*100</f>
        <v>15.297416087518744</v>
      </c>
      <c r="AN31" s="18">
        <f t="shared" si="63"/>
        <v>19.312086359088237</v>
      </c>
      <c r="AO31" s="18">
        <f t="shared" si="63"/>
        <v>20.152209839373985</v>
      </c>
      <c r="AP31" s="18">
        <f t="shared" si="63"/>
        <v>17.52737595058808</v>
      </c>
      <c r="AQ31" s="18"/>
      <c r="AR31" s="18">
        <f t="shared" ref="AR31:AU31" si="64">AR13/AR$18*100</f>
        <v>15.825404525831221</v>
      </c>
      <c r="AS31" s="18">
        <f t="shared" si="64"/>
        <v>17.977099250494515</v>
      </c>
      <c r="AT31" s="18">
        <f t="shared" si="64"/>
        <v>20.217719283304099</v>
      </c>
      <c r="AU31" s="18">
        <f t="shared" si="64"/>
        <v>17.16785847661999</v>
      </c>
    </row>
    <row r="32" spans="1:47" x14ac:dyDescent="0.2">
      <c r="A32" t="str">
        <f>$A$14</f>
        <v>Sales and customer service occupations</v>
      </c>
      <c r="B32" s="18">
        <f t="shared" si="29"/>
        <v>5.3997348501614448</v>
      </c>
      <c r="C32" s="18">
        <f t="shared" ref="C32:O32" si="65">C14/C$18*100</f>
        <v>17.894193553836001</v>
      </c>
      <c r="D32" s="18">
        <f t="shared" si="65"/>
        <v>5.3312767586040399</v>
      </c>
      <c r="E32" s="18">
        <f t="shared" si="65"/>
        <v>8.958430622862263</v>
      </c>
      <c r="F32" s="18"/>
      <c r="G32" s="18">
        <f t="shared" si="65"/>
        <v>4.6953743109851374</v>
      </c>
      <c r="H32" s="18">
        <f t="shared" si="65"/>
        <v>17.082019545132596</v>
      </c>
      <c r="I32" s="18">
        <f t="shared" si="65"/>
        <v>3.9707687383094541</v>
      </c>
      <c r="J32" s="18">
        <f t="shared" si="65"/>
        <v>8.0967250197229692</v>
      </c>
      <c r="K32" s="18"/>
      <c r="L32" s="18">
        <f t="shared" si="65"/>
        <v>4.2739643173425232</v>
      </c>
      <c r="M32" s="18">
        <f t="shared" si="65"/>
        <v>17.367801298983913</v>
      </c>
      <c r="N32" s="18">
        <f t="shared" si="65"/>
        <v>2.9574660716853152</v>
      </c>
      <c r="O32" s="18">
        <f t="shared" si="65"/>
        <v>7.7201849739158277</v>
      </c>
      <c r="Q32" t="str">
        <f>$A$14</f>
        <v>Sales and customer service occupations</v>
      </c>
      <c r="R32" s="18">
        <f t="shared" ref="R32:U32" si="66">R14/R$18*100</f>
        <v>3.4778333196218494</v>
      </c>
      <c r="S32" s="18">
        <f t="shared" si="66"/>
        <v>20.693761428390207</v>
      </c>
      <c r="T32" s="18">
        <f t="shared" si="66"/>
        <v>4.1300799170281834</v>
      </c>
      <c r="U32" s="18">
        <f t="shared" si="66"/>
        <v>6.015441151617356</v>
      </c>
      <c r="V32" s="18"/>
      <c r="W32" s="18">
        <f t="shared" ref="W32:Z32" si="67">W14/W$18*100</f>
        <v>3.1907705305033938</v>
      </c>
      <c r="X32" s="18">
        <f t="shared" si="67"/>
        <v>19.265122761071609</v>
      </c>
      <c r="Y32" s="18">
        <f t="shared" si="67"/>
        <v>4.021575739903362</v>
      </c>
      <c r="Z32" s="18">
        <f t="shared" si="67"/>
        <v>5.7264813676563957</v>
      </c>
      <c r="AA32" s="18"/>
      <c r="AB32" s="18">
        <f>AB14/AB$18*100</f>
        <v>3.1175316995429827</v>
      </c>
      <c r="AC32" s="18">
        <f t="shared" ref="AC32:AE32" si="68">AC14/AC$18*100</f>
        <v>20.240348182393774</v>
      </c>
      <c r="AD32" s="18">
        <f t="shared" si="68"/>
        <v>3.2733806198839233</v>
      </c>
      <c r="AE32" s="18">
        <f t="shared" si="68"/>
        <v>5.8142007216735694</v>
      </c>
      <c r="AG32" t="str">
        <f>$A$14</f>
        <v>Sales and customer service occupations</v>
      </c>
      <c r="AH32" s="18">
        <f t="shared" ref="AH32:AK32" si="69">AH14/AH$18*100</f>
        <v>8.8195212658939113</v>
      </c>
      <c r="AI32" s="18">
        <f t="shared" si="69"/>
        <v>16.880652630887365</v>
      </c>
      <c r="AJ32" s="18">
        <f t="shared" si="69"/>
        <v>7.5999890689387879</v>
      </c>
      <c r="AK32" s="18">
        <f t="shared" si="69"/>
        <v>12.343850644223998</v>
      </c>
      <c r="AL32" s="18"/>
      <c r="AM32" s="18">
        <f t="shared" ref="AM32:AP32" si="70">AM14/AM$18*100</f>
        <v>7.2524403952310941</v>
      </c>
      <c r="AN32" s="18">
        <f t="shared" si="70"/>
        <v>16.226094702256241</v>
      </c>
      <c r="AO32" s="18">
        <f t="shared" si="70"/>
        <v>3.8989636071247196</v>
      </c>
      <c r="AP32" s="18">
        <f t="shared" si="70"/>
        <v>10.729346364295642</v>
      </c>
      <c r="AQ32" s="18"/>
      <c r="AR32" s="18">
        <f t="shared" ref="AR32:AU32" si="71">AR14/AR$18*100</f>
        <v>6.0747447073282554</v>
      </c>
      <c r="AS32" s="18">
        <f t="shared" si="71"/>
        <v>16.171414772244955</v>
      </c>
      <c r="AT32" s="18">
        <f t="shared" si="71"/>
        <v>2.5184644994007366</v>
      </c>
      <c r="AU32" s="18">
        <f t="shared" si="71"/>
        <v>9.7747106086612199</v>
      </c>
    </row>
    <row r="33" spans="1:47" x14ac:dyDescent="0.2">
      <c r="A33" t="str">
        <f>$A$15</f>
        <v>Process, plant and machine operatives</v>
      </c>
      <c r="B33" s="18">
        <f t="shared" si="29"/>
        <v>10.751132950846481</v>
      </c>
      <c r="C33" s="18">
        <f t="shared" ref="C33:O33" si="72">C15/C$18*100</f>
        <v>3.7283008603688113</v>
      </c>
      <c r="D33" s="18">
        <f t="shared" si="72"/>
        <v>7.2849256735272911</v>
      </c>
      <c r="E33" s="18">
        <f t="shared" si="72"/>
        <v>8.3306222195459494</v>
      </c>
      <c r="F33" s="18"/>
      <c r="G33" s="18">
        <f t="shared" si="72"/>
        <v>9.077922083472961</v>
      </c>
      <c r="H33" s="18">
        <f t="shared" si="72"/>
        <v>4.3484202694495808</v>
      </c>
      <c r="I33" s="18">
        <f t="shared" si="72"/>
        <v>9.0590666430986211</v>
      </c>
      <c r="J33" s="18">
        <f t="shared" si="72"/>
        <v>7.7433495976843805</v>
      </c>
      <c r="K33" s="18"/>
      <c r="L33" s="18">
        <f t="shared" si="72"/>
        <v>7.6963127144875383</v>
      </c>
      <c r="M33" s="18">
        <f t="shared" si="72"/>
        <v>4.7782075108340711</v>
      </c>
      <c r="N33" s="18">
        <f t="shared" si="72"/>
        <v>9.4911829749654721</v>
      </c>
      <c r="O33" s="18">
        <f t="shared" si="72"/>
        <v>7.1140084408400348</v>
      </c>
      <c r="Q33" t="str">
        <f>$A$15</f>
        <v>Process, plant and machine operatives</v>
      </c>
      <c r="R33" s="18">
        <f t="shared" ref="R33:U33" si="73">R15/R$18*100</f>
        <v>14.667514952851501</v>
      </c>
      <c r="S33" s="18">
        <f t="shared" si="73"/>
        <v>9.7878418459290586</v>
      </c>
      <c r="T33" s="18">
        <f t="shared" si="73"/>
        <v>9.9329488329498847</v>
      </c>
      <c r="U33" s="18">
        <f t="shared" si="73"/>
        <v>13.281467780148276</v>
      </c>
      <c r="V33" s="18"/>
      <c r="W33" s="18">
        <f t="shared" ref="W33:Z33" si="74">W15/W$18*100</f>
        <v>12.795617731146947</v>
      </c>
      <c r="X33" s="18">
        <f t="shared" si="74"/>
        <v>11.470573650883587</v>
      </c>
      <c r="Y33" s="18">
        <f t="shared" si="74"/>
        <v>13.444139614315578</v>
      </c>
      <c r="Z33" s="18">
        <f t="shared" si="74"/>
        <v>12.683418317445344</v>
      </c>
      <c r="AA33" s="18"/>
      <c r="AB33" s="18">
        <f t="shared" ref="AB33:AE33" si="75">AB15/AB$18*100</f>
        <v>10.650754425816526</v>
      </c>
      <c r="AC33" s="18">
        <f t="shared" si="75"/>
        <v>11.241451674760548</v>
      </c>
      <c r="AD33" s="18">
        <f t="shared" si="75"/>
        <v>14.405433922678611</v>
      </c>
      <c r="AE33" s="18">
        <f t="shared" si="75"/>
        <v>11.263668067051775</v>
      </c>
      <c r="AG33" t="str">
        <f>$A$15</f>
        <v>Process, plant and machine operatives</v>
      </c>
      <c r="AH33" s="18">
        <f t="shared" ref="AH33:AK33" si="76">AH15/AH$18*100</f>
        <v>3.7824148576174235</v>
      </c>
      <c r="AI33" s="18">
        <f t="shared" si="76"/>
        <v>1.53453630871355</v>
      </c>
      <c r="AJ33" s="18">
        <f t="shared" si="76"/>
        <v>2.2835782407849954</v>
      </c>
      <c r="AK33" s="18">
        <f t="shared" si="76"/>
        <v>2.6354976371113876</v>
      </c>
      <c r="AL33" s="18"/>
      <c r="AM33" s="18">
        <f t="shared" ref="AM33:AP33" si="77">AM15/AM$18*100</f>
        <v>2.7597181978146188</v>
      </c>
      <c r="AN33" s="18">
        <f t="shared" si="77"/>
        <v>1.5560520619192693</v>
      </c>
      <c r="AO33" s="18">
        <f t="shared" si="77"/>
        <v>2.8616778959801921</v>
      </c>
      <c r="AP33" s="18">
        <f t="shared" si="77"/>
        <v>2.2564325273826187</v>
      </c>
      <c r="AQ33" s="18"/>
      <c r="AR33" s="18">
        <f t="shared" ref="AR33:AU33" si="78">AR15/AR$18*100</f>
        <v>3.0956981907977617</v>
      </c>
      <c r="AS33" s="18">
        <f t="shared" si="78"/>
        <v>2.0863321296508088</v>
      </c>
      <c r="AT33" s="18">
        <f t="shared" si="78"/>
        <v>2.662235384711535</v>
      </c>
      <c r="AU33" s="18">
        <f t="shared" si="78"/>
        <v>2.6409483578460042</v>
      </c>
    </row>
    <row r="34" spans="1:47" x14ac:dyDescent="0.2">
      <c r="A34" t="str">
        <f>$A$16</f>
        <v>Elementary occupations</v>
      </c>
      <c r="B34" s="18">
        <f t="shared" si="29"/>
        <v>9.7629326870811433</v>
      </c>
      <c r="C34" s="18">
        <f t="shared" ref="C34:O34" si="79">C16/C$18*100</f>
        <v>18.94783811478694</v>
      </c>
      <c r="D34" s="18">
        <f t="shared" si="79"/>
        <v>5.0233817716823737</v>
      </c>
      <c r="E34" s="18">
        <f t="shared" si="79"/>
        <v>11.816700265017371</v>
      </c>
      <c r="F34" s="18"/>
      <c r="G34" s="18">
        <f t="shared" si="79"/>
        <v>7.9614466657691469</v>
      </c>
      <c r="H34" s="18">
        <f t="shared" si="79"/>
        <v>16.347904698079436</v>
      </c>
      <c r="I34" s="18">
        <f t="shared" si="79"/>
        <v>4.6609833395345985</v>
      </c>
      <c r="J34" s="18">
        <f t="shared" si="79"/>
        <v>9.9233988365304047</v>
      </c>
      <c r="K34" s="18"/>
      <c r="L34" s="18">
        <f t="shared" si="79"/>
        <v>8.4230927799095525</v>
      </c>
      <c r="M34" s="18">
        <f t="shared" si="79"/>
        <v>13.062423862998243</v>
      </c>
      <c r="N34" s="18">
        <f t="shared" si="79"/>
        <v>5.5654976831846676</v>
      </c>
      <c r="O34" s="18">
        <f t="shared" si="79"/>
        <v>9.3483668101710649</v>
      </c>
      <c r="Q34" t="str">
        <f>$A$16</f>
        <v>Elementary occupations</v>
      </c>
      <c r="R34" s="18">
        <f t="shared" ref="R34:U34" si="80">R16/R$18*100</f>
        <v>11.580056611253939</v>
      </c>
      <c r="S34" s="18">
        <f t="shared" si="80"/>
        <v>24.37727574841719</v>
      </c>
      <c r="T34" s="18">
        <f t="shared" si="80"/>
        <v>4.5337314115985814</v>
      </c>
      <c r="U34" s="18">
        <f t="shared" si="80"/>
        <v>12.362607860012128</v>
      </c>
      <c r="V34" s="18"/>
      <c r="W34" s="18">
        <f t="shared" ref="W34:Z34" si="81">W16/W$18*100</f>
        <v>9.5331822968058457</v>
      </c>
      <c r="X34" s="18">
        <f t="shared" si="81"/>
        <v>19.161179257128826</v>
      </c>
      <c r="Y34" s="18">
        <f t="shared" si="81"/>
        <v>4.8716293481068558</v>
      </c>
      <c r="Z34" s="18">
        <f t="shared" si="81"/>
        <v>10.355291400398876</v>
      </c>
      <c r="AA34" s="18"/>
      <c r="AB34" s="18">
        <f t="shared" ref="AB34:AE34" si="82">AB16/AB$18*100</f>
        <v>10.127345579191179</v>
      </c>
      <c r="AC34" s="18">
        <f t="shared" si="82"/>
        <v>13.860567308215629</v>
      </c>
      <c r="AD34" s="18">
        <f t="shared" si="82"/>
        <v>5.6522721913232825</v>
      </c>
      <c r="AE34" s="18">
        <f t="shared" si="82"/>
        <v>10.090056919769506</v>
      </c>
      <c r="AG34" t="str">
        <f>$A$16</f>
        <v>Elementary occupations</v>
      </c>
      <c r="AH34" s="18">
        <f t="shared" ref="AH34:AK34" si="83">AH16/AH$18*100</f>
        <v>6.529585081679171</v>
      </c>
      <c r="AI34" s="18">
        <f t="shared" si="83"/>
        <v>16.982192887786326</v>
      </c>
      <c r="AJ34" s="18">
        <f t="shared" si="83"/>
        <v>5.9481892314027807</v>
      </c>
      <c r="AK34" s="18">
        <f t="shared" si="83"/>
        <v>11.188724351421287</v>
      </c>
      <c r="AL34" s="18"/>
      <c r="AM34" s="18">
        <f t="shared" ref="AM34:AP34" si="84">AM16/AM$18*100</f>
        <v>5.2902903602612312</v>
      </c>
      <c r="AN34" s="18">
        <f t="shared" si="84"/>
        <v>15.2449098569094</v>
      </c>
      <c r="AO34" s="18">
        <f t="shared" si="84"/>
        <v>4.3632790113010769</v>
      </c>
      <c r="AP34" s="18">
        <f t="shared" si="84"/>
        <v>9.4436972745365555</v>
      </c>
      <c r="AQ34" s="18"/>
      <c r="AR34" s="18">
        <f t="shared" ref="AR34:AU34" si="85">AR16/AR$18*100</f>
        <v>5.7692546113145573</v>
      </c>
      <c r="AS34" s="18">
        <f t="shared" si="85"/>
        <v>12.730005245297718</v>
      </c>
      <c r="AT34" s="18">
        <f t="shared" si="85"/>
        <v>5.4449139819138885</v>
      </c>
      <c r="AU34" s="18">
        <f t="shared" si="85"/>
        <v>8.5488736656634625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6.5192707804263748</v>
      </c>
      <c r="C44" s="27">
        <f t="shared" ref="C44:E44" si="93">H8-C8</f>
        <v>2.9093068892430241</v>
      </c>
      <c r="D44" s="27">
        <f t="shared" si="93"/>
        <v>2.0374090505526627</v>
      </c>
      <c r="E44" s="27">
        <f t="shared" si="93"/>
        <v>11.465986720222062</v>
      </c>
      <c r="F44" s="27"/>
      <c r="G44" s="27">
        <f>L8-G8</f>
        <v>-1.8691613250359254</v>
      </c>
      <c r="H44" s="27">
        <f t="shared" ref="H44:J44" si="94">M8-H8</f>
        <v>1.2937071324506935</v>
      </c>
      <c r="I44" s="27">
        <f t="shared" si="94"/>
        <v>1.5585253327689337</v>
      </c>
      <c r="J44" s="27">
        <f t="shared" si="94"/>
        <v>0.98307114018370356</v>
      </c>
      <c r="K44" s="27"/>
      <c r="L44" s="27">
        <f>L8-B8</f>
        <v>4.6501094553904494</v>
      </c>
      <c r="M44" s="27">
        <f t="shared" ref="M44:O44" si="95">M8-C8</f>
        <v>4.2030140216937175</v>
      </c>
      <c r="N44" s="27">
        <f t="shared" si="95"/>
        <v>3.5959343833215964</v>
      </c>
      <c r="O44" s="27">
        <f t="shared" si="95"/>
        <v>12.449057860405766</v>
      </c>
      <c r="Q44" t="str">
        <f>$A$8</f>
        <v>Managers, directors and senior officials</v>
      </c>
      <c r="R44" s="27">
        <f>W8-R8</f>
        <v>4.2177725475216654</v>
      </c>
      <c r="S44" s="27">
        <f t="shared" ref="S44:S52" si="96">X8-S8</f>
        <v>1.2442088640496558</v>
      </c>
      <c r="T44" s="27">
        <f t="shared" ref="T44:T52" si="97">Y8-T8</f>
        <v>1.0835207609623163</v>
      </c>
      <c r="U44" s="27">
        <f t="shared" ref="U44:U52" si="98">Z8-U8</f>
        <v>6.545502172533638</v>
      </c>
      <c r="V44" s="27"/>
      <c r="W44" s="27">
        <f>AB8-W8</f>
        <v>-2.1627335529257543</v>
      </c>
      <c r="X44" s="27">
        <f t="shared" ref="X44:X52" si="99">AC8-X8</f>
        <v>0.37822062267462631</v>
      </c>
      <c r="Y44" s="27">
        <f t="shared" ref="Y44:Y52" si="100">AD8-Y8</f>
        <v>1.2128053817770965</v>
      </c>
      <c r="Z44" s="27">
        <f t="shared" ref="Z44:Z52" si="101">AE8-Z8</f>
        <v>-0.5717075484740306</v>
      </c>
      <c r="AA44" s="27"/>
      <c r="AB44" s="27">
        <f>AB8-R8</f>
        <v>2.0550389945959111</v>
      </c>
      <c r="AC44" s="27">
        <f t="shared" ref="AC44:AC52" si="102">AC8-S8</f>
        <v>1.6224294867242821</v>
      </c>
      <c r="AD44" s="27">
        <f t="shared" ref="AD44:AD52" si="103">AD8-T8</f>
        <v>2.2963261427394128</v>
      </c>
      <c r="AE44" s="27">
        <f t="shared" ref="AE44:AE52" si="104">AE8-U8</f>
        <v>5.9737946240596074</v>
      </c>
      <c r="AG44" t="str">
        <f>$A$8</f>
        <v>Managers, directors and senior officials</v>
      </c>
      <c r="AH44" s="27">
        <f>AM8-AH8</f>
        <v>2.3014982329047431</v>
      </c>
      <c r="AI44" s="27">
        <f t="shared" ref="AI44:AI52" si="105">AN8-AI8</f>
        <v>1.6650980251933696</v>
      </c>
      <c r="AJ44" s="27">
        <f t="shared" ref="AJ44:AJ52" si="106">AO8-AJ8</f>
        <v>0.95388828959033534</v>
      </c>
      <c r="AK44" s="27">
        <f t="shared" ref="AK44:AK52" si="107">AP8-AK8</f>
        <v>4.9204845476884511</v>
      </c>
      <c r="AL44" s="27"/>
      <c r="AM44" s="27">
        <f>AR8-AM8</f>
        <v>0.29357222788980231</v>
      </c>
      <c r="AN44" s="27">
        <f t="shared" ref="AN44:AN52" si="108">AS8-AN8</f>
        <v>0.91548650977606005</v>
      </c>
      <c r="AO44" s="27">
        <f t="shared" ref="AO44:AO52" si="109">AT8-AO8</f>
        <v>0.34571995099184072</v>
      </c>
      <c r="AP44" s="27">
        <f t="shared" ref="AP44:AP52" si="110">AU8-AP8</f>
        <v>1.5547786886576986</v>
      </c>
      <c r="AQ44" s="27"/>
      <c r="AR44" s="27">
        <f>AR8-AH8</f>
        <v>2.5950704607945454</v>
      </c>
      <c r="AS44" s="27">
        <f t="shared" ref="AS44:AS52" si="111">AS8-AI8</f>
        <v>2.5805845349694296</v>
      </c>
      <c r="AT44" s="27">
        <f t="shared" ref="AT44:AT52" si="112">AT8-AJ8</f>
        <v>1.2996082405821761</v>
      </c>
      <c r="AU44" s="27">
        <f t="shared" ref="AU44:AU52" si="113">AU8-AK8</f>
        <v>6.4752632363461498</v>
      </c>
    </row>
    <row r="45" spans="1:47" x14ac:dyDescent="0.2">
      <c r="A45" t="str">
        <f>$A$9</f>
        <v>Professional occupations</v>
      </c>
      <c r="B45" s="27">
        <f t="shared" ref="B45:B54" si="114">G9-B9</f>
        <v>17.106287444801424</v>
      </c>
      <c r="C45" s="27">
        <f t="shared" ref="C45:C54" si="115">H9-C9</f>
        <v>5.006538149887902</v>
      </c>
      <c r="D45" s="27">
        <f t="shared" ref="D45:D54" si="116">I9-D9</f>
        <v>0.45624768292037921</v>
      </c>
      <c r="E45" s="27">
        <f t="shared" ref="E45:E54" si="117">J9-E9</f>
        <v>22.569073277609704</v>
      </c>
      <c r="F45" s="27"/>
      <c r="G45" s="27">
        <f t="shared" ref="G45:G54" si="118">L9-G9</f>
        <v>16.440972925393709</v>
      </c>
      <c r="H45" s="27">
        <f t="shared" ref="H45:H54" si="119">M9-H9</f>
        <v>3.7801901868109198</v>
      </c>
      <c r="I45" s="27">
        <f t="shared" ref="I45:I54" si="120">N9-I9</f>
        <v>0.15558293993754191</v>
      </c>
      <c r="J45" s="27">
        <f t="shared" ref="J45:J54" si="121">O9-J9</f>
        <v>20.376746052142167</v>
      </c>
      <c r="K45" s="27"/>
      <c r="L45" s="27">
        <f t="shared" ref="L45:L54" si="122">L9-B9</f>
        <v>33.547260370195133</v>
      </c>
      <c r="M45" s="27">
        <f t="shared" ref="M45:M54" si="123">M9-C9</f>
        <v>8.7867283366988218</v>
      </c>
      <c r="N45" s="27">
        <f t="shared" ref="N45:N54" si="124">N9-D9</f>
        <v>0.61183062285792111</v>
      </c>
      <c r="O45" s="27">
        <f t="shared" ref="O45:O54" si="125">O9-E9</f>
        <v>42.94581932975187</v>
      </c>
      <c r="Q45" t="str">
        <f>$A$9</f>
        <v>Professional occupations</v>
      </c>
      <c r="R45" s="27">
        <f t="shared" ref="R45:R52" si="126">W9-R9</f>
        <v>9.7380861730349011</v>
      </c>
      <c r="S45" s="27">
        <f t="shared" si="96"/>
        <v>2.0215900679744498</v>
      </c>
      <c r="T45" s="27">
        <f t="shared" si="97"/>
        <v>-1.7915538066759726</v>
      </c>
      <c r="U45" s="27">
        <f t="shared" si="98"/>
        <v>9.9681224343333739</v>
      </c>
      <c r="V45" s="27"/>
      <c r="W45" s="27">
        <f t="shared" ref="W45:W52" si="127">AB9-W9</f>
        <v>11.614954197899365</v>
      </c>
      <c r="X45" s="27">
        <f t="shared" si="99"/>
        <v>1.7131220505925038</v>
      </c>
      <c r="Y45" s="27">
        <f t="shared" si="100"/>
        <v>-0.87009760755475529</v>
      </c>
      <c r="Z45" s="27">
        <f t="shared" si="101"/>
        <v>12.457978640937107</v>
      </c>
      <c r="AA45" s="27"/>
      <c r="AB45" s="27">
        <f t="shared" ref="AB45:AB52" si="128">AB9-R9</f>
        <v>21.353040370934266</v>
      </c>
      <c r="AC45" s="27">
        <f t="shared" si="102"/>
        <v>3.7347121185669536</v>
      </c>
      <c r="AD45" s="27">
        <f t="shared" si="103"/>
        <v>-2.6616514142307279</v>
      </c>
      <c r="AE45" s="27">
        <f t="shared" si="104"/>
        <v>22.426101075270481</v>
      </c>
      <c r="AG45" t="str">
        <f>$A$9</f>
        <v>Professional occupations</v>
      </c>
      <c r="AH45" s="27">
        <f t="shared" ref="AH45:AH52" si="129">AM9-AH9</f>
        <v>7.3682012717665053</v>
      </c>
      <c r="AI45" s="27">
        <f t="shared" si="105"/>
        <v>2.9849480819134602</v>
      </c>
      <c r="AJ45" s="27">
        <f t="shared" si="106"/>
        <v>2.2478014895963483</v>
      </c>
      <c r="AK45" s="27">
        <f t="shared" si="107"/>
        <v>12.600950843276316</v>
      </c>
      <c r="AL45" s="27"/>
      <c r="AM45" s="27">
        <f t="shared" ref="AM45:AM52" si="130">AR9-AM9</f>
        <v>4.8260187274943718</v>
      </c>
      <c r="AN45" s="27">
        <f t="shared" si="108"/>
        <v>2.0670681362184062</v>
      </c>
      <c r="AO45" s="27">
        <f t="shared" si="109"/>
        <v>1.0256805474922999</v>
      </c>
      <c r="AP45" s="27">
        <f t="shared" si="110"/>
        <v>7.9187674112050814</v>
      </c>
      <c r="AQ45" s="27"/>
      <c r="AR45" s="27">
        <f t="shared" ref="AR45:AR52" si="131">AR9-AH9</f>
        <v>12.194219999260877</v>
      </c>
      <c r="AS45" s="27">
        <f t="shared" si="111"/>
        <v>5.0520162181318664</v>
      </c>
      <c r="AT45" s="27">
        <f t="shared" si="112"/>
        <v>3.2734820370886482</v>
      </c>
      <c r="AU45" s="27">
        <f t="shared" si="113"/>
        <v>20.519718254481397</v>
      </c>
    </row>
    <row r="46" spans="1:47" x14ac:dyDescent="0.2">
      <c r="A46" t="str">
        <f>$A$10</f>
        <v>Associate professional occupations</v>
      </c>
      <c r="B46" s="27">
        <f t="shared" si="114"/>
        <v>7.4806321504728999</v>
      </c>
      <c r="C46" s="27">
        <f t="shared" si="115"/>
        <v>2.2273344519092895</v>
      </c>
      <c r="D46" s="27">
        <f t="shared" si="116"/>
        <v>-0.41162268305275962</v>
      </c>
      <c r="E46" s="27">
        <f t="shared" si="117"/>
        <v>9.2963439193294164</v>
      </c>
      <c r="F46" s="27"/>
      <c r="G46" s="27">
        <f t="shared" si="118"/>
        <v>5.026236780792793</v>
      </c>
      <c r="H46" s="27">
        <f t="shared" si="119"/>
        <v>3.0697079800349023</v>
      </c>
      <c r="I46" s="27">
        <f t="shared" si="120"/>
        <v>0.31090353931804149</v>
      </c>
      <c r="J46" s="27">
        <f t="shared" si="121"/>
        <v>8.4068483001457537</v>
      </c>
      <c r="K46" s="27"/>
      <c r="L46" s="27">
        <f t="shared" si="122"/>
        <v>12.506868931265693</v>
      </c>
      <c r="M46" s="27">
        <f t="shared" si="123"/>
        <v>5.2970424319441918</v>
      </c>
      <c r="N46" s="27">
        <f t="shared" si="124"/>
        <v>-0.10071914373471813</v>
      </c>
      <c r="O46" s="27">
        <f t="shared" si="125"/>
        <v>17.70319221947517</v>
      </c>
      <c r="Q46" t="str">
        <f>$A$10</f>
        <v>Associate professional occupations</v>
      </c>
      <c r="R46" s="27">
        <f t="shared" si="126"/>
        <v>4.1065644512034432</v>
      </c>
      <c r="S46" s="27">
        <f t="shared" si="96"/>
        <v>1.079002516714227</v>
      </c>
      <c r="T46" s="27">
        <f t="shared" si="97"/>
        <v>-1.0945378213465378</v>
      </c>
      <c r="U46" s="27">
        <f t="shared" si="98"/>
        <v>4.091029146571131</v>
      </c>
      <c r="V46" s="27"/>
      <c r="W46" s="27">
        <f>AB10-W10</f>
        <v>-1.1614132868566429</v>
      </c>
      <c r="X46" s="27">
        <f t="shared" si="99"/>
        <v>-1.7154006004344691E-2</v>
      </c>
      <c r="Y46" s="27">
        <f t="shared" si="100"/>
        <v>9.15976309990576E-2</v>
      </c>
      <c r="Z46" s="27">
        <f t="shared" si="101"/>
        <v>-1.0869696618619287</v>
      </c>
      <c r="AA46" s="27"/>
      <c r="AB46" s="27">
        <f t="shared" si="128"/>
        <v>2.9451511643468002</v>
      </c>
      <c r="AC46" s="27">
        <f t="shared" si="102"/>
        <v>1.0618485107098823</v>
      </c>
      <c r="AD46" s="27">
        <f t="shared" si="103"/>
        <v>-1.0029401903474802</v>
      </c>
      <c r="AE46" s="27">
        <f t="shared" si="104"/>
        <v>3.0040594847092024</v>
      </c>
      <c r="AG46" t="str">
        <f>$A$10</f>
        <v>Associate professional occupations</v>
      </c>
      <c r="AH46" s="27">
        <f t="shared" si="129"/>
        <v>3.3740676992694691</v>
      </c>
      <c r="AI46" s="27">
        <f t="shared" si="105"/>
        <v>1.1483319351950616</v>
      </c>
      <c r="AJ46" s="27">
        <f t="shared" si="106"/>
        <v>0.68291513829377948</v>
      </c>
      <c r="AK46" s="27">
        <f t="shared" si="107"/>
        <v>5.2053147727583138</v>
      </c>
      <c r="AL46" s="27"/>
      <c r="AM46" s="27">
        <f t="shared" si="130"/>
        <v>6.1876500676494572</v>
      </c>
      <c r="AN46" s="27">
        <f t="shared" si="108"/>
        <v>3.0868619860392474</v>
      </c>
      <c r="AO46" s="27">
        <f t="shared" si="109"/>
        <v>0.21930590831898744</v>
      </c>
      <c r="AP46" s="27">
        <f t="shared" si="110"/>
        <v>9.4938179620076895</v>
      </c>
      <c r="AQ46" s="27"/>
      <c r="AR46" s="27">
        <f t="shared" si="131"/>
        <v>9.5617177669189264</v>
      </c>
      <c r="AS46" s="27">
        <f t="shared" si="111"/>
        <v>4.235193921234309</v>
      </c>
      <c r="AT46" s="27">
        <f t="shared" si="112"/>
        <v>0.90222104661276692</v>
      </c>
      <c r="AU46" s="27">
        <f t="shared" si="113"/>
        <v>14.699132734766003</v>
      </c>
    </row>
    <row r="47" spans="1:47" x14ac:dyDescent="0.2">
      <c r="A47" t="str">
        <f>$A$11</f>
        <v>Administrative and secretarial occupations</v>
      </c>
      <c r="B47" s="27">
        <f t="shared" si="114"/>
        <v>1.822548360109348</v>
      </c>
      <c r="C47" s="27">
        <f t="shared" si="115"/>
        <v>0.10014113953567616</v>
      </c>
      <c r="D47" s="27">
        <f t="shared" si="116"/>
        <v>0.3365653772589412</v>
      </c>
      <c r="E47" s="27">
        <f t="shared" si="117"/>
        <v>2.2592548769039595</v>
      </c>
      <c r="F47" s="27"/>
      <c r="G47" s="27">
        <f t="shared" si="118"/>
        <v>-0.96275770268502825</v>
      </c>
      <c r="H47" s="27">
        <f t="shared" si="119"/>
        <v>-2.5872677740362029</v>
      </c>
      <c r="I47" s="27">
        <f t="shared" si="120"/>
        <v>-0.23222008669883332</v>
      </c>
      <c r="J47" s="27">
        <f t="shared" si="121"/>
        <v>-3.7822455634200622</v>
      </c>
      <c r="K47" s="27"/>
      <c r="L47" s="27">
        <f t="shared" si="122"/>
        <v>0.8597906574243197</v>
      </c>
      <c r="M47" s="27">
        <f t="shared" si="123"/>
        <v>-2.4871266345005267</v>
      </c>
      <c r="N47" s="27">
        <f t="shared" si="124"/>
        <v>0.10434529056010788</v>
      </c>
      <c r="O47" s="27">
        <f t="shared" si="125"/>
        <v>-1.5229906865161027</v>
      </c>
      <c r="Q47" t="str">
        <f>$A$11</f>
        <v>Administrative and secretarial occupations</v>
      </c>
      <c r="R47" s="27">
        <f t="shared" si="126"/>
        <v>1.3985948143306999</v>
      </c>
      <c r="S47" s="27">
        <f t="shared" si="96"/>
        <v>0.35726806661795507</v>
      </c>
      <c r="T47" s="27">
        <f t="shared" si="97"/>
        <v>-0.12400195685448251</v>
      </c>
      <c r="U47" s="27">
        <f t="shared" si="98"/>
        <v>1.6318609240941715</v>
      </c>
      <c r="V47" s="27"/>
      <c r="W47" s="27">
        <f t="shared" si="127"/>
        <v>1.8815920423107997</v>
      </c>
      <c r="X47" s="27">
        <f t="shared" si="99"/>
        <v>-0.30024569856081174</v>
      </c>
      <c r="Y47" s="27">
        <f t="shared" si="100"/>
        <v>9.6623353673264523E-2</v>
      </c>
      <c r="Z47" s="27">
        <f t="shared" si="101"/>
        <v>1.6779696974232525</v>
      </c>
      <c r="AA47" s="27"/>
      <c r="AB47" s="27">
        <f t="shared" si="128"/>
        <v>3.2801868566414996</v>
      </c>
      <c r="AC47" s="27">
        <f t="shared" si="102"/>
        <v>5.7022368057143336E-2</v>
      </c>
      <c r="AD47" s="27">
        <f t="shared" si="103"/>
        <v>-2.7378603181217986E-2</v>
      </c>
      <c r="AE47" s="27">
        <f t="shared" si="104"/>
        <v>3.309830621517424</v>
      </c>
      <c r="AG47" t="str">
        <f>$A$11</f>
        <v>Administrative and secretarial occupations</v>
      </c>
      <c r="AH47" s="27">
        <f t="shared" si="129"/>
        <v>0.42395354577865163</v>
      </c>
      <c r="AI47" s="27">
        <f t="shared" si="105"/>
        <v>-0.25712692708227891</v>
      </c>
      <c r="AJ47" s="27">
        <f t="shared" si="106"/>
        <v>0.46056733411342421</v>
      </c>
      <c r="AK47" s="27">
        <f t="shared" si="107"/>
        <v>0.62739395280978982</v>
      </c>
      <c r="AL47" s="27"/>
      <c r="AM47" s="27">
        <f t="shared" si="130"/>
        <v>-2.8443497449958457</v>
      </c>
      <c r="AN47" s="27">
        <f t="shared" si="108"/>
        <v>-2.287022075475388</v>
      </c>
      <c r="AO47" s="27">
        <f t="shared" si="109"/>
        <v>-0.32884344037209745</v>
      </c>
      <c r="AP47" s="27">
        <f>AU11-AP11</f>
        <v>-5.4602152608433272</v>
      </c>
      <c r="AQ47" s="27"/>
      <c r="AR47" s="27">
        <f t="shared" si="131"/>
        <v>-2.4203961992171941</v>
      </c>
      <c r="AS47" s="27">
        <f t="shared" si="111"/>
        <v>-2.544149002557667</v>
      </c>
      <c r="AT47" s="27">
        <f t="shared" si="112"/>
        <v>0.13172389374132676</v>
      </c>
      <c r="AU47" s="27">
        <f t="shared" si="113"/>
        <v>-4.8328213080335374</v>
      </c>
    </row>
    <row r="48" spans="1:47" x14ac:dyDescent="0.2">
      <c r="A48" t="str">
        <f>$A$12</f>
        <v>Skilled trades occupations</v>
      </c>
      <c r="B48" s="27">
        <f t="shared" si="114"/>
        <v>-4.3164494223595113</v>
      </c>
      <c r="C48" s="27">
        <f t="shared" si="115"/>
        <v>-1.0969565980167619</v>
      </c>
      <c r="D48" s="27">
        <f t="shared" si="116"/>
        <v>-0.69092700113927386</v>
      </c>
      <c r="E48" s="27">
        <f t="shared" si="117"/>
        <v>-6.1043330215155507</v>
      </c>
      <c r="F48" s="27"/>
      <c r="G48" s="27">
        <f t="shared" si="118"/>
        <v>-5.8708321537091415</v>
      </c>
      <c r="H48" s="27">
        <f t="shared" si="119"/>
        <v>0.48267998356584219</v>
      </c>
      <c r="I48" s="27">
        <f t="shared" si="120"/>
        <v>0.44146326528167101</v>
      </c>
      <c r="J48" s="27">
        <f t="shared" si="121"/>
        <v>-4.9466889048616238</v>
      </c>
      <c r="K48" s="27"/>
      <c r="L48" s="27">
        <f t="shared" si="122"/>
        <v>-10.187281576068653</v>
      </c>
      <c r="M48" s="27">
        <f t="shared" si="123"/>
        <v>-0.61427661445091974</v>
      </c>
      <c r="N48" s="27">
        <f t="shared" si="124"/>
        <v>-0.24946373585760284</v>
      </c>
      <c r="O48" s="27">
        <f t="shared" si="125"/>
        <v>-11.051021926377175</v>
      </c>
      <c r="Q48" t="str">
        <f>$A$12</f>
        <v>Skilled trades occupations</v>
      </c>
      <c r="R48" s="27">
        <f t="shared" si="126"/>
        <v>-4.5093046753084884</v>
      </c>
      <c r="S48" s="27">
        <f t="shared" si="96"/>
        <v>-0.95317298540532658</v>
      </c>
      <c r="T48" s="27">
        <f t="shared" si="97"/>
        <v>-0.95183379114476629</v>
      </c>
      <c r="U48" s="27">
        <f t="shared" si="98"/>
        <v>-6.4143114518585804</v>
      </c>
      <c r="V48" s="27"/>
      <c r="W48" s="27">
        <f t="shared" si="127"/>
        <v>-5.9512429478563291</v>
      </c>
      <c r="X48" s="27">
        <f t="shared" si="99"/>
        <v>0.55433314433081238</v>
      </c>
      <c r="Y48" s="27">
        <f t="shared" si="100"/>
        <v>0.24929051626698318</v>
      </c>
      <c r="Z48" s="27">
        <f t="shared" si="101"/>
        <v>-5.1476192872585358</v>
      </c>
      <c r="AA48" s="27"/>
      <c r="AB48" s="27">
        <f t="shared" si="128"/>
        <v>-10.460547623164818</v>
      </c>
      <c r="AC48" s="27">
        <f t="shared" si="102"/>
        <v>-0.3988398410745142</v>
      </c>
      <c r="AD48" s="27">
        <f t="shared" si="103"/>
        <v>-0.70254327487778312</v>
      </c>
      <c r="AE48" s="27">
        <f t="shared" si="104"/>
        <v>-11.561930739117116</v>
      </c>
      <c r="AG48" t="str">
        <f>$A$12</f>
        <v>Skilled trades occupations</v>
      </c>
      <c r="AH48" s="27">
        <f t="shared" si="129"/>
        <v>0.19285525294893446</v>
      </c>
      <c r="AI48" s="27">
        <f t="shared" si="105"/>
        <v>-0.14378361261143535</v>
      </c>
      <c r="AJ48" s="27">
        <f t="shared" si="106"/>
        <v>0.26090679000549533</v>
      </c>
      <c r="AK48" s="27">
        <f t="shared" si="107"/>
        <v>0.30997843034299422</v>
      </c>
      <c r="AL48" s="27"/>
      <c r="AM48" s="27">
        <f t="shared" si="130"/>
        <v>8.0410794147191655E-2</v>
      </c>
      <c r="AN48" s="27">
        <f t="shared" si="108"/>
        <v>-7.1653160764967971E-2</v>
      </c>
      <c r="AO48" s="27">
        <f t="shared" si="109"/>
        <v>0.19217274901469406</v>
      </c>
      <c r="AP48" s="27">
        <f t="shared" si="110"/>
        <v>0.2009303823969173</v>
      </c>
      <c r="AQ48" s="27"/>
      <c r="AR48" s="27">
        <f t="shared" si="131"/>
        <v>0.27326604709612612</v>
      </c>
      <c r="AS48" s="27">
        <f t="shared" si="111"/>
        <v>-0.21543677337640332</v>
      </c>
      <c r="AT48" s="27">
        <f t="shared" si="112"/>
        <v>0.45307953902018938</v>
      </c>
      <c r="AU48" s="27">
        <f t="shared" si="113"/>
        <v>0.51090881273991151</v>
      </c>
    </row>
    <row r="49" spans="1:47" x14ac:dyDescent="0.2">
      <c r="A49" t="str">
        <f>$A$13</f>
        <v>Caring, leisure and other service occupations</v>
      </c>
      <c r="B49" s="27">
        <f t="shared" si="114"/>
        <v>-0.5661245999969573</v>
      </c>
      <c r="C49" s="27">
        <f t="shared" si="115"/>
        <v>-0.91551193365681272</v>
      </c>
      <c r="D49" s="27">
        <f t="shared" si="116"/>
        <v>1.8757287905434401</v>
      </c>
      <c r="E49" s="27">
        <f t="shared" si="117"/>
        <v>0.39409225688967098</v>
      </c>
      <c r="F49" s="27"/>
      <c r="G49" s="27">
        <f t="shared" si="118"/>
        <v>3.5494727084373849</v>
      </c>
      <c r="H49" s="27">
        <f t="shared" si="119"/>
        <v>-0.37928331123532288</v>
      </c>
      <c r="I49" s="27">
        <f t="shared" si="120"/>
        <v>0.79065089589571258</v>
      </c>
      <c r="J49" s="27">
        <f t="shared" si="121"/>
        <v>3.9608402930977675</v>
      </c>
      <c r="K49" s="27"/>
      <c r="L49" s="27">
        <f t="shared" si="122"/>
        <v>2.9833481084404276</v>
      </c>
      <c r="M49" s="27">
        <f t="shared" si="123"/>
        <v>-1.2947952448921356</v>
      </c>
      <c r="N49" s="27">
        <f t="shared" si="124"/>
        <v>2.6663796864391527</v>
      </c>
      <c r="O49" s="27">
        <f t="shared" si="125"/>
        <v>4.3549325499874385</v>
      </c>
      <c r="Q49" t="str">
        <f>$A$13</f>
        <v>Caring, leisure and other service occupations</v>
      </c>
      <c r="R49" s="27">
        <f t="shared" si="126"/>
        <v>-2.0722577108474027E-2</v>
      </c>
      <c r="S49" s="27">
        <f t="shared" si="96"/>
        <v>0.31858687265928687</v>
      </c>
      <c r="T49" s="27">
        <f t="shared" si="97"/>
        <v>4.9382965361609243E-2</v>
      </c>
      <c r="U49" s="27">
        <f t="shared" si="98"/>
        <v>0.34724726091242175</v>
      </c>
      <c r="V49" s="27"/>
      <c r="W49" s="27">
        <f t="shared" si="127"/>
        <v>0.90685274353113332</v>
      </c>
      <c r="X49" s="27">
        <f t="shared" si="99"/>
        <v>1.1293075439747118</v>
      </c>
      <c r="Y49" s="27">
        <f t="shared" si="100"/>
        <v>0.38248461341962436</v>
      </c>
      <c r="Z49" s="27">
        <f t="shared" si="101"/>
        <v>2.4186449009254698</v>
      </c>
      <c r="AA49" s="27"/>
      <c r="AB49" s="27">
        <f t="shared" si="128"/>
        <v>0.88613016642265929</v>
      </c>
      <c r="AC49" s="27">
        <f t="shared" si="102"/>
        <v>1.4478944166339986</v>
      </c>
      <c r="AD49" s="27">
        <f t="shared" si="103"/>
        <v>0.43186757878123361</v>
      </c>
      <c r="AE49" s="27">
        <f t="shared" si="104"/>
        <v>2.7658921618378915</v>
      </c>
      <c r="AG49" t="str">
        <f>$A$13</f>
        <v>Caring, leisure and other service occupations</v>
      </c>
      <c r="AH49" s="27">
        <f t="shared" si="129"/>
        <v>-0.54540202288847794</v>
      </c>
      <c r="AI49" s="27">
        <f t="shared" si="105"/>
        <v>-1.2340988063160943</v>
      </c>
      <c r="AJ49" s="27">
        <f t="shared" si="106"/>
        <v>1.8263458251818308</v>
      </c>
      <c r="AK49" s="27">
        <f t="shared" si="107"/>
        <v>4.6844995977259885E-2</v>
      </c>
      <c r="AL49" s="27"/>
      <c r="AM49" s="27">
        <f t="shared" si="130"/>
        <v>2.6426199649062525</v>
      </c>
      <c r="AN49" s="27">
        <f t="shared" si="108"/>
        <v>-1.5085908552100413</v>
      </c>
      <c r="AO49" s="27">
        <f t="shared" si="109"/>
        <v>0.40816628247608921</v>
      </c>
      <c r="AP49" s="27">
        <f t="shared" si="110"/>
        <v>1.542195392172296</v>
      </c>
      <c r="AQ49" s="27"/>
      <c r="AR49" s="27">
        <f t="shared" si="131"/>
        <v>2.0972179420177746</v>
      </c>
      <c r="AS49" s="27">
        <f t="shared" si="111"/>
        <v>-2.7426896615261356</v>
      </c>
      <c r="AT49" s="27">
        <f t="shared" si="112"/>
        <v>2.23451210765792</v>
      </c>
      <c r="AU49" s="27">
        <f t="shared" si="113"/>
        <v>1.5890403881495558</v>
      </c>
    </row>
    <row r="50" spans="1:47" x14ac:dyDescent="0.2">
      <c r="A50" t="str">
        <f>$A$14</f>
        <v>Sales and customer service occupations</v>
      </c>
      <c r="B50" s="27">
        <f t="shared" si="114"/>
        <v>-1.2768278343231145</v>
      </c>
      <c r="C50" s="27">
        <f t="shared" si="115"/>
        <v>-8.8901414647846622E-2</v>
      </c>
      <c r="D50" s="27">
        <f t="shared" si="116"/>
        <v>-0.674777115222434</v>
      </c>
      <c r="E50" s="27">
        <f t="shared" si="117"/>
        <v>-2.0405063641933978</v>
      </c>
      <c r="F50" s="27"/>
      <c r="G50" s="27">
        <f t="shared" si="118"/>
        <v>-0.74824290803776705</v>
      </c>
      <c r="H50" s="27">
        <f t="shared" si="119"/>
        <v>0.89103093655069898</v>
      </c>
      <c r="I50" s="27">
        <f t="shared" si="120"/>
        <v>-0.56102974833411956</v>
      </c>
      <c r="J50" s="27">
        <f t="shared" si="121"/>
        <v>-0.4182417198211823</v>
      </c>
      <c r="K50" s="27"/>
      <c r="L50" s="27">
        <f t="shared" si="122"/>
        <v>-2.0250707423608816</v>
      </c>
      <c r="M50" s="27">
        <f t="shared" si="123"/>
        <v>0.80212952190285236</v>
      </c>
      <c r="N50" s="27">
        <f t="shared" si="124"/>
        <v>-1.2358068635565536</v>
      </c>
      <c r="O50" s="27">
        <f t="shared" si="125"/>
        <v>-2.4587480840145801</v>
      </c>
      <c r="Q50" t="str">
        <f>$A$14</f>
        <v>Sales and customer service occupations</v>
      </c>
      <c r="R50" s="27">
        <f t="shared" si="126"/>
        <v>-0.28724311068061237</v>
      </c>
      <c r="S50" s="27">
        <f t="shared" si="96"/>
        <v>0.24459812291860494</v>
      </c>
      <c r="T50" s="27">
        <f t="shared" si="97"/>
        <v>-0.11168747376033039</v>
      </c>
      <c r="U50" s="27">
        <f t="shared" si="98"/>
        <v>-0.15433246152234048</v>
      </c>
      <c r="V50" s="27"/>
      <c r="W50" s="27">
        <f t="shared" si="127"/>
        <v>-7.9550844995497805E-2</v>
      </c>
      <c r="X50" s="27">
        <f t="shared" si="99"/>
        <v>0.96919647722170055</v>
      </c>
      <c r="Y50" s="27">
        <f t="shared" si="100"/>
        <v>-0.22688828192312571</v>
      </c>
      <c r="Z50" s="27">
        <f t="shared" si="101"/>
        <v>0.66275735030307814</v>
      </c>
      <c r="AA50" s="27"/>
      <c r="AB50" s="27">
        <f t="shared" si="128"/>
        <v>-0.36679395567611017</v>
      </c>
      <c r="AC50" s="27">
        <f t="shared" si="102"/>
        <v>1.2137946001403055</v>
      </c>
      <c r="AD50" s="27">
        <f t="shared" si="103"/>
        <v>-0.3385757556834561</v>
      </c>
      <c r="AE50" s="27">
        <f t="shared" si="104"/>
        <v>0.50842488878073766</v>
      </c>
      <c r="AG50" t="str">
        <f>$A$14</f>
        <v>Sales and customer service occupations</v>
      </c>
      <c r="AH50" s="27">
        <f t="shared" si="129"/>
        <v>-0.98958472364250838</v>
      </c>
      <c r="AI50" s="27">
        <f t="shared" si="105"/>
        <v>-0.33349953756644624</v>
      </c>
      <c r="AJ50" s="27">
        <f t="shared" si="106"/>
        <v>-0.56308964146209983</v>
      </c>
      <c r="AK50" s="27">
        <f t="shared" si="107"/>
        <v>-1.8861739026710538</v>
      </c>
      <c r="AL50" s="27"/>
      <c r="AM50" s="27">
        <f t="shared" si="130"/>
        <v>-0.66869206304226303</v>
      </c>
      <c r="AN50" s="27">
        <f t="shared" si="108"/>
        <v>-7.8165540671037093E-2</v>
      </c>
      <c r="AO50" s="27">
        <f t="shared" si="109"/>
        <v>-0.33414146641099596</v>
      </c>
      <c r="AP50" s="27">
        <f t="shared" si="110"/>
        <v>-1.0809990701242995</v>
      </c>
      <c r="AQ50" s="27"/>
      <c r="AR50" s="27">
        <f t="shared" si="131"/>
        <v>-1.6582767866847714</v>
      </c>
      <c r="AS50" s="27">
        <f t="shared" si="111"/>
        <v>-0.41166507823748333</v>
      </c>
      <c r="AT50" s="27">
        <f t="shared" si="112"/>
        <v>-0.89723110787309579</v>
      </c>
      <c r="AU50" s="27">
        <f t="shared" si="113"/>
        <v>-2.9671729727953533</v>
      </c>
    </row>
    <row r="51" spans="1:47" x14ac:dyDescent="0.2">
      <c r="A51" t="str">
        <f>$A$15</f>
        <v>Process, plant and machine operatives</v>
      </c>
      <c r="B51" s="27">
        <f t="shared" si="114"/>
        <v>-3.433548356836102</v>
      </c>
      <c r="C51" s="27">
        <f t="shared" si="115"/>
        <v>1.2074826752448269</v>
      </c>
      <c r="D51" s="27">
        <f t="shared" si="116"/>
        <v>1.5087483674882636</v>
      </c>
      <c r="E51" s="27">
        <f t="shared" si="117"/>
        <v>-0.71731731410301336</v>
      </c>
      <c r="F51" s="27"/>
      <c r="G51" s="27">
        <f t="shared" si="118"/>
        <v>-3.397203419622997</v>
      </c>
      <c r="H51" s="27">
        <f t="shared" si="119"/>
        <v>0.79056877709860718</v>
      </c>
      <c r="I51" s="27">
        <f t="shared" si="120"/>
        <v>0.66433185823268381</v>
      </c>
      <c r="J51" s="27">
        <f t="shared" si="121"/>
        <v>-1.9423027842917051</v>
      </c>
      <c r="K51" s="27"/>
      <c r="L51" s="27">
        <f t="shared" si="122"/>
        <v>-6.830751776459099</v>
      </c>
      <c r="M51" s="27">
        <f t="shared" si="123"/>
        <v>1.9980514523434341</v>
      </c>
      <c r="N51" s="27">
        <f t="shared" si="124"/>
        <v>2.1730802257209474</v>
      </c>
      <c r="O51" s="27">
        <f t="shared" si="125"/>
        <v>-2.6596200983947185</v>
      </c>
      <c r="Q51" t="str">
        <f>$A$15</f>
        <v>Process, plant and machine operatives</v>
      </c>
      <c r="R51" s="27">
        <f t="shared" si="126"/>
        <v>-2.5816283996674265</v>
      </c>
      <c r="S51" s="27">
        <f t="shared" si="96"/>
        <v>1.1474027827862341</v>
      </c>
      <c r="T51" s="27">
        <f t="shared" si="97"/>
        <v>1.2093707660564128</v>
      </c>
      <c r="U51" s="27">
        <f t="shared" si="98"/>
        <v>-0.22485485082478363</v>
      </c>
      <c r="V51" s="27"/>
      <c r="W51" s="27">
        <f t="shared" si="127"/>
        <v>-4.1978698558765331</v>
      </c>
      <c r="X51" s="27">
        <f t="shared" si="99"/>
        <v>0.20111928641252419</v>
      </c>
      <c r="Y51" s="27">
        <f t="shared" si="100"/>
        <v>0.66826921742933454</v>
      </c>
      <c r="Z51" s="27">
        <f t="shared" si="101"/>
        <v>-3.3284813520346788</v>
      </c>
      <c r="AA51" s="27"/>
      <c r="AB51" s="27">
        <f t="shared" si="128"/>
        <v>-6.7794982555439596</v>
      </c>
      <c r="AC51" s="27">
        <f t="shared" si="102"/>
        <v>1.3485220691987583</v>
      </c>
      <c r="AD51" s="27">
        <f t="shared" si="103"/>
        <v>1.8776399834857473</v>
      </c>
      <c r="AE51" s="27">
        <f t="shared" si="104"/>
        <v>-3.5533362028594624</v>
      </c>
      <c r="AG51" t="str">
        <f>$A$15</f>
        <v>Process, plant and machine operatives</v>
      </c>
      <c r="AH51" s="27">
        <f t="shared" si="129"/>
        <v>-0.85191995716867552</v>
      </c>
      <c r="AI51" s="27">
        <f t="shared" si="105"/>
        <v>6.0079892458585915E-2</v>
      </c>
      <c r="AJ51" s="27">
        <f t="shared" si="106"/>
        <v>0.2993776014318576</v>
      </c>
      <c r="AK51" s="27">
        <f t="shared" si="107"/>
        <v>-0.49246246327823151</v>
      </c>
      <c r="AL51" s="27"/>
      <c r="AM51" s="27">
        <f t="shared" si="130"/>
        <v>0.80066643625351652</v>
      </c>
      <c r="AN51" s="27">
        <f t="shared" si="108"/>
        <v>0.58944949068609076</v>
      </c>
      <c r="AO51" s="27">
        <f t="shared" si="109"/>
        <v>-3.937359196651502E-3</v>
      </c>
      <c r="AP51" s="27">
        <f t="shared" si="110"/>
        <v>1.3861785677429559</v>
      </c>
      <c r="AQ51" s="27"/>
      <c r="AR51" s="27">
        <f t="shared" si="131"/>
        <v>-5.1253520915159001E-2</v>
      </c>
      <c r="AS51" s="27">
        <f t="shared" si="111"/>
        <v>0.64952938314467668</v>
      </c>
      <c r="AT51" s="27">
        <f t="shared" si="112"/>
        <v>0.2954402422352061</v>
      </c>
      <c r="AU51" s="27">
        <f t="shared" si="113"/>
        <v>0.89371610446472438</v>
      </c>
    </row>
    <row r="52" spans="1:47" x14ac:dyDescent="0.2">
      <c r="A52" t="str">
        <f>$A$16</f>
        <v>Elementary occupations</v>
      </c>
      <c r="B52" s="27">
        <f t="shared" si="114"/>
        <v>-4.0463842976120645</v>
      </c>
      <c r="C52" s="27">
        <f t="shared" si="115"/>
        <v>-2.7966191635260031</v>
      </c>
      <c r="D52" s="27">
        <f t="shared" si="116"/>
        <v>-2.0590890004601903E-2</v>
      </c>
      <c r="E52" s="27">
        <f t="shared" si="117"/>
        <v>-6.863594351142666</v>
      </c>
      <c r="F52" s="27"/>
      <c r="G52" s="27">
        <f t="shared" si="118"/>
        <v>2.7785084869574561</v>
      </c>
      <c r="H52" s="27">
        <f t="shared" si="119"/>
        <v>-4.7667270418210848</v>
      </c>
      <c r="I52" s="27">
        <f t="shared" si="120"/>
        <v>0.82519174168875464</v>
      </c>
      <c r="J52" s="27">
        <f t="shared" si="121"/>
        <v>-1.1630268131748664</v>
      </c>
      <c r="K52" s="27"/>
      <c r="L52" s="27">
        <f t="shared" si="122"/>
        <v>-1.2678758106546084</v>
      </c>
      <c r="M52" s="27">
        <f t="shared" si="123"/>
        <v>-7.5633462053470879</v>
      </c>
      <c r="N52" s="27">
        <f t="shared" si="124"/>
        <v>0.80460085168415274</v>
      </c>
      <c r="O52" s="27">
        <f t="shared" si="125"/>
        <v>-8.0266211643175325</v>
      </c>
      <c r="Q52" t="str">
        <f>$A$16</f>
        <v>Elementary occupations</v>
      </c>
      <c r="R52" s="27">
        <f t="shared" si="126"/>
        <v>-3.21729604442978</v>
      </c>
      <c r="S52" s="27">
        <f t="shared" si="96"/>
        <v>-1.2574502078836822</v>
      </c>
      <c r="T52" s="27">
        <f t="shared" si="97"/>
        <v>5.6458718599373459E-2</v>
      </c>
      <c r="U52" s="27">
        <f t="shared" si="98"/>
        <v>-4.4182875337140857</v>
      </c>
      <c r="V52" s="27"/>
      <c r="W52" s="27">
        <f t="shared" si="127"/>
        <v>1.4658149338241984</v>
      </c>
      <c r="X52" s="27">
        <f t="shared" si="99"/>
        <v>-1.9472034280157073</v>
      </c>
      <c r="Y52" s="27">
        <f t="shared" si="100"/>
        <v>0.4202904862427661</v>
      </c>
      <c r="Z52" s="27">
        <f t="shared" si="101"/>
        <v>-6.1098007948743316E-2</v>
      </c>
      <c r="AA52" s="27"/>
      <c r="AB52" s="27">
        <f t="shared" si="128"/>
        <v>-1.7514811106055816</v>
      </c>
      <c r="AC52" s="27">
        <f t="shared" si="102"/>
        <v>-3.2046536358993896</v>
      </c>
      <c r="AD52" s="27">
        <f t="shared" si="103"/>
        <v>0.47674920484213956</v>
      </c>
      <c r="AE52" s="27">
        <f t="shared" si="104"/>
        <v>-4.479385541662829</v>
      </c>
      <c r="AG52" t="str">
        <f>$A$16</f>
        <v>Elementary occupations</v>
      </c>
      <c r="AH52" s="27">
        <f t="shared" si="129"/>
        <v>-0.82908825318227564</v>
      </c>
      <c r="AI52" s="27">
        <f t="shared" si="105"/>
        <v>-1.539168955642328</v>
      </c>
      <c r="AJ52" s="27">
        <f t="shared" si="106"/>
        <v>-7.7049608603974917E-2</v>
      </c>
      <c r="AK52" s="27">
        <f t="shared" si="107"/>
        <v>-2.4453068174285804</v>
      </c>
      <c r="AL52" s="27"/>
      <c r="AM52" s="27">
        <f t="shared" si="130"/>
        <v>1.3126935531332471</v>
      </c>
      <c r="AN52" s="27">
        <f t="shared" si="108"/>
        <v>-2.8195236138053623</v>
      </c>
      <c r="AO52" s="27">
        <f t="shared" si="109"/>
        <v>0.40490125544598787</v>
      </c>
      <c r="AP52" s="27">
        <f t="shared" si="110"/>
        <v>-1.1019288052261267</v>
      </c>
      <c r="AQ52" s="27"/>
      <c r="AR52" s="27">
        <f t="shared" si="131"/>
        <v>0.48360529995097146</v>
      </c>
      <c r="AS52" s="27">
        <f t="shared" si="111"/>
        <v>-4.3586925694476903</v>
      </c>
      <c r="AT52" s="27">
        <f t="shared" si="112"/>
        <v>0.32785164684201296</v>
      </c>
      <c r="AU52" s="27">
        <f t="shared" si="113"/>
        <v>-3.547235622654707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19.289404224682301</v>
      </c>
      <c r="C54" s="29">
        <f t="shared" si="115"/>
        <v>6.5528141959732977</v>
      </c>
      <c r="D54" s="29">
        <f t="shared" si="116"/>
        <v>4.4167815793446223</v>
      </c>
      <c r="E54" s="29">
        <f t="shared" si="117"/>
        <v>30.259000000000242</v>
      </c>
      <c r="F54" s="29"/>
      <c r="G54" s="29">
        <f t="shared" si="118"/>
        <v>14.946993392490413</v>
      </c>
      <c r="H54" s="29">
        <f t="shared" si="119"/>
        <v>2.5746068694190569</v>
      </c>
      <c r="I54" s="29">
        <f t="shared" si="120"/>
        <v>3.9533997380903827</v>
      </c>
      <c r="J54" s="29">
        <f t="shared" si="121"/>
        <v>21.474999999999795</v>
      </c>
      <c r="K54" s="29"/>
      <c r="L54" s="29">
        <f t="shared" si="122"/>
        <v>34.236397617172713</v>
      </c>
      <c r="M54" s="29">
        <f t="shared" si="123"/>
        <v>9.1274210653923546</v>
      </c>
      <c r="N54" s="29">
        <f t="shared" si="124"/>
        <v>8.370181317435005</v>
      </c>
      <c r="O54" s="29">
        <f t="shared" si="125"/>
        <v>51.734000000000037</v>
      </c>
      <c r="Q54" s="24" t="str">
        <f>$A$18</f>
        <v>All occupations</v>
      </c>
      <c r="R54" s="29">
        <f t="shared" ref="R54" si="132">W18-R18</f>
        <v>8.844823178895922</v>
      </c>
      <c r="S54" s="29">
        <f t="shared" ref="S54" si="133">X18-S18</f>
        <v>4.2020341004314048</v>
      </c>
      <c r="T54" s="29">
        <f t="shared" ref="T54" si="134">Y18-T18</f>
        <v>-1.6748816388023755</v>
      </c>
      <c r="U54" s="29">
        <f t="shared" ref="U54" si="135">Z18-U18</f>
        <v>11.371975640524909</v>
      </c>
      <c r="V54" s="29"/>
      <c r="W54" s="29">
        <f t="shared" ref="W54" si="136">AB18-W18</f>
        <v>2.316403429054759</v>
      </c>
      <c r="X54" s="29">
        <f t="shared" ref="X54" si="137">AC18-X18</f>
        <v>2.6806959926260205</v>
      </c>
      <c r="Y54" s="29">
        <f t="shared" ref="Y54" si="138">AD18-Y18</f>
        <v>2.0243753103302424</v>
      </c>
      <c r="Z54" s="29">
        <f t="shared" ref="Z54" si="139">AE18-Z18</f>
        <v>7.0214747320110291</v>
      </c>
      <c r="AA54" s="29"/>
      <c r="AB54" s="29">
        <f t="shared" ref="AB54" si="140">AB18-R18</f>
        <v>11.161226607950681</v>
      </c>
      <c r="AC54" s="29">
        <f t="shared" ref="AC54" si="141">AC18-S18</f>
        <v>6.8827300930574253</v>
      </c>
      <c r="AD54" s="29">
        <f t="shared" ref="AD54" si="142">AD18-T18</f>
        <v>0.34949367152786692</v>
      </c>
      <c r="AE54" s="29">
        <f t="shared" ref="AE54" si="143">AE18-U18</f>
        <v>18.393450372535938</v>
      </c>
      <c r="AG54" s="24" t="str">
        <f>$A$18</f>
        <v>All occupations</v>
      </c>
      <c r="AH54" s="29">
        <f t="shared" ref="AH54" si="144">AM18-AH18</f>
        <v>10.444581045786393</v>
      </c>
      <c r="AI54" s="29">
        <f t="shared" ref="AI54" si="145">AN18-AI18</f>
        <v>2.3507800955419071</v>
      </c>
      <c r="AJ54" s="29">
        <f t="shared" ref="AJ54" si="146">AO18-AJ18</f>
        <v>6.0916632181469943</v>
      </c>
      <c r="AK54" s="29">
        <f t="shared" ref="AK54" si="147">AP18-AK18</f>
        <v>18.887024359475276</v>
      </c>
      <c r="AL54" s="29"/>
      <c r="AM54" s="29">
        <f t="shared" ref="AM54" si="148">AR18-AM18</f>
        <v>12.63058996343571</v>
      </c>
      <c r="AN54" s="29">
        <f t="shared" ref="AN54" si="149">AS18-AN18</f>
        <v>-0.10608912320699915</v>
      </c>
      <c r="AO54" s="29">
        <f t="shared" ref="AO54" si="150">AT18-AO18</f>
        <v>1.929024427760158</v>
      </c>
      <c r="AP54" s="29">
        <f t="shared" ref="AP54" si="151">AU18-AP18</f>
        <v>14.45352526798888</v>
      </c>
      <c r="AQ54" s="29"/>
      <c r="AR54" s="29">
        <f t="shared" ref="AR54" si="152">AR18-AH18</f>
        <v>23.075171009222103</v>
      </c>
      <c r="AS54" s="29">
        <f t="shared" ref="AS54" si="153">AS18-AI18</f>
        <v>2.244690972334908</v>
      </c>
      <c r="AT54" s="29">
        <f t="shared" ref="AT54" si="154">AT18-AJ18</f>
        <v>8.0206876459071523</v>
      </c>
      <c r="AU54" s="29">
        <f t="shared" ref="AU54" si="155">AU18-AK18</f>
        <v>33.340549627464156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Leicester and Leicestershire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1.135243276619291</v>
      </c>
      <c r="N7" s="91">
        <f>'Occ T2'!I180</f>
        <v>0.25504920467143144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-2.1157187984200965</v>
      </c>
      <c r="N9" s="91">
        <f>'Occ T2'!I178</f>
        <v>-1.5882043440161642</v>
      </c>
    </row>
    <row r="10" spans="1:14" x14ac:dyDescent="0.2">
      <c r="L10" s="91" t="str">
        <f>'Occ T3'!A48</f>
        <v>91 Elementary trades and related occupations</v>
      </c>
      <c r="M10" s="91">
        <f>'Occ T2'!H177</f>
        <v>-3.3103891638806338</v>
      </c>
      <c r="N10" s="91">
        <f>'Occ T2'!I177</f>
        <v>4.2313815657422982</v>
      </c>
    </row>
    <row r="11" spans="1:14" x14ac:dyDescent="0.2">
      <c r="L11" s="114" t="str">
        <f>"["&amp;'Occ T3'!A47&amp;"]"</f>
        <v>[Elementary occupations]</v>
      </c>
      <c r="M11" s="91">
        <f>'Occ T1'!H88</f>
        <v>-2.3358063149316766</v>
      </c>
      <c r="N11" s="91">
        <f>'Occ T1'!I88</f>
        <v>-0.14313184190010153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1.7849964575117117</v>
      </c>
      <c r="N13" s="91">
        <f>'Occ T2'!I176</f>
        <v>-0.28545144167102521</v>
      </c>
    </row>
    <row r="14" spans="1:14" x14ac:dyDescent="0.2">
      <c r="L14" s="91" t="str">
        <f>'Occ T3'!A44</f>
        <v>81 Process, plant and machine operatives</v>
      </c>
      <c r="M14" s="91">
        <f>'Occ T2'!H175</f>
        <v>-2.6233904332202518</v>
      </c>
      <c r="N14" s="91">
        <f>'Occ T2'!I175</f>
        <v>-0.34026208546528158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-0.33267348498332572</v>
      </c>
      <c r="N15" s="91">
        <f>'Occ T1'!I87</f>
        <v>-0.30991757814335941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1.9750496939991757</v>
      </c>
      <c r="N17" s="91">
        <f>'Occ T2'!I174</f>
        <v>1.1994487588413927</v>
      </c>
    </row>
    <row r="18" spans="12:14" x14ac:dyDescent="0.2">
      <c r="L18" s="91" t="str">
        <f>'Occ T3'!A40</f>
        <v>71 Sales occupations</v>
      </c>
      <c r="M18" s="91">
        <f>'Occ T2'!H173</f>
        <v>-1.56768943181822</v>
      </c>
      <c r="N18" s="91">
        <f>'Occ T2'!I173</f>
        <v>-0.43506988621074827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-0.88987713011948744</v>
      </c>
      <c r="N19" s="91">
        <f>'Occ T1'!I86</f>
        <v>-6.2731391235681944E-2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1.0983782567008493</v>
      </c>
      <c r="N21" s="91">
        <f>'Occ T2'!I172</f>
        <v>-0.89847912829457144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2.9743913405212874</v>
      </c>
      <c r="N22" s="91">
        <f>'Occ T2'!I171</f>
        <v>-0.41982809648810626</v>
      </c>
    </row>
    <row r="23" spans="12:14" x14ac:dyDescent="0.2">
      <c r="L23" s="91" t="str">
        <f>'Occ T3'!A35</f>
        <v>61 Caring personal service occupations</v>
      </c>
      <c r="M23" s="91">
        <f>'Occ T2'!H170</f>
        <v>-0.66266919511307476</v>
      </c>
      <c r="N23" s="91">
        <f>'Occ T2'!I170</f>
        <v>0.71987649127149833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0.14012047473148659</v>
      </c>
      <c r="N24" s="91">
        <f>'Occ T1'!I85</f>
        <v>0.45282306098461955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-3.3019154127456818</v>
      </c>
      <c r="N26" s="91">
        <f>'Occ T2'!I169</f>
        <v>-0.50453187924052179</v>
      </c>
    </row>
    <row r="27" spans="12:14" x14ac:dyDescent="0.2">
      <c r="L27" s="91" t="str">
        <f>'Occ T3'!A31</f>
        <v>53 Skilled construction and building trades</v>
      </c>
      <c r="M27" s="91">
        <f>'Occ T2'!H168</f>
        <v>-4.6046982910595835</v>
      </c>
      <c r="N27" s="91">
        <f>'Occ T2'!I168</f>
        <v>-1.2274543847641595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-2.4758959370776545</v>
      </c>
      <c r="N28" s="91">
        <f>'Occ T2'!I167</f>
        <v>-0.77741145806056178</v>
      </c>
    </row>
    <row r="29" spans="12:14" x14ac:dyDescent="0.2">
      <c r="L29" s="91" t="str">
        <f>'Occ T3'!A29</f>
        <v>51 Skilled agricultural and related trades</v>
      </c>
      <c r="M29" s="91">
        <f>'Occ T2'!H166</f>
        <v>3.71447539592622</v>
      </c>
      <c r="N29" s="91">
        <f>'Occ T2'!I166</f>
        <v>-0.23384861864456097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-2.4520593245229705</v>
      </c>
      <c r="N30" s="91">
        <f>'Occ T1'!I84</f>
        <v>-0.75236228001889227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-0.94862351050100102</v>
      </c>
      <c r="N32" s="91">
        <f>'Occ T2'!I165</f>
        <v>-2.3326156046189261</v>
      </c>
    </row>
    <row r="33" spans="12:14" x14ac:dyDescent="0.2">
      <c r="L33" s="91" t="str">
        <f>'Occ T3'!A25</f>
        <v>41 Administrative occupations</v>
      </c>
      <c r="M33" s="91">
        <f>'Occ T2'!H164</f>
        <v>1.1791684037554262</v>
      </c>
      <c r="N33" s="91">
        <f>'Occ T2'!I164</f>
        <v>-8.8631374098224747E-2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0.78072243719329304</v>
      </c>
      <c r="N34" s="91">
        <f>'Occ T1'!I83</f>
        <v>-0.43888119121749947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3.0556963968475959</v>
      </c>
      <c r="N36" s="91">
        <f>'Occ T2'!I163</f>
        <v>0.30800627890692489</v>
      </c>
    </row>
    <row r="37" spans="12:14" x14ac:dyDescent="0.2">
      <c r="L37" s="91" t="str">
        <f>'Occ T3'!A21</f>
        <v>34 Culture, media and sports occupations</v>
      </c>
      <c r="M37" s="91">
        <f>'Occ T2'!H162</f>
        <v>0.35622382768736305</v>
      </c>
      <c r="N37" s="91">
        <f>'Occ T2'!I162</f>
        <v>-0.66426887870673079</v>
      </c>
    </row>
    <row r="38" spans="12:14" x14ac:dyDescent="0.2">
      <c r="L38" s="91" t="str">
        <f>'Occ T3'!A20</f>
        <v>33 Protective service occupations</v>
      </c>
      <c r="M38" s="91">
        <f>'Occ T2'!H161</f>
        <v>1.9982829685213144</v>
      </c>
      <c r="N38" s="91">
        <f>'Occ T2'!I161</f>
        <v>-0.54956785313412526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2.2681650723126445</v>
      </c>
      <c r="N39" s="91">
        <f>'Occ T2'!I160</f>
        <v>4.2402841950115899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5.6422703239396022</v>
      </c>
      <c r="N40" s="91">
        <f>'Occ T2'!I159</f>
        <v>9.6844308694610248E-4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2.933180218833642</v>
      </c>
      <c r="N41" s="91">
        <f>'Occ T1'!I82</f>
        <v>0.76863474760584527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6.2850087564967128</v>
      </c>
      <c r="N43" s="91">
        <f>'Occ T2'!I158</f>
        <v>0.97022563919006988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3.4379224666800656</v>
      </c>
      <c r="N44" s="91">
        <f>'Occ T2'!I157</f>
        <v>-0.20607709593172263</v>
      </c>
    </row>
    <row r="45" spans="12:14" x14ac:dyDescent="0.2">
      <c r="L45" s="91" t="str">
        <f>'Occ T3'!A13</f>
        <v>22 Health professionals</v>
      </c>
      <c r="M45" s="91">
        <f>'Occ T2'!H156</f>
        <v>2.0325586859913702</v>
      </c>
      <c r="N45" s="91">
        <f>'Occ T2'!I156</f>
        <v>0.38146805094381175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4.4084486931858402</v>
      </c>
      <c r="N46" s="91">
        <f>'Occ T2'!I155</f>
        <v>2.2446705287907376</v>
      </c>
    </row>
    <row r="47" spans="12:14" x14ac:dyDescent="0.2">
      <c r="L47" s="114" t="str">
        <f>"["&amp;'Occ T3'!A11&amp;"]"</f>
        <v>[Professional occupations]</v>
      </c>
      <c r="M47" s="91">
        <f>'Occ T1'!H81</f>
        <v>4.3416459308004862</v>
      </c>
      <c r="N47" s="91">
        <f>'Occ T1'!I81</f>
        <v>1.068551004450824</v>
      </c>
    </row>
    <row r="49" spans="12:14" x14ac:dyDescent="0.2">
      <c r="L49" s="107" t="str">
        <f>'Occ T3'!A9</f>
        <v>12 Other managers and proprietors</v>
      </c>
      <c r="M49" s="91">
        <f>'Occ T2'!H154</f>
        <v>2.8978828902883169</v>
      </c>
      <c r="N49" s="91">
        <f>'Occ T2'!I154</f>
        <v>0.86664344001603499</v>
      </c>
    </row>
    <row r="50" spans="12:14" x14ac:dyDescent="0.2">
      <c r="L50" s="107" t="str">
        <f>'Occ T3'!A8</f>
        <v>11 Corporate managers and directors</v>
      </c>
      <c r="M50" s="91">
        <f>'Occ T2'!H153</f>
        <v>4.9192667506343213</v>
      </c>
      <c r="N50" s="91">
        <f>'Occ T2'!I153</f>
        <v>-0.23682870013184143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4.2964905513485752</v>
      </c>
      <c r="N51" s="91">
        <f>'Occ T1'!I80</f>
        <v>0.10760958887157113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Leicester and Leicestershire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9.0864153029447721</v>
      </c>
      <c r="N82" s="94">
        <f>'Occ T2'!F119</f>
        <v>-1.4873975374186372</v>
      </c>
    </row>
    <row r="83" spans="12:14" x14ac:dyDescent="0.2">
      <c r="L83" s="10" t="str">
        <f>name!D5</f>
        <v>12 Other managers and proprietors</v>
      </c>
      <c r="M83" s="94">
        <f>'Occ T2'!D9-'Occ T2'!B9</f>
        <v>2.3795714172772851</v>
      </c>
      <c r="N83" s="94">
        <f>'Occ T2'!F120</f>
        <v>2.4704686776024118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6.8298808949598602</v>
      </c>
      <c r="N84" s="94">
        <f>'Occ T2'!F121</f>
        <v>13.908506920863893</v>
      </c>
    </row>
    <row r="85" spans="12:14" x14ac:dyDescent="0.2">
      <c r="L85" s="10" t="str">
        <f>name!D7</f>
        <v>22 Health professionals</v>
      </c>
      <c r="M85" s="94">
        <f>'Occ T2'!D11-'Occ T2'!B11</f>
        <v>1.9726388833916317</v>
      </c>
      <c r="N85" s="94">
        <f>'Occ T2'!F122</f>
        <v>1.2113174893855287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3.6871324688711979</v>
      </c>
      <c r="N86" s="94">
        <f>'Occ T2'!F123</f>
        <v>-0.72249168006552722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10.079421030386889</v>
      </c>
      <c r="N87" s="94">
        <f>'Occ T2'!F124</f>
        <v>5.9794133219582832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2.8452390419051046</v>
      </c>
      <c r="N88" s="94">
        <f>'Occ T2'!F125</f>
        <v>1.7222464005328675E-3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0.99226092174718339</v>
      </c>
      <c r="N89" s="94">
        <f>'Occ T2'!F126</f>
        <v>8.0851395498544676</v>
      </c>
    </row>
    <row r="90" spans="12:14" x14ac:dyDescent="0.2">
      <c r="L90" s="10" t="str">
        <f>name!D12</f>
        <v>33 Protective service occupations</v>
      </c>
      <c r="M90" s="94">
        <f>'Occ T2'!D16-'Occ T2'!B16</f>
        <v>0.65025018992330708</v>
      </c>
      <c r="N90" s="94">
        <f>'Occ T2'!F127</f>
        <v>-0.54770218285282901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0.13197885595497727</v>
      </c>
      <c r="N91" s="94">
        <f>'Occ T2'!F128</f>
        <v>-0.71251249339755773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4.6766149097988112</v>
      </c>
      <c r="N92" s="94">
        <f>'Occ T2'!F129</f>
        <v>1.5802011801412448</v>
      </c>
    </row>
    <row r="93" spans="12:14" x14ac:dyDescent="0.2">
      <c r="L93" s="10" t="str">
        <f>name!D15</f>
        <v>41 Administrative occupations</v>
      </c>
      <c r="M93" s="94">
        <f>'Occ T2'!D19-'Occ T2'!B19</f>
        <v>2.7730932252049882</v>
      </c>
      <c r="N93" s="94">
        <f>'Occ T2'!F130</f>
        <v>-0.64360373316108621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-0.51383834830099318</v>
      </c>
      <c r="N94" s="94">
        <f>'Occ T2'!F131</f>
        <v>-3.1386418302589227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1.0832139320603691</v>
      </c>
      <c r="N95" s="94">
        <f>'Occ T2'!F132</f>
        <v>-0.22424262630960978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-2.6890711718785667</v>
      </c>
      <c r="N96" s="94">
        <f>'Occ T2'!F133</f>
        <v>-2.2244662049888433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-2.959205052461181</v>
      </c>
      <c r="N97" s="94">
        <f>'Occ T2'!F134</f>
        <v>-1.882732588006883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-1.5392707292362697</v>
      </c>
      <c r="N98" s="94">
        <f>'Occ T2'!F135</f>
        <v>-0.61524748555631881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-1.4418876526169271</v>
      </c>
      <c r="N99" s="94">
        <f>'Occ T2'!F136</f>
        <v>4.8455934483135294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1.8043922327580102</v>
      </c>
      <c r="N100" s="94">
        <f>'Occ T2'!F137</f>
        <v>-0.80950980627392433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3.1587676748560667E-2</v>
      </c>
      <c r="N101" s="94">
        <f>'Occ T2'!F138</f>
        <v>-7.5243348941769539E-2</v>
      </c>
    </row>
    <row r="102" spans="12:14" x14ac:dyDescent="0.2">
      <c r="L102" s="10" t="str">
        <f>name!D24</f>
        <v>71 Sales occupations</v>
      </c>
      <c r="M102" s="94">
        <f>'Occ T2'!D28-'Occ T2'!B28</f>
        <v>-2.9062020169230749</v>
      </c>
      <c r="N102" s="94">
        <f>'Occ T2'!F139</f>
        <v>-2.2380638455284938</v>
      </c>
    </row>
    <row r="103" spans="12:14" x14ac:dyDescent="0.2">
      <c r="L103" s="10" t="str">
        <f>name!D25</f>
        <v>72 Customer service occupations</v>
      </c>
      <c r="M103" s="94">
        <f>'Occ T2'!D29-'Occ T2'!B29</f>
        <v>0.86569565272971083</v>
      </c>
      <c r="N103" s="94">
        <f>'Occ T2'!F140</f>
        <v>1.8198221257072724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-2.7150485418648422</v>
      </c>
      <c r="N104" s="94">
        <f>'Occ T2'!F141</f>
        <v>-0.95190109845120574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1.9977312277618111</v>
      </c>
      <c r="N105" s="94">
        <f>'Occ T2'!F142</f>
        <v>-0.99040168584044252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-1.7927814155023452</v>
      </c>
      <c r="N106" s="94">
        <f>'Occ T2'!F143</f>
        <v>8.4300091254148342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-5.0708129356403475</v>
      </c>
      <c r="N107" s="94">
        <f>'Occ T2'!F144</f>
        <v>-9.5930359385896935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30.258999999999901</v>
      </c>
      <c r="N109" s="94">
        <f>'Occ T2'!F146</f>
        <v>21.47500000000025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Leicester and Leicestershire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11.465986720222055</v>
      </c>
      <c r="N153" s="94">
        <f>'Occ T1'!H8</f>
        <v>0.98307114018377462</v>
      </c>
    </row>
    <row r="154" spans="1:14" x14ac:dyDescent="0.2">
      <c r="L154" s="10" t="str">
        <f>name!E5</f>
        <v>Professional occupations</v>
      </c>
      <c r="M154" s="94">
        <f>'Occ T1'!D9-'Occ T1'!B9</f>
        <v>22.56907327760959</v>
      </c>
      <c r="N154" s="94">
        <f>'Occ T1'!H9</f>
        <v>20.376746052142181</v>
      </c>
    </row>
    <row r="155" spans="1:14" x14ac:dyDescent="0.2">
      <c r="L155" s="10" t="str">
        <f>name!E6</f>
        <v>Associate professional occupations</v>
      </c>
      <c r="M155" s="94">
        <f>'Occ T1'!D10-'Occ T1'!B10</f>
        <v>9.2963439193293809</v>
      </c>
      <c r="N155" s="94">
        <f>'Occ T1'!H10</f>
        <v>8.4068483001458532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2.2592548769039951</v>
      </c>
      <c r="N156" s="94">
        <f>'Occ T1'!H11</f>
        <v>-3.7822455634200054</v>
      </c>
    </row>
    <row r="157" spans="1:14" x14ac:dyDescent="0.2">
      <c r="L157" s="10" t="str">
        <f>name!E8</f>
        <v>Skilled trades occupations</v>
      </c>
      <c r="M157" s="94">
        <f>'Occ T1'!D12-'Occ T1'!B12</f>
        <v>-6.1043330215156502</v>
      </c>
      <c r="N157" s="94">
        <f>'Occ T1'!H12</f>
        <v>-4.9466889048616594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0.39409225688964966</v>
      </c>
      <c r="N158" s="94">
        <f>'Occ T1'!H13</f>
        <v>3.9608402930978315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-2.0405063641933623</v>
      </c>
      <c r="N159" s="94">
        <f>'Occ T1'!H14</f>
        <v>-0.41824171982121783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-0.71731731410303468</v>
      </c>
      <c r="N160" s="94">
        <f>'Occ T1'!H15</f>
        <v>-1.9423027842916483</v>
      </c>
    </row>
    <row r="161" spans="12:14" x14ac:dyDescent="0.2">
      <c r="L161" s="10" t="str">
        <f>name!E12</f>
        <v>Elementary occupations</v>
      </c>
      <c r="M161" s="94">
        <f>'Occ T1'!D16-'Occ T1'!B16</f>
        <v>-6.8635943511426873</v>
      </c>
      <c r="N161" s="94">
        <f>'Occ T1'!H16</f>
        <v>-1.1630268131748664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30.258999999999901</v>
      </c>
      <c r="N163" s="94">
        <f>'Occ T1'!H18</f>
        <v>21.475000000000243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Leicester and Leicestershire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41.05158569215989</v>
      </c>
      <c r="N5" s="87">
        <f>SUM(N6:N7)</f>
        <v>44.641687799077403</v>
      </c>
      <c r="O5" s="87">
        <f t="shared" ref="O5:AL5" si="1">SUM(O6:O7)</f>
        <v>45.911317305684626</v>
      </c>
      <c r="P5" s="87">
        <f t="shared" si="1"/>
        <v>45.97707842536574</v>
      </c>
      <c r="Q5" s="87">
        <f t="shared" si="1"/>
        <v>46.606174560705426</v>
      </c>
      <c r="R5" s="87">
        <f t="shared" si="1"/>
        <v>48.980127605559531</v>
      </c>
      <c r="S5" s="87">
        <f t="shared" si="1"/>
        <v>51.428558955422702</v>
      </c>
      <c r="T5" s="87">
        <f t="shared" si="1"/>
        <v>52.900841367327779</v>
      </c>
      <c r="U5" s="87">
        <f t="shared" si="1"/>
        <v>51.800946605683293</v>
      </c>
      <c r="V5" s="87">
        <f t="shared" si="1"/>
        <v>57.990790678363588</v>
      </c>
      <c r="W5" s="87">
        <f t="shared" si="1"/>
        <v>60.446114325781586</v>
      </c>
      <c r="X5" s="87">
        <f t="shared" si="1"/>
        <v>54.499518255381119</v>
      </c>
      <c r="Y5" s="87">
        <f t="shared" si="1"/>
        <v>54.899958902076342</v>
      </c>
      <c r="Z5" s="87">
        <f t="shared" si="1"/>
        <v>55.386614743494199</v>
      </c>
      <c r="AA5" s="87">
        <f t="shared" si="1"/>
        <v>55.9815025697024</v>
      </c>
      <c r="AB5" s="87">
        <f t="shared" si="1"/>
        <v>56.48704505468524</v>
      </c>
      <c r="AC5" s="87">
        <f t="shared" si="1"/>
        <v>56.97162076917477</v>
      </c>
      <c r="AD5" s="87">
        <f t="shared" si="1"/>
        <v>57.454984626368287</v>
      </c>
      <c r="AE5" s="87">
        <f t="shared" si="1"/>
        <v>57.929400156435094</v>
      </c>
      <c r="AF5" s="87">
        <f t="shared" si="1"/>
        <v>58.401113313480138</v>
      </c>
      <c r="AG5" s="87">
        <f t="shared" si="1"/>
        <v>58.902941159340841</v>
      </c>
      <c r="AH5" s="87">
        <f t="shared" si="1"/>
        <v>59.411630328614805</v>
      </c>
      <c r="AI5" s="87">
        <f t="shared" si="1"/>
        <v>59.901614277591449</v>
      </c>
      <c r="AJ5" s="87">
        <f t="shared" si="1"/>
        <v>60.391254732537014</v>
      </c>
      <c r="AK5" s="87">
        <f t="shared" si="1"/>
        <v>60.900226594204746</v>
      </c>
      <c r="AL5" s="87">
        <f t="shared" si="1"/>
        <v>61.429185465965361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27.813716977131833</v>
      </c>
      <c r="N6" s="11">
        <v>30.150765964690869</v>
      </c>
      <c r="O6" s="11">
        <v>31.175364940074868</v>
      </c>
      <c r="P6" s="11">
        <v>31.378983285181953</v>
      </c>
      <c r="Q6" s="11">
        <v>30.83845734326183</v>
      </c>
      <c r="R6" s="11">
        <v>33.481948363405941</v>
      </c>
      <c r="S6" s="11">
        <v>36.356324498348656</v>
      </c>
      <c r="T6" s="11">
        <v>37.011060944213227</v>
      </c>
      <c r="U6" s="11">
        <v>36.740081009703694</v>
      </c>
      <c r="V6" s="11">
        <v>40.78218071564384</v>
      </c>
      <c r="W6" s="11">
        <v>42.568363666350713</v>
      </c>
      <c r="X6" s="11">
        <v>36.911549495747103</v>
      </c>
      <c r="Y6" s="11">
        <v>37.16594928694515</v>
      </c>
      <c r="Z6" s="11">
        <v>37.47118304991605</v>
      </c>
      <c r="AA6" s="11">
        <v>37.835329368414193</v>
      </c>
      <c r="AB6" s="11">
        <v>38.1424588642084</v>
      </c>
      <c r="AC6" s="11">
        <v>38.434723280907129</v>
      </c>
      <c r="AD6" s="11">
        <v>38.719017386091693</v>
      </c>
      <c r="AE6" s="11">
        <v>39.001296475602899</v>
      </c>
      <c r="AF6" s="11">
        <v>39.285253955048034</v>
      </c>
      <c r="AG6" s="11">
        <v>39.588326339542412</v>
      </c>
      <c r="AH6" s="11">
        <v>39.886495460238798</v>
      </c>
      <c r="AI6" s="11">
        <v>40.173801535279033</v>
      </c>
      <c r="AJ6" s="11">
        <v>40.461562758418182</v>
      </c>
      <c r="AK6" s="11">
        <v>40.766091006783334</v>
      </c>
      <c r="AL6" s="11">
        <v>41.080966128932076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13.237868715028057</v>
      </c>
      <c r="N7" s="11">
        <v>14.490921834386533</v>
      </c>
      <c r="O7" s="11">
        <v>14.735952365609759</v>
      </c>
      <c r="P7" s="11">
        <v>14.598095140183789</v>
      </c>
      <c r="Q7" s="11">
        <v>15.767717217443595</v>
      </c>
      <c r="R7" s="11">
        <v>15.498179242153588</v>
      </c>
      <c r="S7" s="11">
        <v>15.072234457074043</v>
      </c>
      <c r="T7" s="11">
        <v>15.889780423114551</v>
      </c>
      <c r="U7" s="11">
        <v>15.060865595979601</v>
      </c>
      <c r="V7" s="11">
        <v>17.208609962719748</v>
      </c>
      <c r="W7" s="11">
        <v>17.877750659430873</v>
      </c>
      <c r="X7" s="11">
        <v>17.587968759634013</v>
      </c>
      <c r="Y7" s="11">
        <v>17.734009615131193</v>
      </c>
      <c r="Z7" s="11">
        <v>17.915431693578149</v>
      </c>
      <c r="AA7" s="11">
        <v>18.146173201288203</v>
      </c>
      <c r="AB7" s="11">
        <v>18.344586190476836</v>
      </c>
      <c r="AC7" s="11">
        <v>18.536897488267641</v>
      </c>
      <c r="AD7" s="11">
        <v>18.735967240276594</v>
      </c>
      <c r="AE7" s="11">
        <v>18.928103680832194</v>
      </c>
      <c r="AF7" s="11">
        <v>19.115859358432107</v>
      </c>
      <c r="AG7" s="11">
        <v>19.314614819798432</v>
      </c>
      <c r="AH7" s="11">
        <v>19.525134868376004</v>
      </c>
      <c r="AI7" s="11">
        <v>19.72781274231242</v>
      </c>
      <c r="AJ7" s="11">
        <v>19.929691974118832</v>
      </c>
      <c r="AK7" s="11">
        <v>20.134135587421412</v>
      </c>
      <c r="AL7" s="11">
        <v>20.348219337033285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88.190136011385675</v>
      </c>
      <c r="N9" s="87">
        <f>SUM(N10:N13)</f>
        <v>84.758563682262917</v>
      </c>
      <c r="O9" s="87">
        <f t="shared" ref="O9:AL9" si="3">SUM(O10:O13)</f>
        <v>86.083179493846373</v>
      </c>
      <c r="P9" s="87">
        <f t="shared" si="3"/>
        <v>89.511109469989634</v>
      </c>
      <c r="Q9" s="87">
        <f t="shared" si="3"/>
        <v>95.087297756548978</v>
      </c>
      <c r="R9" s="87">
        <f t="shared" si="3"/>
        <v>95.321265828110711</v>
      </c>
      <c r="S9" s="87">
        <f t="shared" si="3"/>
        <v>100.47930221278655</v>
      </c>
      <c r="T9" s="87">
        <f t="shared" si="3"/>
        <v>98.058068405615174</v>
      </c>
      <c r="U9" s="87">
        <f t="shared" si="3"/>
        <v>100.93276859965735</v>
      </c>
      <c r="V9" s="87">
        <f t="shared" si="3"/>
        <v>110.52411170258009</v>
      </c>
      <c r="W9" s="87">
        <f t="shared" si="3"/>
        <v>117.8903391057203</v>
      </c>
      <c r="X9" s="87">
        <f t="shared" si="3"/>
        <v>120.67675852743378</v>
      </c>
      <c r="Y9" s="87">
        <f t="shared" si="3"/>
        <v>121.54473012784322</v>
      </c>
      <c r="Z9" s="87">
        <f t="shared" si="3"/>
        <v>122.8784131721801</v>
      </c>
      <c r="AA9" s="87">
        <f t="shared" si="3"/>
        <v>124.3908696327446</v>
      </c>
      <c r="AB9" s="87">
        <f t="shared" si="3"/>
        <v>125.68514918173106</v>
      </c>
      <c r="AC9" s="87">
        <f t="shared" si="3"/>
        <v>126.92871871373711</v>
      </c>
      <c r="AD9" s="87">
        <f t="shared" si="3"/>
        <v>128.14077626034421</v>
      </c>
      <c r="AE9" s="87">
        <f t="shared" si="3"/>
        <v>129.38943415126414</v>
      </c>
      <c r="AF9" s="87">
        <f t="shared" si="3"/>
        <v>130.6350191073924</v>
      </c>
      <c r="AG9" s="87">
        <f t="shared" si="3"/>
        <v>131.95130387459974</v>
      </c>
      <c r="AH9" s="87">
        <f t="shared" si="3"/>
        <v>133.23911373262376</v>
      </c>
      <c r="AI9" s="87">
        <f t="shared" si="3"/>
        <v>134.47597795422718</v>
      </c>
      <c r="AJ9" s="87">
        <f t="shared" si="3"/>
        <v>135.72286527405376</v>
      </c>
      <c r="AK9" s="87">
        <f t="shared" si="3"/>
        <v>136.97477612846731</v>
      </c>
      <c r="AL9" s="87">
        <f t="shared" si="3"/>
        <v>138.26708515786248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26.03068138853115</v>
      </c>
      <c r="N10" s="11">
        <v>23.951244996259696</v>
      </c>
      <c r="O10" s="11">
        <v>24.724185508311823</v>
      </c>
      <c r="P10" s="11">
        <v>25.970929032551094</v>
      </c>
      <c r="Q10" s="11">
        <v>27.297035528575467</v>
      </c>
      <c r="R10" s="11">
        <v>28.371226527661943</v>
      </c>
      <c r="S10" s="11">
        <v>30.1813493593869</v>
      </c>
      <c r="T10" s="11">
        <v>29.423145264405935</v>
      </c>
      <c r="U10" s="11">
        <v>30.870741100742855</v>
      </c>
      <c r="V10" s="11">
        <v>33.665633987127791</v>
      </c>
      <c r="W10" s="11">
        <v>35.201107422621803</v>
      </c>
      <c r="X10" s="11">
        <v>40.632417179082132</v>
      </c>
      <c r="Y10" s="11">
        <v>41.154345898156883</v>
      </c>
      <c r="Z10" s="11">
        <v>41.79413083349435</v>
      </c>
      <c r="AA10" s="11">
        <v>42.484301963653238</v>
      </c>
      <c r="AB10" s="11">
        <v>43.103854269214324</v>
      </c>
      <c r="AC10" s="11">
        <v>43.695611823768175</v>
      </c>
      <c r="AD10" s="11">
        <v>44.265859427175741</v>
      </c>
      <c r="AE10" s="11">
        <v>44.860193263537035</v>
      </c>
      <c r="AF10" s="11">
        <v>45.455741113827976</v>
      </c>
      <c r="AG10" s="11">
        <v>46.068679649951143</v>
      </c>
      <c r="AH10" s="11">
        <v>46.677716982155488</v>
      </c>
      <c r="AI10" s="11">
        <v>47.278921255946038</v>
      </c>
      <c r="AJ10" s="11">
        <v>47.88306942536488</v>
      </c>
      <c r="AK10" s="11">
        <v>48.489111533102886</v>
      </c>
      <c r="AL10" s="11">
        <v>49.109614343485696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15.443094652778678</v>
      </c>
      <c r="N11" s="11">
        <v>16.292232059920075</v>
      </c>
      <c r="O11" s="11">
        <v>17.418673284026685</v>
      </c>
      <c r="P11" s="11">
        <v>16.68848421826744</v>
      </c>
      <c r="Q11" s="11">
        <v>17.836895134285559</v>
      </c>
      <c r="R11" s="11">
        <v>18.637219133478698</v>
      </c>
      <c r="S11" s="11">
        <v>18.813459951108108</v>
      </c>
      <c r="T11" s="11">
        <v>19.957428006586376</v>
      </c>
      <c r="U11" s="11">
        <v>19.901642006171524</v>
      </c>
      <c r="V11" s="11">
        <v>20.445891500766898</v>
      </c>
      <c r="W11" s="11">
        <v>20.60985801687033</v>
      </c>
      <c r="X11" s="11">
        <v>19.68616701121169</v>
      </c>
      <c r="Y11" s="11">
        <v>19.807521817350139</v>
      </c>
      <c r="Z11" s="11">
        <v>19.991344676950781</v>
      </c>
      <c r="AA11" s="11">
        <v>20.197237453074475</v>
      </c>
      <c r="AB11" s="11">
        <v>20.359858903531244</v>
      </c>
      <c r="AC11" s="11">
        <v>20.512001804974691</v>
      </c>
      <c r="AD11" s="11">
        <v>20.680979862055668</v>
      </c>
      <c r="AE11" s="11">
        <v>20.838565249304523</v>
      </c>
      <c r="AF11" s="11">
        <v>20.971169912160143</v>
      </c>
      <c r="AG11" s="11">
        <v>21.118269674287703</v>
      </c>
      <c r="AH11" s="11">
        <v>21.258196250030121</v>
      </c>
      <c r="AI11" s="11">
        <v>21.399598649699321</v>
      </c>
      <c r="AJ11" s="11">
        <v>21.537542999192983</v>
      </c>
      <c r="AK11" s="11">
        <v>21.671025446035813</v>
      </c>
      <c r="AL11" s="11">
        <v>21.821175506255859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19.137440037912491</v>
      </c>
      <c r="N12" s="11">
        <v>18.924596021390059</v>
      </c>
      <c r="O12" s="11">
        <v>18.404421215057429</v>
      </c>
      <c r="P12" s="11">
        <v>19.890241298983788</v>
      </c>
      <c r="Q12" s="11">
        <v>21.136353366559273</v>
      </c>
      <c r="R12" s="11">
        <v>20.024745465039874</v>
      </c>
      <c r="S12" s="11">
        <v>20.441227224882113</v>
      </c>
      <c r="T12" s="11">
        <v>18.948838464842328</v>
      </c>
      <c r="U12" s="11">
        <v>19.211457834074192</v>
      </c>
      <c r="V12" s="11">
        <v>22.683560280638563</v>
      </c>
      <c r="W12" s="11">
        <v>23.711877933911072</v>
      </c>
      <c r="X12" s="11">
        <v>22.17108583553394</v>
      </c>
      <c r="Y12" s="11">
        <v>22.062808467915353</v>
      </c>
      <c r="Z12" s="11">
        <v>22.109290399391302</v>
      </c>
      <c r="AA12" s="11">
        <v>22.198685893989669</v>
      </c>
      <c r="AB12" s="11">
        <v>22.261490439083808</v>
      </c>
      <c r="AC12" s="11">
        <v>22.321991947761173</v>
      </c>
      <c r="AD12" s="11">
        <v>22.374049632639913</v>
      </c>
      <c r="AE12" s="11">
        <v>22.442646549472212</v>
      </c>
      <c r="AF12" s="11">
        <v>22.52249324579023</v>
      </c>
      <c r="AG12" s="11">
        <v>22.625679785094093</v>
      </c>
      <c r="AH12" s="11">
        <v>22.704648502592256</v>
      </c>
      <c r="AI12" s="11">
        <v>22.773818614742439</v>
      </c>
      <c r="AJ12" s="11">
        <v>22.844788945853328</v>
      </c>
      <c r="AK12" s="11">
        <v>22.915859872833011</v>
      </c>
      <c r="AL12" s="11">
        <v>22.989386253845545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27.578919932163359</v>
      </c>
      <c r="N13" s="11">
        <v>25.590490604693091</v>
      </c>
      <c r="O13" s="11">
        <v>25.535899486450433</v>
      </c>
      <c r="P13" s="11">
        <v>26.961454920187315</v>
      </c>
      <c r="Q13" s="11">
        <v>28.817013727128682</v>
      </c>
      <c r="R13" s="11">
        <v>28.288074701930206</v>
      </c>
      <c r="S13" s="11">
        <v>31.043265677409423</v>
      </c>
      <c r="T13" s="11">
        <v>29.728656669780538</v>
      </c>
      <c r="U13" s="11">
        <v>30.948927658668779</v>
      </c>
      <c r="V13" s="11">
        <v>33.729025934046824</v>
      </c>
      <c r="W13" s="11">
        <v>38.367495732317096</v>
      </c>
      <c r="X13" s="11">
        <v>38.187088501606013</v>
      </c>
      <c r="Y13" s="11">
        <v>38.520053944420845</v>
      </c>
      <c r="Z13" s="11">
        <v>38.983647262343666</v>
      </c>
      <c r="AA13" s="11">
        <v>39.510644322027225</v>
      </c>
      <c r="AB13" s="11">
        <v>39.959945569901677</v>
      </c>
      <c r="AC13" s="11">
        <v>40.399113137233066</v>
      </c>
      <c r="AD13" s="11">
        <v>40.819887338472896</v>
      </c>
      <c r="AE13" s="11">
        <v>41.248029088950389</v>
      </c>
      <c r="AF13" s="11">
        <v>41.685614835614047</v>
      </c>
      <c r="AG13" s="11">
        <v>42.138674765266813</v>
      </c>
      <c r="AH13" s="11">
        <v>42.598551997845917</v>
      </c>
      <c r="AI13" s="11">
        <v>43.023639433839378</v>
      </c>
      <c r="AJ13" s="11">
        <v>43.457463903642569</v>
      </c>
      <c r="AK13" s="11">
        <v>43.898779276495596</v>
      </c>
      <c r="AL13" s="11">
        <v>44.346909054275379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53.50626285336304</v>
      </c>
      <c r="N15" s="87">
        <f>SUM(N16:N20)</f>
        <v>54.404478793164031</v>
      </c>
      <c r="O15" s="87">
        <f t="shared" ref="O15:AL15" si="5">SUM(O16:O20)</f>
        <v>55.935728218821673</v>
      </c>
      <c r="P15" s="87">
        <f t="shared" si="5"/>
        <v>55.673554658327717</v>
      </c>
      <c r="Q15" s="87">
        <f t="shared" si="5"/>
        <v>57.692153175847793</v>
      </c>
      <c r="R15" s="87">
        <f t="shared" si="5"/>
        <v>59.776397696438259</v>
      </c>
      <c r="S15" s="87">
        <f t="shared" si="5"/>
        <v>60.78014967877219</v>
      </c>
      <c r="T15" s="87">
        <f t="shared" si="5"/>
        <v>62.662861198332394</v>
      </c>
      <c r="U15" s="87">
        <f t="shared" si="5"/>
        <v>62.344329127384846</v>
      </c>
      <c r="V15" s="87">
        <f t="shared" si="5"/>
        <v>65.329188755632288</v>
      </c>
      <c r="W15" s="87">
        <f t="shared" si="5"/>
        <v>69.07274161576764</v>
      </c>
      <c r="X15" s="87">
        <f t="shared" si="5"/>
        <v>69.227922962191442</v>
      </c>
      <c r="Y15" s="87">
        <f t="shared" si="5"/>
        <v>69.694747201735339</v>
      </c>
      <c r="Z15" s="87">
        <f t="shared" si="5"/>
        <v>70.34444449781725</v>
      </c>
      <c r="AA15" s="87">
        <f t="shared" si="5"/>
        <v>71.137613091761281</v>
      </c>
      <c r="AB15" s="87">
        <f t="shared" si="5"/>
        <v>71.771702211584369</v>
      </c>
      <c r="AC15" s="87">
        <f t="shared" si="5"/>
        <v>72.360506182106832</v>
      </c>
      <c r="AD15" s="87">
        <f t="shared" si="5"/>
        <v>72.913407293875196</v>
      </c>
      <c r="AE15" s="87">
        <f t="shared" si="5"/>
        <v>73.446518590538062</v>
      </c>
      <c r="AF15" s="87">
        <f t="shared" si="5"/>
        <v>73.983556088867715</v>
      </c>
      <c r="AG15" s="87">
        <f t="shared" si="5"/>
        <v>74.568827296081025</v>
      </c>
      <c r="AH15" s="87">
        <f t="shared" si="5"/>
        <v>75.161952450875049</v>
      </c>
      <c r="AI15" s="87">
        <f t="shared" si="5"/>
        <v>75.714060323824043</v>
      </c>
      <c r="AJ15" s="87">
        <f t="shared" si="5"/>
        <v>76.282835024732037</v>
      </c>
      <c r="AK15" s="87">
        <f t="shared" si="5"/>
        <v>76.875453537889399</v>
      </c>
      <c r="AL15" s="87">
        <f t="shared" si="5"/>
        <v>77.479589915913493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9.2000104048332521</v>
      </c>
      <c r="N16" s="11">
        <v>8.5800577133911293</v>
      </c>
      <c r="O16" s="11">
        <v>9.0418307625392753</v>
      </c>
      <c r="P16" s="11">
        <v>9.5313169952967645</v>
      </c>
      <c r="Q16" s="11">
        <v>8.9325710775290084</v>
      </c>
      <c r="R16" s="11">
        <v>9.0097315731295655</v>
      </c>
      <c r="S16" s="11">
        <v>9.6660955108379181</v>
      </c>
      <c r="T16" s="11">
        <v>10.419258058074854</v>
      </c>
      <c r="U16" s="11">
        <v>10.511186039045874</v>
      </c>
      <c r="V16" s="11">
        <v>10.789695099341648</v>
      </c>
      <c r="W16" s="11">
        <v>11.85497061503467</v>
      </c>
      <c r="X16" s="11">
        <v>10.664989813545221</v>
      </c>
      <c r="Y16" s="11">
        <v>10.743284814713574</v>
      </c>
      <c r="Z16" s="11">
        <v>10.832931848817999</v>
      </c>
      <c r="AA16" s="11">
        <v>10.93932415087588</v>
      </c>
      <c r="AB16" s="11">
        <v>11.031879471622393</v>
      </c>
      <c r="AC16" s="11">
        <v>11.115889931153985</v>
      </c>
      <c r="AD16" s="11">
        <v>11.188371511131979</v>
      </c>
      <c r="AE16" s="11">
        <v>11.257170163042034</v>
      </c>
      <c r="AF16" s="11">
        <v>11.322770174322518</v>
      </c>
      <c r="AG16" s="11">
        <v>11.405995287992399</v>
      </c>
      <c r="AH16" s="11">
        <v>11.488120911726218</v>
      </c>
      <c r="AI16" s="11">
        <v>11.574064036147529</v>
      </c>
      <c r="AJ16" s="11">
        <v>11.6689379711613</v>
      </c>
      <c r="AK16" s="11">
        <v>11.76029011368696</v>
      </c>
      <c r="AL16" s="11">
        <v>11.856692861435203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5.9581060441226237</v>
      </c>
      <c r="N17" s="11">
        <v>7.6425803100305529</v>
      </c>
      <c r="O17" s="11">
        <v>7.8693247506057293</v>
      </c>
      <c r="P17" s="11">
        <v>7.466414403764702</v>
      </c>
      <c r="Q17" s="11">
        <v>7.9930156273282558</v>
      </c>
      <c r="R17" s="11">
        <v>8.3614550585434966</v>
      </c>
      <c r="S17" s="11">
        <v>8.2526970364837755</v>
      </c>
      <c r="T17" s="11">
        <v>8.3961051966602387</v>
      </c>
      <c r="U17" s="11">
        <v>9.1494635956940318</v>
      </c>
      <c r="V17" s="11">
        <v>9.1482157540638678</v>
      </c>
      <c r="W17" s="11">
        <v>9.35371598029068</v>
      </c>
      <c r="X17" s="11">
        <v>13.744657304957952</v>
      </c>
      <c r="Y17" s="11">
        <v>13.97821782979484</v>
      </c>
      <c r="Z17" s="11">
        <v>14.254051695069391</v>
      </c>
      <c r="AA17" s="11">
        <v>14.546603228086141</v>
      </c>
      <c r="AB17" s="11">
        <v>14.814779623240105</v>
      </c>
      <c r="AC17" s="11">
        <v>15.070367751104286</v>
      </c>
      <c r="AD17" s="11">
        <v>15.328546262973923</v>
      </c>
      <c r="AE17" s="11">
        <v>15.576923988506246</v>
      </c>
      <c r="AF17" s="11">
        <v>15.832087696468948</v>
      </c>
      <c r="AG17" s="11">
        <v>16.111704211642092</v>
      </c>
      <c r="AH17" s="11">
        <v>16.398612357291775</v>
      </c>
      <c r="AI17" s="11">
        <v>16.661719629280888</v>
      </c>
      <c r="AJ17" s="11">
        <v>16.918204323331807</v>
      </c>
      <c r="AK17" s="11">
        <v>17.179074906377718</v>
      </c>
      <c r="AL17" s="11">
        <v>17.438855530145148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5.6295491645787941</v>
      </c>
      <c r="N18" s="11">
        <v>6.4202967372458577</v>
      </c>
      <c r="O18" s="11">
        <v>6.2694932615546506</v>
      </c>
      <c r="P18" s="11">
        <v>6.1508505583620288</v>
      </c>
      <c r="Q18" s="11">
        <v>6.3473798991444035</v>
      </c>
      <c r="R18" s="11">
        <v>6.253134533853614</v>
      </c>
      <c r="S18" s="11">
        <v>6.3903997098138312</v>
      </c>
      <c r="T18" s="11">
        <v>6.1952240590777787</v>
      </c>
      <c r="U18" s="11">
        <v>6.6449530589291355</v>
      </c>
      <c r="V18" s="11">
        <v>6.6038585803001641</v>
      </c>
      <c r="W18" s="11">
        <v>6.903384723776921</v>
      </c>
      <c r="X18" s="11">
        <v>5.7323769632577486</v>
      </c>
      <c r="Y18" s="11">
        <v>5.8099550588119193</v>
      </c>
      <c r="Z18" s="11">
        <v>5.8825729353598355</v>
      </c>
      <c r="AA18" s="11">
        <v>5.9705338105153407</v>
      </c>
      <c r="AB18" s="11">
        <v>6.0158372207436663</v>
      </c>
      <c r="AC18" s="11">
        <v>6.059800650473596</v>
      </c>
      <c r="AD18" s="11">
        <v>6.1023635650956383</v>
      </c>
      <c r="AE18" s="11">
        <v>6.1418187401704003</v>
      </c>
      <c r="AF18" s="11">
        <v>6.1757785602032955</v>
      </c>
      <c r="AG18" s="11">
        <v>6.2052662466335731</v>
      </c>
      <c r="AH18" s="11">
        <v>6.2291344632633772</v>
      </c>
      <c r="AI18" s="11">
        <v>6.2535666807024981</v>
      </c>
      <c r="AJ18" s="11">
        <v>6.2844652622768287</v>
      </c>
      <c r="AK18" s="11">
        <v>6.3230122628801197</v>
      </c>
      <c r="AL18" s="11">
        <v>6.355682540924092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4.9539172621937864</v>
      </c>
      <c r="N19" s="11">
        <v>6.0445351387962027</v>
      </c>
      <c r="O19" s="11">
        <v>6.1680111365916179</v>
      </c>
      <c r="P19" s="11">
        <v>6.1410269370166066</v>
      </c>
      <c r="Q19" s="11">
        <v>6.3639983184405056</v>
      </c>
      <c r="R19" s="11">
        <v>7.3572798357239657</v>
      </c>
      <c r="S19" s="11">
        <v>7.2894606205011296</v>
      </c>
      <c r="T19" s="11">
        <v>7.8891000476392747</v>
      </c>
      <c r="U19" s="11">
        <v>6.8200763228232537</v>
      </c>
      <c r="V19" s="11">
        <v>7.1754656504994134</v>
      </c>
      <c r="W19" s="11">
        <v>7.489258691678943</v>
      </c>
      <c r="X19" s="11">
        <v>6.3736493226317847</v>
      </c>
      <c r="Y19" s="11">
        <v>6.3081597878124303</v>
      </c>
      <c r="Z19" s="11">
        <v>6.3165938788603997</v>
      </c>
      <c r="AA19" s="11">
        <v>6.3712948140392518</v>
      </c>
      <c r="AB19" s="11">
        <v>6.4157060438961562</v>
      </c>
      <c r="AC19" s="11">
        <v>6.4524245796014972</v>
      </c>
      <c r="AD19" s="11">
        <v>6.4814916522548938</v>
      </c>
      <c r="AE19" s="11">
        <v>6.5167535129940646</v>
      </c>
      <c r="AF19" s="11">
        <v>6.553939447367827</v>
      </c>
      <c r="AG19" s="11">
        <v>6.5945505932756854</v>
      </c>
      <c r="AH19" s="11">
        <v>6.6430256362207825</v>
      </c>
      <c r="AI19" s="11">
        <v>6.6770388326302745</v>
      </c>
      <c r="AJ19" s="11">
        <v>6.708396975148883</v>
      </c>
      <c r="AK19" s="11">
        <v>6.7433345421256643</v>
      </c>
      <c r="AL19" s="11">
        <v>6.7767461982813852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27.764679977634582</v>
      </c>
      <c r="N20" s="11">
        <v>25.717008893700296</v>
      </c>
      <c r="O20" s="11">
        <v>26.587068307530402</v>
      </c>
      <c r="P20" s="11">
        <v>26.383945763887617</v>
      </c>
      <c r="Q20" s="11">
        <v>28.055188253405621</v>
      </c>
      <c r="R20" s="11">
        <v>28.794796695187618</v>
      </c>
      <c r="S20" s="11">
        <v>29.181496801135541</v>
      </c>
      <c r="T20" s="11">
        <v>29.763173836880245</v>
      </c>
      <c r="U20" s="11">
        <v>29.218650110892554</v>
      </c>
      <c r="V20" s="11">
        <v>31.611953671427194</v>
      </c>
      <c r="W20" s="11">
        <v>33.471411604986429</v>
      </c>
      <c r="X20" s="11">
        <v>32.712249557798735</v>
      </c>
      <c r="Y20" s="11">
        <v>32.855129710602583</v>
      </c>
      <c r="Z20" s="11">
        <v>33.058294139709623</v>
      </c>
      <c r="AA20" s="11">
        <v>33.309857088244669</v>
      </c>
      <c r="AB20" s="11">
        <v>33.493499852082046</v>
      </c>
      <c r="AC20" s="11">
        <v>33.662023269773456</v>
      </c>
      <c r="AD20" s="11">
        <v>33.812634302418758</v>
      </c>
      <c r="AE20" s="11">
        <v>33.953852185825312</v>
      </c>
      <c r="AF20" s="11">
        <v>34.098980210505118</v>
      </c>
      <c r="AG20" s="11">
        <v>34.251310956537289</v>
      </c>
      <c r="AH20" s="11">
        <v>34.403059082372884</v>
      </c>
      <c r="AI20" s="11">
        <v>34.547671145062857</v>
      </c>
      <c r="AJ20" s="11">
        <v>34.70283049281322</v>
      </c>
      <c r="AK20" s="11">
        <v>34.869741712818943</v>
      </c>
      <c r="AL20" s="11">
        <v>35.051612785127674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53.698396611187107</v>
      </c>
      <c r="N22" s="87">
        <f>SUM(N23:N24)</f>
        <v>53.56935072554522</v>
      </c>
      <c r="O22" s="87">
        <f t="shared" ref="O22:AL22" si="7">SUM(O23:O24)</f>
        <v>54.451295926114504</v>
      </c>
      <c r="P22" s="87">
        <f t="shared" si="7"/>
        <v>54.939913652286265</v>
      </c>
      <c r="Q22" s="87">
        <f t="shared" si="7"/>
        <v>55.095299093061428</v>
      </c>
      <c r="R22" s="87">
        <f t="shared" si="7"/>
        <v>56.979333251631068</v>
      </c>
      <c r="S22" s="87">
        <f t="shared" si="7"/>
        <v>55.761961035559864</v>
      </c>
      <c r="T22" s="87">
        <f t="shared" si="7"/>
        <v>57.426914065460736</v>
      </c>
      <c r="U22" s="87">
        <f t="shared" si="7"/>
        <v>55.653480714972218</v>
      </c>
      <c r="V22" s="87">
        <f t="shared" si="7"/>
        <v>56.966309754450698</v>
      </c>
      <c r="W22" s="87">
        <f t="shared" si="7"/>
        <v>59.238588128535064</v>
      </c>
      <c r="X22" s="87">
        <f t="shared" si="7"/>
        <v>60.143794953907182</v>
      </c>
      <c r="Y22" s="87">
        <f t="shared" si="7"/>
        <v>59.785290394861818</v>
      </c>
      <c r="Z22" s="87">
        <f t="shared" si="7"/>
        <v>59.546224630683284</v>
      </c>
      <c r="AA22" s="87">
        <f t="shared" si="7"/>
        <v>59.43612884535699</v>
      </c>
      <c r="AB22" s="87">
        <f t="shared" si="7"/>
        <v>59.14786747755403</v>
      </c>
      <c r="AC22" s="87">
        <f t="shared" si="7"/>
        <v>58.838996269230805</v>
      </c>
      <c r="AD22" s="87">
        <f t="shared" si="7"/>
        <v>58.526162114378742</v>
      </c>
      <c r="AE22" s="87">
        <f t="shared" si="7"/>
        <v>58.199229609070557</v>
      </c>
      <c r="AF22" s="87">
        <f t="shared" si="7"/>
        <v>57.843751393998637</v>
      </c>
      <c r="AG22" s="87">
        <f t="shared" si="7"/>
        <v>57.436059527977406</v>
      </c>
      <c r="AH22" s="87">
        <f t="shared" si="7"/>
        <v>56.975360941498145</v>
      </c>
      <c r="AI22" s="87">
        <f t="shared" si="7"/>
        <v>56.632753560426167</v>
      </c>
      <c r="AJ22" s="87">
        <f t="shared" si="7"/>
        <v>56.290623235424661</v>
      </c>
      <c r="AK22" s="87">
        <f t="shared" si="7"/>
        <v>55.907226658709405</v>
      </c>
      <c r="AL22" s="87">
        <f t="shared" si="7"/>
        <v>55.456342565115058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41.99614603909891</v>
      </c>
      <c r="N23" s="11">
        <v>42.77748056089851</v>
      </c>
      <c r="O23" s="11">
        <v>43.453349531667513</v>
      </c>
      <c r="P23" s="11">
        <v>43.163062201604674</v>
      </c>
      <c r="Q23" s="11">
        <v>43.54454472913519</v>
      </c>
      <c r="R23" s="11">
        <v>45.938492659319472</v>
      </c>
      <c r="S23" s="11">
        <v>45.099743456879736</v>
      </c>
      <c r="T23" s="11">
        <v>46.420774155714426</v>
      </c>
      <c r="U23" s="11">
        <v>44.722927673433489</v>
      </c>
      <c r="V23" s="11">
        <v>46.376225621830038</v>
      </c>
      <c r="W23" s="11">
        <v>48.71158588452446</v>
      </c>
      <c r="X23" s="11">
        <v>49.731002201293308</v>
      </c>
      <c r="Y23" s="11">
        <v>49.567994244239102</v>
      </c>
      <c r="Z23" s="11">
        <v>49.503111249502652</v>
      </c>
      <c r="AA23" s="11">
        <v>49.535623914969989</v>
      </c>
      <c r="AB23" s="11">
        <v>49.433640161202298</v>
      </c>
      <c r="AC23" s="11">
        <v>49.326695185862015</v>
      </c>
      <c r="AD23" s="11">
        <v>49.196051406112495</v>
      </c>
      <c r="AE23" s="11">
        <v>49.029831637647348</v>
      </c>
      <c r="AF23" s="11">
        <v>48.867074393971109</v>
      </c>
      <c r="AG23" s="11">
        <v>48.741880736347333</v>
      </c>
      <c r="AH23" s="11">
        <v>48.615152805912338</v>
      </c>
      <c r="AI23" s="11">
        <v>48.488480337567161</v>
      </c>
      <c r="AJ23" s="11">
        <v>48.369649148648996</v>
      </c>
      <c r="AK23" s="11">
        <v>48.238305920288511</v>
      </c>
      <c r="AL23" s="11">
        <v>48.067982151363374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11.702250572088197</v>
      </c>
      <c r="N24" s="11">
        <v>10.791870164646706</v>
      </c>
      <c r="O24" s="11">
        <v>10.99794639444699</v>
      </c>
      <c r="P24" s="11">
        <v>11.776851450681587</v>
      </c>
      <c r="Q24" s="11">
        <v>11.550754363926242</v>
      </c>
      <c r="R24" s="11">
        <v>11.040840592311598</v>
      </c>
      <c r="S24" s="11">
        <v>10.662217578680131</v>
      </c>
      <c r="T24" s="11">
        <v>11.00613990974631</v>
      </c>
      <c r="U24" s="11">
        <v>10.930553041538728</v>
      </c>
      <c r="V24" s="11">
        <v>10.59008413262066</v>
      </c>
      <c r="W24" s="11">
        <v>10.527002244010605</v>
      </c>
      <c r="X24" s="11">
        <v>10.412792752613877</v>
      </c>
      <c r="Y24" s="11">
        <v>10.217296150622712</v>
      </c>
      <c r="Z24" s="11">
        <v>10.04311338118063</v>
      </c>
      <c r="AA24" s="11">
        <v>9.9005049303870045</v>
      </c>
      <c r="AB24" s="11">
        <v>9.7142273163517299</v>
      </c>
      <c r="AC24" s="11">
        <v>9.5123010833687935</v>
      </c>
      <c r="AD24" s="11">
        <v>9.3301107082662487</v>
      </c>
      <c r="AE24" s="11">
        <v>9.1693979714232103</v>
      </c>
      <c r="AF24" s="11">
        <v>8.9766770000275287</v>
      </c>
      <c r="AG24" s="11">
        <v>8.6941787916300726</v>
      </c>
      <c r="AH24" s="11">
        <v>8.3602081355858058</v>
      </c>
      <c r="AI24" s="11">
        <v>8.1442732228590042</v>
      </c>
      <c r="AJ24" s="11">
        <v>7.9209740867756642</v>
      </c>
      <c r="AK24" s="11">
        <v>7.6689207384208906</v>
      </c>
      <c r="AL24" s="11">
        <v>7.3883604137516823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49.919553465723197</v>
      </c>
      <c r="N26" s="87">
        <f>SUM(N27:N30)</f>
        <v>52.563504336968222</v>
      </c>
      <c r="O26" s="87">
        <f t="shared" ref="O26:AL26" si="9">SUM(O27:O30)</f>
        <v>52.777158860377888</v>
      </c>
      <c r="P26" s="87">
        <f t="shared" si="9"/>
        <v>50.210460098918972</v>
      </c>
      <c r="Q26" s="87">
        <f t="shared" si="9"/>
        <v>50.053398857113343</v>
      </c>
      <c r="R26" s="87">
        <f>SUM(R27:R30)</f>
        <v>52.291775978351772</v>
      </c>
      <c r="S26" s="87">
        <f t="shared" si="9"/>
        <v>54.065180402597178</v>
      </c>
      <c r="T26" s="87">
        <f t="shared" si="9"/>
        <v>53.181141710598297</v>
      </c>
      <c r="U26" s="87">
        <f t="shared" si="9"/>
        <v>48.587546989741689</v>
      </c>
      <c r="V26" s="87">
        <f t="shared" si="9"/>
        <v>51.660575225015201</v>
      </c>
      <c r="W26" s="87">
        <f t="shared" si="9"/>
        <v>46.187442956836122</v>
      </c>
      <c r="X26" s="87">
        <f t="shared" si="9"/>
        <v>46.354692421578719</v>
      </c>
      <c r="Y26" s="87">
        <f t="shared" si="9"/>
        <v>45.8539419122339</v>
      </c>
      <c r="Z26" s="87">
        <f t="shared" si="9"/>
        <v>45.400426158580927</v>
      </c>
      <c r="AA26" s="87">
        <f t="shared" si="9"/>
        <v>45.070012530968867</v>
      </c>
      <c r="AB26" s="87">
        <f t="shared" si="9"/>
        <v>44.74755563522843</v>
      </c>
      <c r="AC26" s="87">
        <f t="shared" si="9"/>
        <v>44.422109685225138</v>
      </c>
      <c r="AD26" s="87">
        <f t="shared" si="9"/>
        <v>44.042284069774688</v>
      </c>
      <c r="AE26" s="87">
        <f t="shared" si="9"/>
        <v>43.674376969512899</v>
      </c>
      <c r="AF26" s="87">
        <f t="shared" si="9"/>
        <v>43.306696779314819</v>
      </c>
      <c r="AG26" s="87">
        <f t="shared" si="9"/>
        <v>42.954883619278192</v>
      </c>
      <c r="AH26" s="87">
        <f t="shared" si="9"/>
        <v>42.60998683289543</v>
      </c>
      <c r="AI26" s="87">
        <f t="shared" si="9"/>
        <v>42.263179897792241</v>
      </c>
      <c r="AJ26" s="87">
        <f t="shared" si="9"/>
        <v>41.925422500312735</v>
      </c>
      <c r="AK26" s="87">
        <f t="shared" si="9"/>
        <v>41.580678574063512</v>
      </c>
      <c r="AL26" s="87">
        <f t="shared" si="9"/>
        <v>41.240754051974463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4.6447427296504049</v>
      </c>
      <c r="N27" s="11">
        <v>7.2681271859523005</v>
      </c>
      <c r="O27" s="11">
        <v>6.4639411235387909</v>
      </c>
      <c r="P27" s="11">
        <v>5.3298066349525755</v>
      </c>
      <c r="Q27" s="11">
        <v>4.452761550830358</v>
      </c>
      <c r="R27" s="11">
        <v>5.4149004581913243</v>
      </c>
      <c r="S27" s="11">
        <v>5.8586368252392802</v>
      </c>
      <c r="T27" s="11">
        <v>6.1665688717531992</v>
      </c>
      <c r="U27" s="11">
        <v>4.781108426695444</v>
      </c>
      <c r="V27" s="11">
        <v>5.6201506384839623</v>
      </c>
      <c r="W27" s="11">
        <v>6.4981143902516934</v>
      </c>
      <c r="X27" s="11">
        <v>6.0859887573368781</v>
      </c>
      <c r="Y27" s="11">
        <v>6.0598255562834531</v>
      </c>
      <c r="Z27" s="11">
        <v>6.0573280562002765</v>
      </c>
      <c r="AA27" s="11">
        <v>6.0706859495379897</v>
      </c>
      <c r="AB27" s="11">
        <v>6.0832669403789161</v>
      </c>
      <c r="AC27" s="11">
        <v>6.0921532675113914</v>
      </c>
      <c r="AD27" s="11">
        <v>6.0910422435456839</v>
      </c>
      <c r="AE27" s="11">
        <v>6.1043810081882404</v>
      </c>
      <c r="AF27" s="11">
        <v>6.1257287928245177</v>
      </c>
      <c r="AG27" s="11">
        <v>6.1487539577886388</v>
      </c>
      <c r="AH27" s="11">
        <v>6.1718128938815928</v>
      </c>
      <c r="AI27" s="11">
        <v>6.1944249689229469</v>
      </c>
      <c r="AJ27" s="11">
        <v>6.2207256950530683</v>
      </c>
      <c r="AK27" s="11">
        <v>6.2468041841290791</v>
      </c>
      <c r="AL27" s="11">
        <v>6.2738717639420836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21.492226778541912</v>
      </c>
      <c r="N28" s="11">
        <v>21.53323350509984</v>
      </c>
      <c r="O28" s="11">
        <v>21.752304401805457</v>
      </c>
      <c r="P28" s="11">
        <v>21.260708681025545</v>
      </c>
      <c r="Q28" s="11">
        <v>22.262460028587643</v>
      </c>
      <c r="R28" s="11">
        <v>22.8245925997537</v>
      </c>
      <c r="S28" s="11">
        <v>23.272383030198661</v>
      </c>
      <c r="T28" s="11">
        <v>22.809831350962821</v>
      </c>
      <c r="U28" s="11">
        <v>21.168433390800139</v>
      </c>
      <c r="V28" s="11">
        <v>23.212075452767429</v>
      </c>
      <c r="W28" s="11">
        <v>20.135521427875133</v>
      </c>
      <c r="X28" s="11">
        <v>20.139923446241482</v>
      </c>
      <c r="Y28" s="11">
        <v>19.95509413737199</v>
      </c>
      <c r="Z28" s="11">
        <v>19.772375522933547</v>
      </c>
      <c r="AA28" s="11">
        <v>19.631086317434381</v>
      </c>
      <c r="AB28" s="11">
        <v>19.486033296787031</v>
      </c>
      <c r="AC28" s="11">
        <v>19.341541095563066</v>
      </c>
      <c r="AD28" s="11">
        <v>19.183500028331466</v>
      </c>
      <c r="AE28" s="11">
        <v>19.027345506536744</v>
      </c>
      <c r="AF28" s="11">
        <v>18.869782429971735</v>
      </c>
      <c r="AG28" s="11">
        <v>18.716217128829001</v>
      </c>
      <c r="AH28" s="11">
        <v>18.556804667301098</v>
      </c>
      <c r="AI28" s="11">
        <v>18.393983847421001</v>
      </c>
      <c r="AJ28" s="11">
        <v>18.232801867168472</v>
      </c>
      <c r="AK28" s="11">
        <v>18.069940451131465</v>
      </c>
      <c r="AL28" s="11">
        <v>17.91105522288629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14.709879820810848</v>
      </c>
      <c r="N29" s="11">
        <v>14.424805325848759</v>
      </c>
      <c r="O29" s="11">
        <v>15.278001330228586</v>
      </c>
      <c r="P29" s="11">
        <v>14.19220743206621</v>
      </c>
      <c r="Q29" s="11">
        <v>14.207523255589825</v>
      </c>
      <c r="R29" s="11">
        <v>14.092409447801456</v>
      </c>
      <c r="S29" s="11">
        <v>14.926703475980974</v>
      </c>
      <c r="T29" s="11">
        <v>14.494212295798413</v>
      </c>
      <c r="U29" s="11">
        <v>13.678332994446304</v>
      </c>
      <c r="V29" s="11">
        <v>14.062379813526602</v>
      </c>
      <c r="W29" s="11">
        <v>11.133204395340275</v>
      </c>
      <c r="X29" s="11">
        <v>11.428577531841634</v>
      </c>
      <c r="Y29" s="11">
        <v>11.223457815500728</v>
      </c>
      <c r="Z29" s="11">
        <v>11.03877986094038</v>
      </c>
      <c r="AA29" s="11">
        <v>10.887711557654544</v>
      </c>
      <c r="AB29" s="11">
        <v>10.743134583664251</v>
      </c>
      <c r="AC29" s="11">
        <v>10.599520295934843</v>
      </c>
      <c r="AD29" s="11">
        <v>10.448452406534436</v>
      </c>
      <c r="AE29" s="11">
        <v>10.293688024385178</v>
      </c>
      <c r="AF29" s="11">
        <v>10.13684746168202</v>
      </c>
      <c r="AG29" s="11">
        <v>9.9808491622899922</v>
      </c>
      <c r="AH29" s="11">
        <v>9.8282817360324657</v>
      </c>
      <c r="AI29" s="11">
        <v>9.6795236573746042</v>
      </c>
      <c r="AJ29" s="11">
        <v>9.5362410967251687</v>
      </c>
      <c r="AK29" s="11">
        <v>9.3930727194002142</v>
      </c>
      <c r="AL29" s="11">
        <v>9.2504718073333922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9.0727041367200378</v>
      </c>
      <c r="N30" s="11">
        <v>9.3373383200673228</v>
      </c>
      <c r="O30" s="11">
        <v>9.2829120048050573</v>
      </c>
      <c r="P30" s="11">
        <v>9.4277373508746418</v>
      </c>
      <c r="Q30" s="11">
        <v>9.130654022105519</v>
      </c>
      <c r="R30" s="11">
        <v>9.9598734726052864</v>
      </c>
      <c r="S30" s="11">
        <v>10.007457071178267</v>
      </c>
      <c r="T30" s="11">
        <v>9.7105291920838663</v>
      </c>
      <c r="U30" s="11">
        <v>8.9596721777998045</v>
      </c>
      <c r="V30" s="11">
        <v>8.765969320237204</v>
      </c>
      <c r="W30" s="11">
        <v>8.4206027433690167</v>
      </c>
      <c r="X30" s="11">
        <v>8.7002026861587254</v>
      </c>
      <c r="Y30" s="11">
        <v>8.6155644030777268</v>
      </c>
      <c r="Z30" s="11">
        <v>8.5319427185067234</v>
      </c>
      <c r="AA30" s="11">
        <v>8.4805287063419552</v>
      </c>
      <c r="AB30" s="11">
        <v>8.4351208143982337</v>
      </c>
      <c r="AC30" s="11">
        <v>8.3888950262158328</v>
      </c>
      <c r="AD30" s="11">
        <v>8.3192893913631067</v>
      </c>
      <c r="AE30" s="11">
        <v>8.2489624304027327</v>
      </c>
      <c r="AF30" s="11">
        <v>8.1743380948365392</v>
      </c>
      <c r="AG30" s="11">
        <v>8.1090633703705617</v>
      </c>
      <c r="AH30" s="11">
        <v>8.0530875356802749</v>
      </c>
      <c r="AI30" s="11">
        <v>7.9952474240736917</v>
      </c>
      <c r="AJ30" s="11">
        <v>7.9356538413660296</v>
      </c>
      <c r="AK30" s="11">
        <v>7.870861219402757</v>
      </c>
      <c r="AL30" s="11">
        <v>7.8053552578126979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49.259436984469438</v>
      </c>
      <c r="N32" s="87">
        <f t="shared" si="10"/>
        <v>48.676028784078305</v>
      </c>
      <c r="O32" s="87">
        <f t="shared" si="10"/>
        <v>49.819945683637876</v>
      </c>
      <c r="P32" s="87">
        <f t="shared" si="10"/>
        <v>52.368032108341666</v>
      </c>
      <c r="Q32" s="87">
        <f t="shared" si="10"/>
        <v>55.828914217673976</v>
      </c>
      <c r="R32" s="87">
        <f t="shared" si="10"/>
        <v>56.093072219085848</v>
      </c>
      <c r="S32" s="87">
        <f t="shared" si="10"/>
        <v>57.840853452260269</v>
      </c>
      <c r="T32" s="87">
        <f t="shared" si="10"/>
        <v>56.227425254540009</v>
      </c>
      <c r="U32" s="87">
        <f t="shared" si="10"/>
        <v>54.849305282255159</v>
      </c>
      <c r="V32" s="87">
        <f t="shared" si="10"/>
        <v>58.369192888842306</v>
      </c>
      <c r="W32" s="87">
        <f t="shared" si="10"/>
        <v>56.487164475975497</v>
      </c>
      <c r="X32" s="87">
        <f t="shared" si="10"/>
        <v>55.632860193083175</v>
      </c>
      <c r="Y32" s="87">
        <f t="shared" si="10"/>
        <v>55.874061925446874</v>
      </c>
      <c r="Z32" s="87">
        <f t="shared" si="10"/>
        <v>56.270880525103919</v>
      </c>
      <c r="AA32" s="87">
        <f t="shared" si="10"/>
        <v>56.747665050312762</v>
      </c>
      <c r="AB32" s="87">
        <f t="shared" si="10"/>
        <v>57.152630902940004</v>
      </c>
      <c r="AC32" s="87">
        <f t="shared" si="10"/>
        <v>57.486049195542897</v>
      </c>
      <c r="AD32" s="87">
        <f t="shared" si="10"/>
        <v>57.797848201588508</v>
      </c>
      <c r="AE32" s="87">
        <f t="shared" ref="AE32" si="11">SUM(AE33:AE35)</f>
        <v>58.104451706678873</v>
      </c>
      <c r="AF32" s="87">
        <f t="shared" ref="AF32" si="12">SUM(AF33:AF35)</f>
        <v>58.412274810561811</v>
      </c>
      <c r="AG32" s="87">
        <f t="shared" ref="AG32" si="13">SUM(AG33:AG35)</f>
        <v>58.735387885885928</v>
      </c>
      <c r="AH32" s="87">
        <f t="shared" ref="AH32" si="14">SUM(AH33:AH35)</f>
        <v>59.069195714822108</v>
      </c>
      <c r="AI32" s="87">
        <f t="shared" ref="AI32" si="15">SUM(AI33:AI35)</f>
        <v>59.408758111915688</v>
      </c>
      <c r="AJ32" s="87">
        <f t="shared" ref="AJ32" si="16">SUM(AJ33:AJ35)</f>
        <v>59.747338885345073</v>
      </c>
      <c r="AK32" s="87">
        <f t="shared" ref="AK32" si="17">SUM(AK33:AK35)</f>
        <v>60.094839303215011</v>
      </c>
      <c r="AL32" s="87">
        <f t="shared" ref="AL32" si="18">SUM(AL33:AL35)</f>
        <v>60.448004769073329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37.445978883419023</v>
      </c>
      <c r="N33" s="11">
        <v>35.990915425477937</v>
      </c>
      <c r="O33" s="11">
        <v>37.643775910705962</v>
      </c>
      <c r="P33" s="11">
        <v>38.342452336778052</v>
      </c>
      <c r="Q33" s="11">
        <v>42.122354615607485</v>
      </c>
      <c r="R33" s="11">
        <v>44.098159635917966</v>
      </c>
      <c r="S33" s="11">
        <v>43.593387307483738</v>
      </c>
      <c r="T33" s="11">
        <v>43.988794083746875</v>
      </c>
      <c r="U33" s="11">
        <v>42.56587729259784</v>
      </c>
      <c r="V33" s="11">
        <v>44.061248901658935</v>
      </c>
      <c r="W33" s="11">
        <v>42.656271983301039</v>
      </c>
      <c r="X33" s="11">
        <v>42.907746801085118</v>
      </c>
      <c r="Y33" s="11">
        <v>43.210734411835467</v>
      </c>
      <c r="Z33" s="11">
        <v>43.582307935138168</v>
      </c>
      <c r="AA33" s="11">
        <v>43.992041545040067</v>
      </c>
      <c r="AB33" s="11">
        <v>44.35311843651823</v>
      </c>
      <c r="AC33" s="11">
        <v>44.654302893823342</v>
      </c>
      <c r="AD33" s="11">
        <v>44.940387209987726</v>
      </c>
      <c r="AE33" s="11">
        <v>45.230992202910798</v>
      </c>
      <c r="AF33" s="11">
        <v>45.525395329405498</v>
      </c>
      <c r="AG33" s="11">
        <v>45.829520134995583</v>
      </c>
      <c r="AH33" s="11">
        <v>46.144977431493196</v>
      </c>
      <c r="AI33" s="11">
        <v>46.478387093257808</v>
      </c>
      <c r="AJ33" s="11">
        <v>46.81245621679119</v>
      </c>
      <c r="AK33" s="11">
        <v>47.156155144438422</v>
      </c>
      <c r="AL33" s="11">
        <v>47.501865431614569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10.975074462824127</v>
      </c>
      <c r="N34" s="11">
        <v>12.112147957411789</v>
      </c>
      <c r="O34" s="11">
        <v>11.63047019864997</v>
      </c>
      <c r="P34" s="11">
        <v>13.497330216393827</v>
      </c>
      <c r="Q34" s="11">
        <v>13.091963122257919</v>
      </c>
      <c r="R34" s="11">
        <v>11.432240262177606</v>
      </c>
      <c r="S34" s="11">
        <v>13.791854469308102</v>
      </c>
      <c r="T34" s="11">
        <v>11.744193611273422</v>
      </c>
      <c r="U34" s="11">
        <v>11.783449984901656</v>
      </c>
      <c r="V34" s="11">
        <v>13.831711381179304</v>
      </c>
      <c r="W34" s="11">
        <v>13.236632494935616</v>
      </c>
      <c r="X34" s="11">
        <v>12.288897057813397</v>
      </c>
      <c r="Y34" s="11">
        <v>12.219067186215565</v>
      </c>
      <c r="Z34" s="11">
        <v>12.237090453862127</v>
      </c>
      <c r="AA34" s="11">
        <v>12.295780296903619</v>
      </c>
      <c r="AB34" s="11">
        <v>12.333789964594024</v>
      </c>
      <c r="AC34" s="11">
        <v>12.360160401668995</v>
      </c>
      <c r="AD34" s="11">
        <v>12.380051844455261</v>
      </c>
      <c r="AE34" s="11">
        <v>12.390324407888572</v>
      </c>
      <c r="AF34" s="11">
        <v>12.398418159839727</v>
      </c>
      <c r="AG34" s="11">
        <v>12.412324806277049</v>
      </c>
      <c r="AH34" s="11">
        <v>12.425876503901797</v>
      </c>
      <c r="AI34" s="11">
        <v>12.427069725934954</v>
      </c>
      <c r="AJ34" s="11">
        <v>12.426615026819414</v>
      </c>
      <c r="AK34" s="11">
        <v>12.424878000308004</v>
      </c>
      <c r="AL34" s="11">
        <v>12.427122688661692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0.8383836382262928</v>
      </c>
      <c r="N35" s="11">
        <v>0.57296540118857386</v>
      </c>
      <c r="O35" s="11">
        <v>0.54569957428194549</v>
      </c>
      <c r="P35" s="11">
        <v>0.52824955516978478</v>
      </c>
      <c r="Q35" s="11">
        <v>0.61459647980857912</v>
      </c>
      <c r="R35" s="11">
        <v>0.56267232099027598</v>
      </c>
      <c r="S35" s="11">
        <v>0.45561167546842546</v>
      </c>
      <c r="T35" s="11">
        <v>0.49443755951970753</v>
      </c>
      <c r="U35" s="11">
        <v>0.49997800475566107</v>
      </c>
      <c r="V35" s="11">
        <v>0.47623260600406536</v>
      </c>
      <c r="W35" s="11">
        <v>0.59425999773883664</v>
      </c>
      <c r="X35" s="11">
        <v>0.43621633418466638</v>
      </c>
      <c r="Y35" s="11">
        <v>0.44426032739584503</v>
      </c>
      <c r="Z35" s="11">
        <v>0.4514821361036217</v>
      </c>
      <c r="AA35" s="11">
        <v>0.45984320836907844</v>
      </c>
      <c r="AB35" s="11">
        <v>0.46572250182774588</v>
      </c>
      <c r="AC35" s="11">
        <v>0.47158590005056583</v>
      </c>
      <c r="AD35" s="11">
        <v>0.47740914714552246</v>
      </c>
      <c r="AE35" s="11">
        <v>0.48313509587950709</v>
      </c>
      <c r="AF35" s="11">
        <v>0.48846132131658709</v>
      </c>
      <c r="AG35" s="11">
        <v>0.49354294461329601</v>
      </c>
      <c r="AH35" s="11">
        <v>0.49834177942711494</v>
      </c>
      <c r="AI35" s="11">
        <v>0.50330129272292545</v>
      </c>
      <c r="AJ35" s="11">
        <v>0.50826764173446726</v>
      </c>
      <c r="AK35" s="11">
        <v>0.51380615846858224</v>
      </c>
      <c r="AL35" s="11">
        <v>0.5190166487970671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42.741107890280617</v>
      </c>
      <c r="N37" s="87">
        <f t="shared" ref="N37:AL37" si="19">SUM(N38:N39)</f>
        <v>45.042319823634593</v>
      </c>
      <c r="O37" s="87">
        <f t="shared" si="19"/>
        <v>44.196266409061558</v>
      </c>
      <c r="P37" s="87">
        <f t="shared" si="19"/>
        <v>44.042148365109476</v>
      </c>
      <c r="Q37" s="87">
        <f t="shared" si="19"/>
        <v>44.339911859950888</v>
      </c>
      <c r="R37" s="87">
        <f t="shared" si="19"/>
        <v>46.68390490894113</v>
      </c>
      <c r="S37" s="87">
        <f t="shared" si="19"/>
        <v>46.85812670694817</v>
      </c>
      <c r="T37" s="87">
        <f t="shared" si="19"/>
        <v>45.662392587328199</v>
      </c>
      <c r="U37" s="87">
        <f t="shared" si="19"/>
        <v>44.250447018203559</v>
      </c>
      <c r="V37" s="87">
        <f t="shared" si="19"/>
        <v>45.669408553993016</v>
      </c>
      <c r="W37" s="87">
        <f t="shared" si="19"/>
        <v>44.643398544747768</v>
      </c>
      <c r="X37" s="87">
        <f t="shared" si="19"/>
        <v>44.081695715156684</v>
      </c>
      <c r="Y37" s="87">
        <f t="shared" si="19"/>
        <v>44.17516279694847</v>
      </c>
      <c r="Z37" s="87">
        <f t="shared" si="19"/>
        <v>44.237399447974369</v>
      </c>
      <c r="AA37" s="87">
        <f t="shared" si="19"/>
        <v>44.377179938988064</v>
      </c>
      <c r="AB37" s="87">
        <f t="shared" si="19"/>
        <v>44.432461816219458</v>
      </c>
      <c r="AC37" s="87">
        <f t="shared" si="19"/>
        <v>44.47253351664579</v>
      </c>
      <c r="AD37" s="87">
        <f t="shared" si="19"/>
        <v>44.480991501363746</v>
      </c>
      <c r="AE37" s="87">
        <f t="shared" si="19"/>
        <v>44.452615861673415</v>
      </c>
      <c r="AF37" s="87">
        <f t="shared" si="19"/>
        <v>44.420807408808898</v>
      </c>
      <c r="AG37" s="87">
        <f t="shared" si="19"/>
        <v>44.388853806858755</v>
      </c>
      <c r="AH37" s="87">
        <f t="shared" si="19"/>
        <v>44.332872610320067</v>
      </c>
      <c r="AI37" s="87">
        <f t="shared" si="19"/>
        <v>44.30851317419161</v>
      </c>
      <c r="AJ37" s="87">
        <f t="shared" si="19"/>
        <v>44.281596894178122</v>
      </c>
      <c r="AK37" s="87">
        <f t="shared" si="19"/>
        <v>44.255227740733119</v>
      </c>
      <c r="AL37" s="87">
        <f t="shared" si="19"/>
        <v>44.22515682492655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35.102432092416542</v>
      </c>
      <c r="N38" s="11">
        <v>37.628762251033237</v>
      </c>
      <c r="O38" s="11">
        <v>36.701029050808266</v>
      </c>
      <c r="P38" s="11">
        <v>36.406300859851633</v>
      </c>
      <c r="Q38" s="11">
        <v>37.074693236330937</v>
      </c>
      <c r="R38" s="11">
        <v>38.257094105171433</v>
      </c>
      <c r="S38" s="11">
        <v>38.730747744176561</v>
      </c>
      <c r="T38" s="11">
        <v>36.76989673662321</v>
      </c>
      <c r="U38" s="11">
        <v>35.385476026339838</v>
      </c>
      <c r="V38" s="11">
        <v>36.561342175708219</v>
      </c>
      <c r="W38" s="11">
        <v>35.350892088248358</v>
      </c>
      <c r="X38" s="11">
        <v>34.367139232987874</v>
      </c>
      <c r="Y38" s="11">
        <v>34.367909027258264</v>
      </c>
      <c r="Z38" s="11">
        <v>34.324005494615115</v>
      </c>
      <c r="AA38" s="11">
        <v>34.339535372524928</v>
      </c>
      <c r="AB38" s="11">
        <v>34.286499340391323</v>
      </c>
      <c r="AC38" s="11">
        <v>34.230014697995436</v>
      </c>
      <c r="AD38" s="11">
        <v>34.14216515888193</v>
      </c>
      <c r="AE38" s="11">
        <v>34.024853121369425</v>
      </c>
      <c r="AF38" s="11">
        <v>33.903018715988317</v>
      </c>
      <c r="AG38" s="11">
        <v>33.77828505885482</v>
      </c>
      <c r="AH38" s="11">
        <v>33.621878006597541</v>
      </c>
      <c r="AI38" s="11">
        <v>33.501992793802728</v>
      </c>
      <c r="AJ38" s="11">
        <v>33.374390746236628</v>
      </c>
      <c r="AK38" s="11">
        <v>33.248055248581011</v>
      </c>
      <c r="AL38" s="11">
        <v>33.112828242719864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7.6386757978640754</v>
      </c>
      <c r="N39" s="11">
        <v>7.4135575726013538</v>
      </c>
      <c r="O39" s="11">
        <v>7.4952373582532923</v>
      </c>
      <c r="P39" s="11">
        <v>7.6358475052578401</v>
      </c>
      <c r="Q39" s="11">
        <v>7.2652186236199512</v>
      </c>
      <c r="R39" s="11">
        <v>8.4268108037697012</v>
      </c>
      <c r="S39" s="11">
        <v>8.1273789627716067</v>
      </c>
      <c r="T39" s="11">
        <v>8.8924958507049876</v>
      </c>
      <c r="U39" s="11">
        <v>8.8649709918637214</v>
      </c>
      <c r="V39" s="11">
        <v>9.1080663782847946</v>
      </c>
      <c r="W39" s="11">
        <v>9.292506456499412</v>
      </c>
      <c r="X39" s="11">
        <v>9.7145564821688133</v>
      </c>
      <c r="Y39" s="11">
        <v>9.8072537696902025</v>
      </c>
      <c r="Z39" s="11">
        <v>9.9133939533592574</v>
      </c>
      <c r="AA39" s="11">
        <v>10.03764456646314</v>
      </c>
      <c r="AB39" s="11">
        <v>10.145962475828137</v>
      </c>
      <c r="AC39" s="11">
        <v>10.242518818650355</v>
      </c>
      <c r="AD39" s="11">
        <v>10.338826342481816</v>
      </c>
      <c r="AE39" s="11">
        <v>10.427762740303988</v>
      </c>
      <c r="AF39" s="11">
        <v>10.517788692820584</v>
      </c>
      <c r="AG39" s="11">
        <v>10.610568748003935</v>
      </c>
      <c r="AH39" s="11">
        <v>10.710994603722524</v>
      </c>
      <c r="AI39" s="11">
        <v>10.806520380388884</v>
      </c>
      <c r="AJ39" s="11">
        <v>10.907206147941492</v>
      </c>
      <c r="AK39" s="11">
        <v>11.00717249215211</v>
      </c>
      <c r="AL39" s="11">
        <v>11.112328582206684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43.664583927338569</v>
      </c>
      <c r="N41" s="87">
        <f t="shared" ref="N41" si="20">SUM(N42:N43)</f>
        <v>42.166421092177558</v>
      </c>
      <c r="O41" s="87">
        <f t="shared" ref="O41" si="21">SUM(O42:O43)</f>
        <v>42.007096997707897</v>
      </c>
      <c r="P41" s="87">
        <f t="shared" ref="P41" si="22">SUM(P42:P43)</f>
        <v>43.036119448664671</v>
      </c>
      <c r="Q41" s="87">
        <f t="shared" ref="Q41" si="23">SUM(Q42:Q43)</f>
        <v>40.727783244744515</v>
      </c>
      <c r="R41" s="87">
        <f t="shared" ref="R41" si="24">SUM(R42:R43)</f>
        <v>43.412288591831256</v>
      </c>
      <c r="S41" s="87">
        <f t="shared" ref="S41" si="25">SUM(S42:S43)</f>
        <v>45.744035364161448</v>
      </c>
      <c r="T41" s="87">
        <f t="shared" ref="T41" si="26">SUM(T42:T43)</f>
        <v>45.342136202975936</v>
      </c>
      <c r="U41" s="87">
        <f t="shared" ref="U41" si="27">SUM(U42:U43)</f>
        <v>43.925536202439361</v>
      </c>
      <c r="V41" s="87">
        <f t="shared" ref="V41" si="28">SUM(V42:V43)</f>
        <v>45.335006875678445</v>
      </c>
      <c r="W41" s="87">
        <f t="shared" ref="W41" si="29">SUM(W42:W43)</f>
        <v>42.694971277728222</v>
      </c>
      <c r="X41" s="87">
        <f t="shared" ref="X41" si="30">SUM(X42:X43)</f>
        <v>43.96085225325416</v>
      </c>
      <c r="Y41" s="87">
        <f t="shared" ref="Y41" si="31">SUM(Y42:Y43)</f>
        <v>43.606999377009778</v>
      </c>
      <c r="Z41" s="87">
        <f t="shared" ref="Z41" si="32">SUM(Z42:Z43)</f>
        <v>43.404492640752466</v>
      </c>
      <c r="AA41" s="87">
        <f t="shared" ref="AA41" si="33">SUM(AA42:AA43)</f>
        <v>43.279860263581952</v>
      </c>
      <c r="AB41" s="87">
        <f t="shared" ref="AB41" si="34">SUM(AB42:AB43)</f>
        <v>43.103109000259998</v>
      </c>
      <c r="AC41" s="87">
        <f t="shared" ref="AC41" si="35">SUM(AC42:AC43)</f>
        <v>42.90854694586595</v>
      </c>
      <c r="AD41" s="87">
        <f t="shared" ref="AD41" si="36">SUM(AD42:AD43)</f>
        <v>42.686688032179973</v>
      </c>
      <c r="AE41" s="87">
        <f t="shared" ref="AE41" si="37">SUM(AE42:AE43)</f>
        <v>42.48608038698022</v>
      </c>
      <c r="AF41" s="87">
        <f t="shared" ref="AF41" si="38">SUM(AF42:AF43)</f>
        <v>42.282621657449688</v>
      </c>
      <c r="AG41" s="87">
        <f t="shared" ref="AG41" si="39">SUM(AG42:AG43)</f>
        <v>42.081553206510236</v>
      </c>
      <c r="AH41" s="87">
        <f t="shared" ref="AH41" si="40">SUM(AH42:AH43)</f>
        <v>41.868909268841861</v>
      </c>
      <c r="AI41" s="87">
        <f t="shared" ref="AI41" si="41">SUM(AI42:AI43)</f>
        <v>41.619078901455254</v>
      </c>
      <c r="AJ41" s="87">
        <f t="shared" ref="AJ41" si="42">SUM(AJ42:AJ43)</f>
        <v>41.352039261244371</v>
      </c>
      <c r="AK41" s="87">
        <f t="shared" ref="AK41" si="43">SUM(AK42:AK43)</f>
        <v>41.060233028112933</v>
      </c>
      <c r="AL41" s="87">
        <f t="shared" ref="AL41" si="44">SUM(AL42:AL43)</f>
        <v>40.752668493436573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21.472193903073194</v>
      </c>
      <c r="N42" s="11">
        <v>19.458615143350194</v>
      </c>
      <c r="O42" s="11">
        <v>20.517931694183623</v>
      </c>
      <c r="P42" s="11">
        <v>21.291461609337393</v>
      </c>
      <c r="Q42" s="11">
        <v>20.507671466330571</v>
      </c>
      <c r="R42" s="11">
        <v>21.813657446272121</v>
      </c>
      <c r="S42" s="11">
        <v>22.755385979187448</v>
      </c>
      <c r="T42" s="11">
        <v>22.27513307653135</v>
      </c>
      <c r="U42" s="11">
        <v>21.149643530614334</v>
      </c>
      <c r="V42" s="11">
        <v>21.860432558380293</v>
      </c>
      <c r="W42" s="11">
        <v>19.098608904407278</v>
      </c>
      <c r="X42" s="11">
        <v>20.068326046502165</v>
      </c>
      <c r="Y42" s="11">
        <v>19.950321186471097</v>
      </c>
      <c r="Z42" s="11">
        <v>19.801437347900823</v>
      </c>
      <c r="AA42" s="11">
        <v>19.68153139942951</v>
      </c>
      <c r="AB42" s="11">
        <v>19.559457003135567</v>
      </c>
      <c r="AC42" s="11">
        <v>19.433489852187719</v>
      </c>
      <c r="AD42" s="11">
        <v>19.297283697403607</v>
      </c>
      <c r="AE42" s="11">
        <v>19.183942177214849</v>
      </c>
      <c r="AF42" s="11">
        <v>19.073261652096633</v>
      </c>
      <c r="AG42" s="11">
        <v>18.95415713761663</v>
      </c>
      <c r="AH42" s="11">
        <v>18.821481673126137</v>
      </c>
      <c r="AI42" s="11">
        <v>18.676121034915383</v>
      </c>
      <c r="AJ42" s="11">
        <v>18.518306455559621</v>
      </c>
      <c r="AK42" s="11">
        <v>18.337899846298079</v>
      </c>
      <c r="AL42" s="11">
        <v>18.146707805956073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22.192390024265379</v>
      </c>
      <c r="N43" s="11">
        <v>22.707805948827364</v>
      </c>
      <c r="O43" s="11">
        <v>21.489165303524274</v>
      </c>
      <c r="P43" s="11">
        <v>21.744657839327278</v>
      </c>
      <c r="Q43" s="11">
        <v>20.220111778413948</v>
      </c>
      <c r="R43" s="11">
        <v>21.598631145559132</v>
      </c>
      <c r="S43" s="11">
        <v>22.988649384973996</v>
      </c>
      <c r="T43" s="11">
        <v>23.067003126444586</v>
      </c>
      <c r="U43" s="11">
        <v>22.775892671825027</v>
      </c>
      <c r="V43" s="11">
        <v>23.474574317298153</v>
      </c>
      <c r="W43" s="11">
        <v>23.596362373320943</v>
      </c>
      <c r="X43" s="11">
        <v>23.892526206751999</v>
      </c>
      <c r="Y43" s="11">
        <v>23.656678190538681</v>
      </c>
      <c r="Z43" s="11">
        <v>23.603055292851646</v>
      </c>
      <c r="AA43" s="11">
        <v>23.598328864152446</v>
      </c>
      <c r="AB43" s="11">
        <v>23.543651997124432</v>
      </c>
      <c r="AC43" s="11">
        <v>23.475057093678227</v>
      </c>
      <c r="AD43" s="11">
        <v>23.389404334776369</v>
      </c>
      <c r="AE43" s="11">
        <v>23.302138209765371</v>
      </c>
      <c r="AF43" s="11">
        <v>23.209360005353055</v>
      </c>
      <c r="AG43" s="11">
        <v>23.12739606889361</v>
      </c>
      <c r="AH43" s="11">
        <v>23.047427595715721</v>
      </c>
      <c r="AI43" s="11">
        <v>22.942957866539867</v>
      </c>
      <c r="AJ43" s="11">
        <v>22.83373280568475</v>
      </c>
      <c r="AK43" s="11">
        <v>22.722333181814854</v>
      </c>
      <c r="AL43" s="11">
        <v>22.605960687480501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59.679936564092273</v>
      </c>
      <c r="N45" s="87">
        <f t="shared" ref="N45" si="45">SUM(N46:N47)</f>
        <v>59.849644963091592</v>
      </c>
      <c r="O45" s="87">
        <f t="shared" ref="O45" si="46">SUM(O46:O47)</f>
        <v>56.920011104747381</v>
      </c>
      <c r="P45" s="87">
        <f t="shared" ref="P45" si="47">SUM(P46:P47)</f>
        <v>57.073583772995747</v>
      </c>
      <c r="Q45" s="87">
        <f t="shared" ref="Q45" si="48">SUM(Q46:Q47)</f>
        <v>58.277067234353623</v>
      </c>
      <c r="R45" s="87">
        <f t="shared" ref="R45" si="49">SUM(R46:R47)</f>
        <v>61.578833920050606</v>
      </c>
      <c r="S45" s="87">
        <f t="shared" ref="S45" si="50">SUM(S46:S47)</f>
        <v>61.739832191491523</v>
      </c>
      <c r="T45" s="87">
        <f t="shared" ref="T45" si="51">SUM(T46:T47)</f>
        <v>60.290219207821195</v>
      </c>
      <c r="U45" s="87">
        <f t="shared" ref="U45" si="52">SUM(U46:U47)</f>
        <v>57.622639459662807</v>
      </c>
      <c r="V45" s="87">
        <f t="shared" ref="V45" si="53">SUM(V46:V47)</f>
        <v>59.002415565444359</v>
      </c>
      <c r="W45" s="87">
        <f t="shared" ref="W45" si="54">SUM(W46:W47)</f>
        <v>54.715239568907919</v>
      </c>
      <c r="X45" s="87">
        <f t="shared" ref="X45" si="55">SUM(X46:X47)</f>
        <v>57.157904718013654</v>
      </c>
      <c r="Y45" s="87">
        <f t="shared" ref="Y45" si="56">SUM(Y46:Y47)</f>
        <v>56.929107361844459</v>
      </c>
      <c r="Z45" s="87">
        <f t="shared" ref="Z45" si="57">SUM(Z46:Z47)</f>
        <v>56.599104183413189</v>
      </c>
      <c r="AA45" s="87">
        <f t="shared" ref="AA45" si="58">SUM(AA46:AA47)</f>
        <v>56.417168076583209</v>
      </c>
      <c r="AB45" s="87">
        <f t="shared" ref="AB45" si="59">SUM(AB46:AB47)</f>
        <v>56.146478719797528</v>
      </c>
      <c r="AC45" s="87">
        <f t="shared" ref="AC45" si="60">SUM(AC46:AC47)</f>
        <v>55.825918722470362</v>
      </c>
      <c r="AD45" s="87">
        <f t="shared" ref="AD45" si="61">SUM(AD46:AD47)</f>
        <v>55.48585790012676</v>
      </c>
      <c r="AE45" s="87">
        <f t="shared" ref="AE45" si="62">SUM(AE46:AE47)</f>
        <v>55.173892567847417</v>
      </c>
      <c r="AF45" s="87">
        <f t="shared" ref="AF45" si="63">SUM(AF46:AF47)</f>
        <v>54.885159440126017</v>
      </c>
      <c r="AG45" s="87">
        <f t="shared" ref="AG45" si="64">SUM(AG46:AG47)</f>
        <v>54.647189623468194</v>
      </c>
      <c r="AH45" s="87">
        <f t="shared" ref="AH45" si="65">SUM(AH46:AH47)</f>
        <v>54.425978119508642</v>
      </c>
      <c r="AI45" s="87">
        <f t="shared" ref="AI45" si="66">SUM(AI46:AI47)</f>
        <v>54.192063798575909</v>
      </c>
      <c r="AJ45" s="87">
        <f t="shared" ref="AJ45" si="67">SUM(AJ46:AJ47)</f>
        <v>53.976024192172041</v>
      </c>
      <c r="AK45" s="87">
        <f t="shared" ref="AK45" si="68">SUM(AK46:AK47)</f>
        <v>53.764338434604937</v>
      </c>
      <c r="AL45" s="87">
        <f t="shared" ref="AL45" si="69">SUM(AL46:AL47)</f>
        <v>53.552212755733052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10.402593233192368</v>
      </c>
      <c r="N46" s="11">
        <v>10.935735248156217</v>
      </c>
      <c r="O46" s="11">
        <v>10.610270587518139</v>
      </c>
      <c r="P46" s="11">
        <v>10.365589635782039</v>
      </c>
      <c r="Q46" s="11">
        <v>10.531420159516369</v>
      </c>
      <c r="R46" s="11">
        <v>11.572484411643069</v>
      </c>
      <c r="S46" s="11">
        <v>12.012940751873652</v>
      </c>
      <c r="T46" s="11">
        <v>10.653383344790038</v>
      </c>
      <c r="U46" s="11">
        <v>10.362116448509324</v>
      </c>
      <c r="V46" s="11">
        <v>10.671960006916576</v>
      </c>
      <c r="W46" s="11">
        <v>9.779702996140724</v>
      </c>
      <c r="X46" s="11">
        <v>16.144363714451391</v>
      </c>
      <c r="Y46" s="11">
        <v>16.31919017322484</v>
      </c>
      <c r="Z46" s="11">
        <v>16.487564833745783</v>
      </c>
      <c r="AA46" s="11">
        <v>16.675238589028982</v>
      </c>
      <c r="AB46" s="11">
        <v>16.823513564052433</v>
      </c>
      <c r="AC46" s="11">
        <v>16.9327443682336</v>
      </c>
      <c r="AD46" s="11">
        <v>17.042818093296464</v>
      </c>
      <c r="AE46" s="11">
        <v>17.174383816552883</v>
      </c>
      <c r="AF46" s="11">
        <v>17.310511656824932</v>
      </c>
      <c r="AG46" s="11">
        <v>17.46815124111275</v>
      </c>
      <c r="AH46" s="11">
        <v>17.6219562186626</v>
      </c>
      <c r="AI46" s="11">
        <v>17.770365751547246</v>
      </c>
      <c r="AJ46" s="11">
        <v>17.920548115846145</v>
      </c>
      <c r="AK46" s="11">
        <v>18.067868585321559</v>
      </c>
      <c r="AL46" s="11">
        <v>18.209712121555558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49.277343330899903</v>
      </c>
      <c r="N47" s="11">
        <v>48.913909714935379</v>
      </c>
      <c r="O47" s="11">
        <v>46.309740517229244</v>
      </c>
      <c r="P47" s="11">
        <v>46.70799413721371</v>
      </c>
      <c r="Q47" s="11">
        <v>47.745647074837251</v>
      </c>
      <c r="R47" s="11">
        <v>50.006349508407538</v>
      </c>
      <c r="S47" s="11">
        <v>49.726891439617873</v>
      </c>
      <c r="T47" s="11">
        <v>49.636835863031159</v>
      </c>
      <c r="U47" s="11">
        <v>47.260523011153481</v>
      </c>
      <c r="V47" s="11">
        <v>48.330455558527781</v>
      </c>
      <c r="W47" s="11">
        <v>44.935536572767191</v>
      </c>
      <c r="X47" s="11">
        <v>41.013541003562267</v>
      </c>
      <c r="Y47" s="11">
        <v>40.609917188619619</v>
      </c>
      <c r="Z47" s="11">
        <v>40.111539349667403</v>
      </c>
      <c r="AA47" s="11">
        <v>39.741929487554223</v>
      </c>
      <c r="AB47" s="11">
        <v>39.322965155745095</v>
      </c>
      <c r="AC47" s="11">
        <v>38.893174354236763</v>
      </c>
      <c r="AD47" s="11">
        <v>38.443039806830292</v>
      </c>
      <c r="AE47" s="11">
        <v>37.999508751294535</v>
      </c>
      <c r="AF47" s="11">
        <v>37.574647783301089</v>
      </c>
      <c r="AG47" s="11">
        <v>37.179038382355444</v>
      </c>
      <c r="AH47" s="11">
        <v>36.804021900846045</v>
      </c>
      <c r="AI47" s="11">
        <v>36.421698047028663</v>
      </c>
      <c r="AJ47" s="11">
        <v>36.055476076325895</v>
      </c>
      <c r="AK47" s="11">
        <v>35.696469849283382</v>
      </c>
      <c r="AL47" s="11">
        <v>35.342500634177497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481.71099999999984</v>
      </c>
      <c r="N49" s="87">
        <f t="shared" si="70"/>
        <v>485.6719999999998</v>
      </c>
      <c r="O49" s="87">
        <f t="shared" si="70"/>
        <v>488.10199999999975</v>
      </c>
      <c r="P49" s="87">
        <f t="shared" si="70"/>
        <v>492.83199999999988</v>
      </c>
      <c r="Q49" s="87">
        <f t="shared" si="70"/>
        <v>503.70800000000003</v>
      </c>
      <c r="R49" s="87">
        <f t="shared" si="70"/>
        <v>521.11700000000019</v>
      </c>
      <c r="S49" s="87">
        <f t="shared" si="70"/>
        <v>534.69799999999987</v>
      </c>
      <c r="T49" s="87">
        <f t="shared" si="70"/>
        <v>531.75199999999973</v>
      </c>
      <c r="U49" s="87">
        <f t="shared" si="70"/>
        <v>519.96700000000021</v>
      </c>
      <c r="V49" s="87">
        <f t="shared" si="70"/>
        <v>550.84699999999998</v>
      </c>
      <c r="W49" s="87">
        <f t="shared" si="70"/>
        <v>551.37600000000009</v>
      </c>
      <c r="X49" s="87">
        <f t="shared" si="70"/>
        <v>551.73599999999988</v>
      </c>
      <c r="Y49" s="87">
        <f t="shared" si="70"/>
        <v>552.36400000000026</v>
      </c>
      <c r="Z49" s="87">
        <f t="shared" si="70"/>
        <v>554.06799999999964</v>
      </c>
      <c r="AA49" s="87">
        <f t="shared" si="70"/>
        <v>556.83800000000008</v>
      </c>
      <c r="AB49" s="87">
        <f t="shared" si="70"/>
        <v>558.67400000000021</v>
      </c>
      <c r="AC49" s="87">
        <f t="shared" si="70"/>
        <v>560.21499999999969</v>
      </c>
      <c r="AD49" s="87">
        <f t="shared" si="70"/>
        <v>561.52900000000011</v>
      </c>
      <c r="AE49" s="87">
        <f t="shared" ref="AE49:AL49" si="71">SUM(AE5,AE9,AE15,AE22,AE26,AE32,AE37,AE41,AE45)</f>
        <v>562.85600000000068</v>
      </c>
      <c r="AF49" s="87">
        <f t="shared" si="71"/>
        <v>564.17100000000005</v>
      </c>
      <c r="AG49" s="87">
        <f t="shared" si="71"/>
        <v>565.66700000000037</v>
      </c>
      <c r="AH49" s="87">
        <f t="shared" si="71"/>
        <v>567.09499999999991</v>
      </c>
      <c r="AI49" s="87">
        <f t="shared" si="71"/>
        <v>568.51599999999951</v>
      </c>
      <c r="AJ49" s="87">
        <f t="shared" si="71"/>
        <v>569.9699999999998</v>
      </c>
      <c r="AK49" s="87">
        <f t="shared" si="71"/>
        <v>571.41300000000047</v>
      </c>
      <c r="AL49" s="87">
        <f t="shared" si="71"/>
        <v>572.85100000000045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8.5220361777414058E-2</v>
      </c>
      <c r="N52" s="337">
        <f t="shared" si="73"/>
        <v>9.1917359450570391E-2</v>
      </c>
      <c r="O52" s="337">
        <f t="shared" si="73"/>
        <v>9.4060907977604372E-2</v>
      </c>
      <c r="P52" s="337">
        <f t="shared" si="73"/>
        <v>9.3291585013484821E-2</v>
      </c>
      <c r="Q52" s="337">
        <f t="shared" si="73"/>
        <v>9.252617500755482E-2</v>
      </c>
      <c r="R52" s="337">
        <f t="shared" si="73"/>
        <v>9.3990653932916238E-2</v>
      </c>
      <c r="S52" s="337">
        <f t="shared" si="73"/>
        <v>9.6182441219946055E-2</v>
      </c>
      <c r="T52" s="337">
        <f t="shared" si="73"/>
        <v>9.9484047765363945E-2</v>
      </c>
      <c r="U52" s="337">
        <f t="shared" si="73"/>
        <v>9.9623527273237089E-2</v>
      </c>
      <c r="V52" s="337">
        <f t="shared" si="73"/>
        <v>0.10527567669128376</v>
      </c>
      <c r="W52" s="337">
        <f t="shared" si="73"/>
        <v>0.10962775733035456</v>
      </c>
      <c r="X52" s="337">
        <f t="shared" si="73"/>
        <v>9.8778253105436531E-2</v>
      </c>
      <c r="Y52" s="337">
        <f t="shared" si="73"/>
        <v>9.9390906905729409E-2</v>
      </c>
      <c r="Z52" s="337">
        <f t="shared" si="73"/>
        <v>9.9963568990618909E-2</v>
      </c>
      <c r="AA52" s="337">
        <f t="shared" si="73"/>
        <v>0.10053463048445399</v>
      </c>
      <c r="AB52" s="337">
        <f t="shared" si="73"/>
        <v>0.10110913530016651</v>
      </c>
      <c r="AC52" s="337">
        <f t="shared" si="73"/>
        <v>0.10169599309046491</v>
      </c>
      <c r="AD52" s="337">
        <f t="shared" si="73"/>
        <v>0.10231881991200503</v>
      </c>
      <c r="AE52" s="337">
        <f t="shared" ref="AE52:AL52" si="74">AE5/AE$49</f>
        <v>0.10292046306059636</v>
      </c>
      <c r="AF52" s="337">
        <f t="shared" si="74"/>
        <v>0.10351668787208157</v>
      </c>
      <c r="AG52" s="337">
        <f t="shared" si="74"/>
        <v>0.10413006443603888</v>
      </c>
      <c r="AH52" s="337">
        <f t="shared" si="74"/>
        <v>0.10476486360947428</v>
      </c>
      <c r="AI52" s="337">
        <f t="shared" si="74"/>
        <v>0.10536486972678254</v>
      </c>
      <c r="AJ52" s="337">
        <f t="shared" si="74"/>
        <v>0.10595514629285231</v>
      </c>
      <c r="AK52" s="337">
        <f t="shared" si="74"/>
        <v>0.10657830079855497</v>
      </c>
      <c r="AL52" s="337">
        <f t="shared" si="74"/>
        <v>0.10723414197752175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5.7739426704251806E-2</v>
      </c>
      <c r="N53" s="336">
        <f t="shared" si="75"/>
        <v>6.2080511054149468E-2</v>
      </c>
      <c r="O53" s="336">
        <f t="shared" si="75"/>
        <v>6.3870594548014317E-2</v>
      </c>
      <c r="P53" s="336">
        <f t="shared" si="75"/>
        <v>6.3670750448797886E-2</v>
      </c>
      <c r="Q53" s="336">
        <f t="shared" si="75"/>
        <v>6.1222885765685332E-2</v>
      </c>
      <c r="R53" s="336">
        <f t="shared" si="75"/>
        <v>6.425034754845059E-2</v>
      </c>
      <c r="S53" s="336">
        <f t="shared" si="75"/>
        <v>6.7994128458211303E-2</v>
      </c>
      <c r="T53" s="336">
        <f t="shared" si="75"/>
        <v>6.9602109525141884E-2</v>
      </c>
      <c r="U53" s="336">
        <f t="shared" si="75"/>
        <v>7.0658486037967178E-2</v>
      </c>
      <c r="V53" s="336">
        <f t="shared" si="75"/>
        <v>7.4035404959351403E-2</v>
      </c>
      <c r="W53" s="336">
        <f t="shared" si="75"/>
        <v>7.7203874790253299E-2</v>
      </c>
      <c r="X53" s="336">
        <f t="shared" si="75"/>
        <v>6.6900745095022099E-2</v>
      </c>
      <c r="Y53" s="336">
        <f t="shared" si="75"/>
        <v>6.7285249015042861E-2</v>
      </c>
      <c r="Z53" s="336">
        <f t="shared" si="75"/>
        <v>6.7629213471841129E-2</v>
      </c>
      <c r="AA53" s="336">
        <f t="shared" si="75"/>
        <v>6.7946744597915706E-2</v>
      </c>
      <c r="AB53" s="336">
        <f t="shared" si="75"/>
        <v>6.8273194858197064E-2</v>
      </c>
      <c r="AC53" s="336">
        <f t="shared" si="75"/>
        <v>6.8607094206522765E-2</v>
      </c>
      <c r="AD53" s="336">
        <f t="shared" si="75"/>
        <v>6.8952836605218407E-2</v>
      </c>
      <c r="AE53" s="336">
        <f t="shared" ref="AE53:AL53" si="76">AE6/AE$49</f>
        <v>6.9291784178551627E-2</v>
      </c>
      <c r="AF53" s="336">
        <f t="shared" si="76"/>
        <v>6.9633593281200265E-2</v>
      </c>
      <c r="AG53" s="336">
        <f t="shared" si="76"/>
        <v>6.9985214515858957E-2</v>
      </c>
      <c r="AH53" s="336">
        <f t="shared" si="76"/>
        <v>7.0334768354929605E-2</v>
      </c>
      <c r="AI53" s="336">
        <f t="shared" si="76"/>
        <v>7.066432877048151E-2</v>
      </c>
      <c r="AJ53" s="336">
        <f t="shared" si="76"/>
        <v>7.0988934081474803E-2</v>
      </c>
      <c r="AK53" s="336">
        <f t="shared" si="76"/>
        <v>7.1342603347812006E-2</v>
      </c>
      <c r="AL53" s="336">
        <f t="shared" si="76"/>
        <v>7.1713178695563151E-2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2.7480935073162252E-2</v>
      </c>
      <c r="N54" s="336">
        <f t="shared" si="77"/>
        <v>2.9836848396420916E-2</v>
      </c>
      <c r="O54" s="336">
        <f t="shared" si="77"/>
        <v>3.0190313429590058E-2</v>
      </c>
      <c r="P54" s="336">
        <f t="shared" si="77"/>
        <v>2.9620834564686938E-2</v>
      </c>
      <c r="Q54" s="336">
        <f t="shared" si="77"/>
        <v>3.1303289241869481E-2</v>
      </c>
      <c r="R54" s="336">
        <f t="shared" si="77"/>
        <v>2.9740306384465644E-2</v>
      </c>
      <c r="S54" s="336">
        <f t="shared" si="77"/>
        <v>2.8188312761734748E-2</v>
      </c>
      <c r="T54" s="336">
        <f t="shared" si="77"/>
        <v>2.9881938240222058E-2</v>
      </c>
      <c r="U54" s="336">
        <f t="shared" si="77"/>
        <v>2.8965041235269922E-2</v>
      </c>
      <c r="V54" s="336">
        <f t="shared" si="77"/>
        <v>3.1240271731932369E-2</v>
      </c>
      <c r="W54" s="336">
        <f t="shared" si="77"/>
        <v>3.2423882540101256E-2</v>
      </c>
      <c r="X54" s="336">
        <f t="shared" si="77"/>
        <v>3.1877508010414432E-2</v>
      </c>
      <c r="Y54" s="336">
        <f t="shared" si="77"/>
        <v>3.2105657890686548E-2</v>
      </c>
      <c r="Z54" s="336">
        <f t="shared" si="77"/>
        <v>3.2334355518777766E-2</v>
      </c>
      <c r="AA54" s="336">
        <f t="shared" si="77"/>
        <v>3.2587885886538277E-2</v>
      </c>
      <c r="AB54" s="336">
        <f t="shared" si="77"/>
        <v>3.2835940441969427E-2</v>
      </c>
      <c r="AC54" s="336">
        <f t="shared" si="77"/>
        <v>3.3088898883942147E-2</v>
      </c>
      <c r="AD54" s="336">
        <f t="shared" si="77"/>
        <v>3.3365983306786633E-2</v>
      </c>
      <c r="AE54" s="336">
        <f t="shared" ref="AE54:AL54" si="78">AE7/AE$49</f>
        <v>3.3628678882044738E-2</v>
      </c>
      <c r="AF54" s="336">
        <f t="shared" si="78"/>
        <v>3.3883094590881319E-2</v>
      </c>
      <c r="AG54" s="336">
        <f t="shared" si="78"/>
        <v>3.414484992017993E-2</v>
      </c>
      <c r="AH54" s="336">
        <f t="shared" si="78"/>
        <v>3.4430095254544664E-2</v>
      </c>
      <c r="AI54" s="336">
        <f t="shared" si="78"/>
        <v>3.4700540956301033E-2</v>
      </c>
      <c r="AJ54" s="336">
        <f t="shared" si="78"/>
        <v>3.4966212211377509E-2</v>
      </c>
      <c r="AK54" s="336">
        <f t="shared" si="78"/>
        <v>3.5235697450742974E-2</v>
      </c>
      <c r="AL54" s="336">
        <f t="shared" si="78"/>
        <v>3.5520963281958605E-2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0.18307685730943596</v>
      </c>
      <c r="N56" s="337">
        <f t="shared" si="79"/>
        <v>0.17451811857027572</v>
      </c>
      <c r="O56" s="337">
        <f t="shared" si="79"/>
        <v>0.17636309520109816</v>
      </c>
      <c r="P56" s="337">
        <f t="shared" si="79"/>
        <v>0.18162600941089388</v>
      </c>
      <c r="Q56" s="337">
        <f t="shared" si="79"/>
        <v>0.18877464276237219</v>
      </c>
      <c r="R56" s="337">
        <f t="shared" si="79"/>
        <v>0.18291720636269912</v>
      </c>
      <c r="S56" s="337">
        <f t="shared" si="79"/>
        <v>0.1879178568328039</v>
      </c>
      <c r="T56" s="337">
        <f t="shared" si="79"/>
        <v>0.18440564098605219</v>
      </c>
      <c r="U56" s="337">
        <f t="shared" si="79"/>
        <v>0.19411379683644792</v>
      </c>
      <c r="V56" s="337">
        <f t="shared" si="79"/>
        <v>0.20064393870272523</v>
      </c>
      <c r="W56" s="337">
        <f t="shared" si="79"/>
        <v>0.21381115446758706</v>
      </c>
      <c r="X56" s="337">
        <f t="shared" si="79"/>
        <v>0.2187219223096441</v>
      </c>
      <c r="Y56" s="337">
        <f t="shared" si="79"/>
        <v>0.2200446266010152</v>
      </c>
      <c r="Z56" s="337">
        <f t="shared" si="79"/>
        <v>0.22177496836521904</v>
      </c>
      <c r="AA56" s="337">
        <f t="shared" si="79"/>
        <v>0.22338789671815604</v>
      </c>
      <c r="AB56" s="337">
        <f t="shared" si="79"/>
        <v>0.2249704643168127</v>
      </c>
      <c r="AC56" s="337">
        <f t="shared" si="79"/>
        <v>0.22657143902561905</v>
      </c>
      <c r="AD56" s="337">
        <f t="shared" si="79"/>
        <v>0.22819974793883163</v>
      </c>
      <c r="AE56" s="337">
        <f t="shared" ref="AE56:AL56" si="80">AE9/AE$49</f>
        <v>0.22988017210665604</v>
      </c>
      <c r="AF56" s="337">
        <f t="shared" si="80"/>
        <v>0.23155216965670405</v>
      </c>
      <c r="AG56" s="337">
        <f t="shared" si="80"/>
        <v>0.23326675212554324</v>
      </c>
      <c r="AH56" s="337">
        <f t="shared" si="80"/>
        <v>0.23495025301338185</v>
      </c>
      <c r="AI56" s="337">
        <f t="shared" si="80"/>
        <v>0.2365385986572538</v>
      </c>
      <c r="AJ56" s="337">
        <f t="shared" si="80"/>
        <v>0.23812282273462429</v>
      </c>
      <c r="AK56" s="337">
        <f t="shared" si="80"/>
        <v>0.23971239038745565</v>
      </c>
      <c r="AL56" s="337">
        <f t="shared" si="80"/>
        <v>0.24136657727378039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5.4037963402395126E-2</v>
      </c>
      <c r="N57" s="336">
        <f t="shared" si="81"/>
        <v>4.9315680122098263E-2</v>
      </c>
      <c r="O57" s="336">
        <f t="shared" si="81"/>
        <v>5.0653727106858476E-2</v>
      </c>
      <c r="P57" s="336">
        <f t="shared" si="81"/>
        <v>5.2697326944173881E-2</v>
      </c>
      <c r="Q57" s="336">
        <f t="shared" si="81"/>
        <v>5.4192181836650331E-2</v>
      </c>
      <c r="R57" s="336">
        <f t="shared" si="81"/>
        <v>5.4443103041470403E-2</v>
      </c>
      <c r="S57" s="336">
        <f t="shared" si="81"/>
        <v>5.6445599870182619E-2</v>
      </c>
      <c r="T57" s="336">
        <f t="shared" si="81"/>
        <v>5.5332458109054503E-2</v>
      </c>
      <c r="U57" s="336">
        <f t="shared" si="81"/>
        <v>5.9370577557311989E-2</v>
      </c>
      <c r="V57" s="336">
        <f t="shared" si="81"/>
        <v>6.1116124780797192E-2</v>
      </c>
      <c r="W57" s="336">
        <f t="shared" si="81"/>
        <v>6.3842291689558114E-2</v>
      </c>
      <c r="X57" s="336">
        <f t="shared" si="81"/>
        <v>7.3644672776621678E-2</v>
      </c>
      <c r="Y57" s="336">
        <f t="shared" si="81"/>
        <v>7.4505843788076093E-2</v>
      </c>
      <c r="Z57" s="336">
        <f t="shared" si="81"/>
        <v>7.5431410645434099E-2</v>
      </c>
      <c r="AA57" s="336">
        <f t="shared" si="81"/>
        <v>7.6295622719091072E-2</v>
      </c>
      <c r="AB57" s="336">
        <f t="shared" si="81"/>
        <v>7.7153857650820168E-2</v>
      </c>
      <c r="AC57" s="336">
        <f t="shared" si="81"/>
        <v>7.7997932621883023E-2</v>
      </c>
      <c r="AD57" s="336">
        <f t="shared" si="81"/>
        <v>7.8830940925892934E-2</v>
      </c>
      <c r="AE57" s="336">
        <f t="shared" ref="AE57:AL57" si="82">AE10/AE$49</f>
        <v>7.9701012805294749E-2</v>
      </c>
      <c r="AF57" s="336">
        <f t="shared" si="82"/>
        <v>8.057085726460235E-2</v>
      </c>
      <c r="AG57" s="336">
        <f t="shared" si="82"/>
        <v>8.1441342079264151E-2</v>
      </c>
      <c r="AH57" s="336">
        <f t="shared" si="82"/>
        <v>8.2310224886757058E-2</v>
      </c>
      <c r="AI57" s="336">
        <f t="shared" si="82"/>
        <v>8.316198885510008E-2</v>
      </c>
      <c r="AJ57" s="336">
        <f t="shared" si="82"/>
        <v>8.4009806525545017E-2</v>
      </c>
      <c r="AK57" s="336">
        <f t="shared" si="82"/>
        <v>8.4858257570448778E-2</v>
      </c>
      <c r="AL57" s="336">
        <f t="shared" si="82"/>
        <v>8.5728425617631207E-2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Leicester and Leicestershire</v>
      </c>
      <c r="L58" s="232" t="str">
        <f>'Occ T3'!A13</f>
        <v>22 Health professionals</v>
      </c>
      <c r="M58" s="336">
        <f t="shared" ref="M58:AD58" si="83">M11/M$49</f>
        <v>3.2058837462251605E-2</v>
      </c>
      <c r="N58" s="336">
        <f t="shared" si="83"/>
        <v>3.3545751165231022E-2</v>
      </c>
      <c r="O58" s="336">
        <f t="shared" si="83"/>
        <v>3.5686543558573196E-2</v>
      </c>
      <c r="P58" s="336">
        <f t="shared" si="83"/>
        <v>3.3862420090958877E-2</v>
      </c>
      <c r="Q58" s="336">
        <f t="shared" si="83"/>
        <v>3.5411180950641163E-2</v>
      </c>
      <c r="R58" s="336">
        <f t="shared" si="83"/>
        <v>3.5763982240991352E-2</v>
      </c>
      <c r="S58" s="336">
        <f t="shared" si="83"/>
        <v>3.5185207259253094E-2</v>
      </c>
      <c r="T58" s="336">
        <f t="shared" si="83"/>
        <v>3.7531458286167961E-2</v>
      </c>
      <c r="U58" s="336">
        <f t="shared" si="83"/>
        <v>3.8274817452206615E-2</v>
      </c>
      <c r="V58" s="336">
        <f t="shared" si="83"/>
        <v>3.7117187714132777E-2</v>
      </c>
      <c r="W58" s="336">
        <f t="shared" si="83"/>
        <v>3.737895377540975E-2</v>
      </c>
      <c r="X58" s="336">
        <f t="shared" si="83"/>
        <v>3.5680410578993751E-2</v>
      </c>
      <c r="Y58" s="336">
        <f t="shared" si="83"/>
        <v>3.5859545186417166E-2</v>
      </c>
      <c r="Z58" s="336">
        <f t="shared" si="83"/>
        <v>3.6081030987082444E-2</v>
      </c>
      <c r="AA58" s="336">
        <f t="shared" si="83"/>
        <v>3.6271298749500705E-2</v>
      </c>
      <c r="AB58" s="336">
        <f t="shared" si="83"/>
        <v>3.6443183150694745E-2</v>
      </c>
      <c r="AC58" s="336">
        <f t="shared" si="83"/>
        <v>3.6614517292422911E-2</v>
      </c>
      <c r="AD58" s="336">
        <f t="shared" si="83"/>
        <v>3.6829762776376049E-2</v>
      </c>
      <c r="AE58" s="336">
        <f t="shared" ref="AE58:AL58" si="84">AE11/AE$49</f>
        <v>3.7022906834615774E-2</v>
      </c>
      <c r="AF58" s="336">
        <f t="shared" si="84"/>
        <v>3.7171655246654188E-2</v>
      </c>
      <c r="AG58" s="336">
        <f t="shared" si="84"/>
        <v>3.733339522066461E-2</v>
      </c>
      <c r="AH58" s="336">
        <f t="shared" si="84"/>
        <v>3.7486128867350484E-2</v>
      </c>
      <c r="AI58" s="336">
        <f t="shared" si="84"/>
        <v>3.7641154601980135E-2</v>
      </c>
      <c r="AJ58" s="336">
        <f t="shared" si="84"/>
        <v>3.7787151953950188E-2</v>
      </c>
      <c r="AK58" s="336">
        <f t="shared" si="84"/>
        <v>3.7925327995750525E-2</v>
      </c>
      <c r="AL58" s="336">
        <f t="shared" si="84"/>
        <v>3.8092236037391647E-2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3.9728052790807135E-2</v>
      </c>
      <c r="N59" s="336">
        <f t="shared" si="85"/>
        <v>3.8965795889798191E-2</v>
      </c>
      <c r="O59" s="336">
        <f t="shared" si="85"/>
        <v>3.7706096707363294E-2</v>
      </c>
      <c r="P59" s="336">
        <f t="shared" si="85"/>
        <v>4.0359070228767197E-2</v>
      </c>
      <c r="Q59" s="336">
        <f t="shared" si="85"/>
        <v>4.1961520100056528E-2</v>
      </c>
      <c r="R59" s="336">
        <f t="shared" si="85"/>
        <v>3.8426582638908087E-2</v>
      </c>
      <c r="S59" s="336">
        <f t="shared" si="85"/>
        <v>3.8229481361220945E-2</v>
      </c>
      <c r="T59" s="336">
        <f t="shared" si="85"/>
        <v>3.5634729093341137E-2</v>
      </c>
      <c r="U59" s="336">
        <f t="shared" si="85"/>
        <v>3.6947455961771007E-2</v>
      </c>
      <c r="V59" s="336">
        <f t="shared" si="85"/>
        <v>4.1179420566216325E-2</v>
      </c>
      <c r="W59" s="336">
        <f t="shared" si="85"/>
        <v>4.3004914856488254E-2</v>
      </c>
      <c r="X59" s="336">
        <f t="shared" si="85"/>
        <v>4.0184229115979284E-2</v>
      </c>
      <c r="Y59" s="336">
        <f t="shared" si="85"/>
        <v>3.9942517013989584E-2</v>
      </c>
      <c r="Z59" s="336">
        <f t="shared" si="85"/>
        <v>3.9903568513957342E-2</v>
      </c>
      <c r="AA59" s="336">
        <f t="shared" si="85"/>
        <v>3.986560883774036E-2</v>
      </c>
      <c r="AB59" s="336">
        <f t="shared" si="85"/>
        <v>3.9847013533981894E-2</v>
      </c>
      <c r="AC59" s="336">
        <f t="shared" si="85"/>
        <v>3.9845402118403088E-2</v>
      </c>
      <c r="AD59" s="336">
        <f t="shared" si="85"/>
        <v>3.984486933469137E-2</v>
      </c>
      <c r="AE59" s="336">
        <f t="shared" ref="AE59:AL59" si="86">AE12/AE$49</f>
        <v>3.987280325602318E-2</v>
      </c>
      <c r="AF59" s="336">
        <f t="shared" si="86"/>
        <v>3.9921394835591033E-2</v>
      </c>
      <c r="AG59" s="336">
        <f t="shared" si="86"/>
        <v>3.9998231795551231E-2</v>
      </c>
      <c r="AH59" s="336">
        <f t="shared" si="86"/>
        <v>4.003676368614123E-2</v>
      </c>
      <c r="AI59" s="336">
        <f t="shared" si="86"/>
        <v>4.0058360036907416E-2</v>
      </c>
      <c r="AJ59" s="336">
        <f t="shared" si="86"/>
        <v>4.0080686607809772E-2</v>
      </c>
      <c r="AK59" s="336">
        <f t="shared" si="86"/>
        <v>4.0103847607305038E-2</v>
      </c>
      <c r="AL59" s="336">
        <f t="shared" si="86"/>
        <v>4.0131528536819394E-2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5.7252003653982093E-2</v>
      </c>
      <c r="N60" s="336">
        <f t="shared" si="87"/>
        <v>5.2690891393148261E-2</v>
      </c>
      <c r="O60" s="336">
        <f t="shared" si="87"/>
        <v>5.2316727828303197E-2</v>
      </c>
      <c r="P60" s="336">
        <f t="shared" si="87"/>
        <v>5.4707192146993947E-2</v>
      </c>
      <c r="Q60" s="336">
        <f t="shared" si="87"/>
        <v>5.7209759875024184E-2</v>
      </c>
      <c r="R60" s="336">
        <f t="shared" si="87"/>
        <v>5.4283538441329292E-2</v>
      </c>
      <c r="S60" s="336">
        <f t="shared" si="87"/>
        <v>5.805756834214721E-2</v>
      </c>
      <c r="T60" s="336">
        <f t="shared" si="87"/>
        <v>5.5906995497488593E-2</v>
      </c>
      <c r="U60" s="336">
        <f t="shared" si="87"/>
        <v>5.9520945865158305E-2</v>
      </c>
      <c r="V60" s="336">
        <f t="shared" si="87"/>
        <v>6.1231205641578926E-2</v>
      </c>
      <c r="W60" s="336">
        <f t="shared" si="87"/>
        <v>6.9584994146130938E-2</v>
      </c>
      <c r="X60" s="336">
        <f t="shared" si="87"/>
        <v>6.9212609838049402E-2</v>
      </c>
      <c r="Y60" s="336">
        <f t="shared" si="87"/>
        <v>6.973672061253236E-2</v>
      </c>
      <c r="Z60" s="336">
        <f t="shared" si="87"/>
        <v>7.035895821874516E-2</v>
      </c>
      <c r="AA60" s="336">
        <f t="shared" si="87"/>
        <v>7.0955366411823942E-2</v>
      </c>
      <c r="AB60" s="336">
        <f t="shared" si="87"/>
        <v>7.1526409981315875E-2</v>
      </c>
      <c r="AC60" s="336">
        <f t="shared" si="87"/>
        <v>7.2113586992910025E-2</v>
      </c>
      <c r="AD60" s="336">
        <f t="shared" si="87"/>
        <v>7.26941749018713E-2</v>
      </c>
      <c r="AE60" s="336">
        <f t="shared" ref="AE60:AL60" si="88">AE13/AE$49</f>
        <v>7.3283449210722357E-2</v>
      </c>
      <c r="AF60" s="336">
        <f t="shared" si="88"/>
        <v>7.3888262309856484E-2</v>
      </c>
      <c r="AG60" s="336">
        <f t="shared" si="88"/>
        <v>7.4493783030063251E-2</v>
      </c>
      <c r="AH60" s="336">
        <f t="shared" si="88"/>
        <v>7.5117135573133112E-2</v>
      </c>
      <c r="AI60" s="336">
        <f t="shared" si="88"/>
        <v>7.567709516326615E-2</v>
      </c>
      <c r="AJ60" s="336">
        <f t="shared" si="88"/>
        <v>7.6245177647319307E-2</v>
      </c>
      <c r="AK60" s="336">
        <f t="shared" si="88"/>
        <v>7.6824957213951314E-2</v>
      </c>
      <c r="AL60" s="336">
        <f t="shared" si="88"/>
        <v>7.7414387081938138E-2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0.11107544327068108</v>
      </c>
      <c r="N62" s="337">
        <f t="shared" si="89"/>
        <v>0.11201897328477667</v>
      </c>
      <c r="O62" s="337">
        <f t="shared" si="89"/>
        <v>0.11459844093820902</v>
      </c>
      <c r="P62" s="337">
        <f t="shared" si="89"/>
        <v>0.11296659847235514</v>
      </c>
      <c r="Q62" s="337">
        <f t="shared" si="89"/>
        <v>0.11453491541894865</v>
      </c>
      <c r="R62" s="337">
        <f t="shared" si="89"/>
        <v>0.11470820889826706</v>
      </c>
      <c r="S62" s="337">
        <f t="shared" si="89"/>
        <v>0.11367192261570495</v>
      </c>
      <c r="T62" s="337">
        <f t="shared" si="89"/>
        <v>0.11784226706873209</v>
      </c>
      <c r="U62" s="337">
        <f t="shared" si="89"/>
        <v>0.11990054970293272</v>
      </c>
      <c r="V62" s="337">
        <f t="shared" si="89"/>
        <v>0.11859770272985473</v>
      </c>
      <c r="W62" s="337">
        <f t="shared" si="89"/>
        <v>0.12527339168873441</v>
      </c>
      <c r="X62" s="337">
        <f t="shared" si="89"/>
        <v>0.12547291270134894</v>
      </c>
      <c r="Y62" s="337">
        <f t="shared" si="89"/>
        <v>0.12617539738602679</v>
      </c>
      <c r="Z62" s="337">
        <f t="shared" si="89"/>
        <v>0.12695994805297778</v>
      </c>
      <c r="AA62" s="337">
        <f t="shared" si="89"/>
        <v>0.12775279900394956</v>
      </c>
      <c r="AB62" s="337">
        <f t="shared" si="89"/>
        <v>0.12846794769683992</v>
      </c>
      <c r="AC62" s="337">
        <f t="shared" si="89"/>
        <v>0.12916559924690854</v>
      </c>
      <c r="AD62" s="337">
        <f t="shared" si="89"/>
        <v>0.1298479816605646</v>
      </c>
      <c r="AE62" s="337">
        <f t="shared" ref="AE62:AL62" si="90">AE15/AE$49</f>
        <v>0.13048900356492241</v>
      </c>
      <c r="AF62" s="337">
        <f t="shared" si="90"/>
        <v>0.13113675833899244</v>
      </c>
      <c r="AG62" s="337">
        <f t="shared" si="90"/>
        <v>0.13182460227674758</v>
      </c>
      <c r="AH62" s="337">
        <f t="shared" si="90"/>
        <v>0.13253855606357851</v>
      </c>
      <c r="AI62" s="337">
        <f t="shared" si="90"/>
        <v>0.13317841595280364</v>
      </c>
      <c r="AJ62" s="337">
        <f t="shared" si="90"/>
        <v>0.13383657916159108</v>
      </c>
      <c r="AK62" s="337">
        <f t="shared" si="90"/>
        <v>0.13453570978939811</v>
      </c>
      <c r="AL62" s="337">
        <f t="shared" si="90"/>
        <v>0.13525260480633433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1.9098609757371651E-2</v>
      </c>
      <c r="N63" s="336">
        <f t="shared" si="91"/>
        <v>1.7666362716794736E-2</v>
      </c>
      <c r="O63" s="336">
        <f t="shared" si="91"/>
        <v>1.852446980864508E-2</v>
      </c>
      <c r="P63" s="336">
        <f t="shared" si="91"/>
        <v>1.9339890663140312E-2</v>
      </c>
      <c r="Q63" s="336">
        <f t="shared" si="91"/>
        <v>1.7733629558254003E-2</v>
      </c>
      <c r="R63" s="336">
        <f t="shared" si="91"/>
        <v>1.7289268193379916E-2</v>
      </c>
      <c r="S63" s="336">
        <f t="shared" si="91"/>
        <v>1.807767283744828E-2</v>
      </c>
      <c r="T63" s="336">
        <f t="shared" si="91"/>
        <v>1.9594205678727789E-2</v>
      </c>
      <c r="U63" s="336">
        <f t="shared" si="91"/>
        <v>2.0215102187342408E-2</v>
      </c>
      <c r="V63" s="336">
        <f t="shared" si="91"/>
        <v>1.9587462760696978E-2</v>
      </c>
      <c r="W63" s="336">
        <f t="shared" si="91"/>
        <v>2.15007011821963E-2</v>
      </c>
      <c r="X63" s="336">
        <f t="shared" si="91"/>
        <v>1.9329878444664158E-2</v>
      </c>
      <c r="Y63" s="336">
        <f t="shared" si="91"/>
        <v>1.9449646998561762E-2</v>
      </c>
      <c r="Z63" s="336">
        <f t="shared" si="91"/>
        <v>1.9551628769064459E-2</v>
      </c>
      <c r="AA63" s="336">
        <f t="shared" si="91"/>
        <v>1.9645433951842147E-2</v>
      </c>
      <c r="AB63" s="336">
        <f t="shared" si="91"/>
        <v>1.9746541760709089E-2</v>
      </c>
      <c r="AC63" s="336">
        <f t="shared" si="91"/>
        <v>1.984218546656907E-2</v>
      </c>
      <c r="AD63" s="336">
        <f t="shared" si="91"/>
        <v>1.992483293139264E-2</v>
      </c>
      <c r="AE63" s="336">
        <f t="shared" ref="AE63:AL63" si="92">AE16/AE$49</f>
        <v>2.0000089122336834E-2</v>
      </c>
      <c r="AF63" s="336">
        <f t="shared" si="92"/>
        <v>2.0069748665426823E-2</v>
      </c>
      <c r="AG63" s="336">
        <f t="shared" si="92"/>
        <v>2.0163798291207357E-2</v>
      </c>
      <c r="AH63" s="336">
        <f t="shared" si="92"/>
        <v>2.0257842004824975E-2</v>
      </c>
      <c r="AI63" s="336">
        <f t="shared" si="92"/>
        <v>2.0358378719591955E-2</v>
      </c>
      <c r="AJ63" s="336">
        <f t="shared" si="92"/>
        <v>2.0472898523012272E-2</v>
      </c>
      <c r="AK63" s="336">
        <f t="shared" si="92"/>
        <v>2.058106853306969E-2</v>
      </c>
      <c r="AL63" s="336">
        <f t="shared" si="92"/>
        <v>2.0697690780735644E-2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1.2368631906106826E-2</v>
      </c>
      <c r="N64" s="336">
        <f t="shared" si="93"/>
        <v>1.5736094133552182E-2</v>
      </c>
      <c r="O64" s="336">
        <f t="shared" si="93"/>
        <v>1.6122295648462275E-2</v>
      </c>
      <c r="P64" s="336">
        <f t="shared" si="93"/>
        <v>1.5150019486893512E-2</v>
      </c>
      <c r="Q64" s="336">
        <f t="shared" si="93"/>
        <v>1.5868351559491324E-2</v>
      </c>
      <c r="R64" s="336">
        <f t="shared" si="93"/>
        <v>1.6045254824815721E-2</v>
      </c>
      <c r="S64" s="336">
        <f t="shared" si="93"/>
        <v>1.543431439145794E-2</v>
      </c>
      <c r="T64" s="336">
        <f t="shared" si="93"/>
        <v>1.5789513150228383E-2</v>
      </c>
      <c r="U64" s="336">
        <f t="shared" si="93"/>
        <v>1.7596238983808642E-2</v>
      </c>
      <c r="V64" s="336">
        <f t="shared" si="93"/>
        <v>1.6607543935183215E-2</v>
      </c>
      <c r="W64" s="336">
        <f t="shared" si="93"/>
        <v>1.6964314696850568E-2</v>
      </c>
      <c r="X64" s="336">
        <f t="shared" si="93"/>
        <v>2.4911655764637355E-2</v>
      </c>
      <c r="Y64" s="336">
        <f t="shared" si="93"/>
        <v>2.5306170984703624E-2</v>
      </c>
      <c r="Z64" s="336">
        <f t="shared" si="93"/>
        <v>2.5726177463902267E-2</v>
      </c>
      <c r="AA64" s="336">
        <f t="shared" si="93"/>
        <v>2.6123582133557945E-2</v>
      </c>
      <c r="AB64" s="336">
        <f t="shared" si="93"/>
        <v>2.6517753865832487E-2</v>
      </c>
      <c r="AC64" s="336">
        <f t="shared" si="93"/>
        <v>2.6901042905142301E-2</v>
      </c>
      <c r="AD64" s="336">
        <f t="shared" si="93"/>
        <v>2.7297871103672152E-2</v>
      </c>
      <c r="AE64" s="336">
        <f t="shared" ref="AE64:AL64" si="94">AE17/AE$49</f>
        <v>2.7674794243121203E-2</v>
      </c>
      <c r="AF64" s="336">
        <f t="shared" si="94"/>
        <v>2.8062569143874724E-2</v>
      </c>
      <c r="AG64" s="336">
        <f t="shared" si="94"/>
        <v>2.8482665970689613E-2</v>
      </c>
      <c r="AH64" s="336">
        <f t="shared" si="94"/>
        <v>2.8916869937650264E-2</v>
      </c>
      <c r="AI64" s="336">
        <f t="shared" si="94"/>
        <v>2.9307389113553361E-2</v>
      </c>
      <c r="AJ64" s="336">
        <f t="shared" si="94"/>
        <v>2.9682622459658952E-2</v>
      </c>
      <c r="AK64" s="336">
        <f t="shared" si="94"/>
        <v>3.0064200335620128E-2</v>
      </c>
      <c r="AL64" s="336">
        <f t="shared" si="94"/>
        <v>3.0442218884396001E-2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1.1686569674719481E-2</v>
      </c>
      <c r="N65" s="336">
        <f t="shared" si="95"/>
        <v>1.3219408854629997E-2</v>
      </c>
      <c r="O65" s="336">
        <f t="shared" si="95"/>
        <v>1.2844637517475147E-2</v>
      </c>
      <c r="P65" s="336">
        <f t="shared" si="95"/>
        <v>1.2480623332823418E-2</v>
      </c>
      <c r="Q65" s="336">
        <f t="shared" si="95"/>
        <v>1.2601308494493641E-2</v>
      </c>
      <c r="R65" s="336">
        <f t="shared" si="95"/>
        <v>1.1999482906628669E-2</v>
      </c>
      <c r="S65" s="336">
        <f t="shared" si="95"/>
        <v>1.195141876314075E-2</v>
      </c>
      <c r="T65" s="336">
        <f t="shared" si="95"/>
        <v>1.1650589107474503E-2</v>
      </c>
      <c r="U65" s="336">
        <f t="shared" si="95"/>
        <v>1.2779566893531959E-2</v>
      </c>
      <c r="V65" s="336">
        <f t="shared" si="95"/>
        <v>1.1988553228573749E-2</v>
      </c>
      <c r="W65" s="336">
        <f t="shared" si="95"/>
        <v>1.2520285111751182E-2</v>
      </c>
      <c r="X65" s="336">
        <f t="shared" si="95"/>
        <v>1.0389709867142528E-2</v>
      </c>
      <c r="Y65" s="336">
        <f t="shared" si="95"/>
        <v>1.0518344893606238E-2</v>
      </c>
      <c r="Z65" s="336">
        <f t="shared" si="95"/>
        <v>1.0617059522224418E-2</v>
      </c>
      <c r="AA65" s="336">
        <f t="shared" si="95"/>
        <v>1.0722209710032972E-2</v>
      </c>
      <c r="AB65" s="336">
        <f t="shared" si="95"/>
        <v>1.07680637021656E-2</v>
      </c>
      <c r="AC65" s="336">
        <f t="shared" si="95"/>
        <v>1.081691966561695E-2</v>
      </c>
      <c r="AD65" s="336">
        <f t="shared" si="95"/>
        <v>1.0867405895502525E-2</v>
      </c>
      <c r="AE65" s="336">
        <f t="shared" ref="AE65:AL65" si="96">AE18/AE$49</f>
        <v>1.091188286199382E-2</v>
      </c>
      <c r="AF65" s="336">
        <f t="shared" si="96"/>
        <v>1.0946643057164043E-2</v>
      </c>
      <c r="AG65" s="336">
        <f t="shared" si="96"/>
        <v>1.0969821903405305E-2</v>
      </c>
      <c r="AH65" s="336">
        <f t="shared" si="96"/>
        <v>1.0984287400282806E-2</v>
      </c>
      <c r="AI65" s="336">
        <f t="shared" si="96"/>
        <v>1.0999807711133026E-2</v>
      </c>
      <c r="AJ65" s="336">
        <f t="shared" si="96"/>
        <v>1.1025957966694441E-2</v>
      </c>
      <c r="AK65" s="336">
        <f t="shared" si="96"/>
        <v>1.1065572996904366E-2</v>
      </c>
      <c r="AL65" s="336">
        <f t="shared" si="96"/>
        <v>1.1094826649380182E-2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1.0284002778001308E-2</v>
      </c>
      <c r="N66" s="336">
        <f t="shared" si="97"/>
        <v>1.244571467738763E-2</v>
      </c>
      <c r="O66" s="336">
        <f t="shared" si="97"/>
        <v>1.2636725800327844E-2</v>
      </c>
      <c r="P66" s="336">
        <f t="shared" si="97"/>
        <v>1.2460690330612883E-2</v>
      </c>
      <c r="Q66" s="336">
        <f t="shared" si="97"/>
        <v>1.2634300663162994E-2</v>
      </c>
      <c r="R66" s="336">
        <f t="shared" si="97"/>
        <v>1.4118287900268008E-2</v>
      </c>
      <c r="S66" s="336">
        <f t="shared" si="97"/>
        <v>1.3632855594187993E-2</v>
      </c>
      <c r="T66" s="336">
        <f t="shared" si="97"/>
        <v>1.4836051481967682E-2</v>
      </c>
      <c r="U66" s="336">
        <f t="shared" si="97"/>
        <v>1.3116363774668875E-2</v>
      </c>
      <c r="V66" s="336">
        <f t="shared" si="97"/>
        <v>1.3026240771937423E-2</v>
      </c>
      <c r="W66" s="336">
        <f t="shared" si="97"/>
        <v>1.358285215838002E-2</v>
      </c>
      <c r="X66" s="336">
        <f t="shared" si="97"/>
        <v>1.1551991029462978E-2</v>
      </c>
      <c r="Y66" s="336">
        <f t="shared" si="97"/>
        <v>1.1420294928366851E-2</v>
      </c>
      <c r="Z66" s="336">
        <f t="shared" si="97"/>
        <v>1.1400394678740522E-2</v>
      </c>
      <c r="AA66" s="336">
        <f t="shared" si="97"/>
        <v>1.1441918141432968E-2</v>
      </c>
      <c r="AB66" s="336">
        <f t="shared" si="97"/>
        <v>1.1483809956962654E-2</v>
      </c>
      <c r="AC66" s="336">
        <f t="shared" si="97"/>
        <v>1.1517764750321752E-2</v>
      </c>
      <c r="AD66" s="336">
        <f t="shared" si="97"/>
        <v>1.1542576878941056E-2</v>
      </c>
      <c r="AE66" s="336">
        <f t="shared" ref="AE66:AL66" si="98">AE19/AE$49</f>
        <v>1.1578011983516311E-2</v>
      </c>
      <c r="AF66" s="336">
        <f t="shared" si="98"/>
        <v>1.1616937856373025E-2</v>
      </c>
      <c r="AG66" s="336">
        <f t="shared" si="98"/>
        <v>1.1658008321637431E-2</v>
      </c>
      <c r="AH66" s="336">
        <f t="shared" si="98"/>
        <v>1.1714131911268454E-2</v>
      </c>
      <c r="AI66" s="336">
        <f t="shared" si="98"/>
        <v>1.1744680594091074E-2</v>
      </c>
      <c r="AJ66" s="336">
        <f t="shared" si="98"/>
        <v>1.1769736960101208E-2</v>
      </c>
      <c r="AK66" s="336">
        <f t="shared" si="98"/>
        <v>1.1801157030248977E-2</v>
      </c>
      <c r="AL66" s="336">
        <f t="shared" si="98"/>
        <v>1.1829858372039814E-2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5.7637629154481819E-2</v>
      </c>
      <c r="N67" s="336">
        <f t="shared" si="99"/>
        <v>5.2951392902412138E-2</v>
      </c>
      <c r="O67" s="336">
        <f t="shared" si="99"/>
        <v>5.4470312163298687E-2</v>
      </c>
      <c r="P67" s="336">
        <f t="shared" si="99"/>
        <v>5.353537465888502E-2</v>
      </c>
      <c r="Q67" s="336">
        <f t="shared" si="99"/>
        <v>5.5697325143546694E-2</v>
      </c>
      <c r="R67" s="336">
        <f t="shared" si="99"/>
        <v>5.5255915073174754E-2</v>
      </c>
      <c r="S67" s="336">
        <f t="shared" si="99"/>
        <v>5.457566102947E-2</v>
      </c>
      <c r="T67" s="336">
        <f t="shared" si="99"/>
        <v>5.5971907650333726E-2</v>
      </c>
      <c r="U67" s="336">
        <f t="shared" si="99"/>
        <v>5.6193277863580846E-2</v>
      </c>
      <c r="V67" s="336">
        <f t="shared" si="99"/>
        <v>5.7387902033463369E-2</v>
      </c>
      <c r="W67" s="336">
        <f t="shared" si="99"/>
        <v>6.0705238539556353E-2</v>
      </c>
      <c r="X67" s="336">
        <f t="shared" si="99"/>
        <v>5.9289677595441917E-2</v>
      </c>
      <c r="Y67" s="336">
        <f t="shared" si="99"/>
        <v>5.9480939580788331E-2</v>
      </c>
      <c r="Z67" s="336">
        <f t="shared" si="99"/>
        <v>5.9664687619046121E-2</v>
      </c>
      <c r="AA67" s="336">
        <f t="shared" si="99"/>
        <v>5.9819655067083539E-2</v>
      </c>
      <c r="AB67" s="336">
        <f t="shared" si="99"/>
        <v>5.9951778411170081E-2</v>
      </c>
      <c r="AC67" s="336">
        <f t="shared" si="99"/>
        <v>6.0087686459258452E-2</v>
      </c>
      <c r="AD67" s="336">
        <f t="shared" si="99"/>
        <v>6.0215294851056228E-2</v>
      </c>
      <c r="AE67" s="336">
        <f t="shared" ref="AE67:AL67" si="100">AE20/AE$49</f>
        <v>6.0324225353954243E-2</v>
      </c>
      <c r="AF67" s="336">
        <f t="shared" si="100"/>
        <v>6.0440859616153815E-2</v>
      </c>
      <c r="AG67" s="336">
        <f t="shared" si="100"/>
        <v>6.0550307789807904E-2</v>
      </c>
      <c r="AH67" s="336">
        <f t="shared" si="100"/>
        <v>6.0665424809551997E-2</v>
      </c>
      <c r="AI67" s="336">
        <f t="shared" si="100"/>
        <v>6.0768159814434224E-2</v>
      </c>
      <c r="AJ67" s="336">
        <f t="shared" si="100"/>
        <v>6.0885363252124201E-2</v>
      </c>
      <c r="AK67" s="336">
        <f t="shared" si="100"/>
        <v>6.1023710893554947E-2</v>
      </c>
      <c r="AL67" s="336">
        <f t="shared" si="100"/>
        <v>6.1188010119782713E-2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0.11147430017414409</v>
      </c>
      <c r="N69" s="337">
        <f t="shared" si="101"/>
        <v>0.11029944226874361</v>
      </c>
      <c r="O69" s="337">
        <f t="shared" si="101"/>
        <v>0.11155720715365749</v>
      </c>
      <c r="P69" s="337">
        <f t="shared" si="101"/>
        <v>0.11147797556223273</v>
      </c>
      <c r="Q69" s="337">
        <f t="shared" si="101"/>
        <v>0.10937944025717564</v>
      </c>
      <c r="R69" s="337">
        <f t="shared" si="101"/>
        <v>0.10934076848698286</v>
      </c>
      <c r="S69" s="337">
        <f t="shared" si="101"/>
        <v>0.10428683300771628</v>
      </c>
      <c r="T69" s="337">
        <f t="shared" si="101"/>
        <v>0.10799567103736472</v>
      </c>
      <c r="U69" s="337">
        <f t="shared" si="101"/>
        <v>0.10703271691275061</v>
      </c>
      <c r="V69" s="337">
        <f t="shared" si="101"/>
        <v>0.10341584823816904</v>
      </c>
      <c r="W69" s="337">
        <f t="shared" si="101"/>
        <v>0.10743773419324572</v>
      </c>
      <c r="X69" s="337">
        <f t="shared" si="101"/>
        <v>0.10900828467583626</v>
      </c>
      <c r="Y69" s="337">
        <f t="shared" si="101"/>
        <v>0.10823531293650887</v>
      </c>
      <c r="Z69" s="337">
        <f t="shared" si="101"/>
        <v>0.10747096860075536</v>
      </c>
      <c r="AA69" s="337">
        <f t="shared" si="101"/>
        <v>0.10673863645325388</v>
      </c>
      <c r="AB69" s="337">
        <f t="shared" si="101"/>
        <v>0.10587188141483944</v>
      </c>
      <c r="AC69" s="337">
        <f t="shared" si="101"/>
        <v>0.1050293124411714</v>
      </c>
      <c r="AD69" s="337">
        <f t="shared" si="101"/>
        <v>0.10422642840241329</v>
      </c>
      <c r="AE69" s="337">
        <f t="shared" ref="AE69:AL69" si="102">AE22/AE$49</f>
        <v>0.10339985646252414</v>
      </c>
      <c r="AF69" s="337">
        <f t="shared" si="102"/>
        <v>0.10252875705060811</v>
      </c>
      <c r="AG69" s="337">
        <f t="shared" si="102"/>
        <v>0.10153687510138892</v>
      </c>
      <c r="AH69" s="337">
        <f t="shared" si="102"/>
        <v>0.10046881200063155</v>
      </c>
      <c r="AI69" s="337">
        <f t="shared" si="102"/>
        <v>9.9615056674616398E-2</v>
      </c>
      <c r="AJ69" s="337">
        <f t="shared" si="102"/>
        <v>9.8760677290777907E-2</v>
      </c>
      <c r="AK69" s="337">
        <f t="shared" si="102"/>
        <v>9.784031280126522E-2</v>
      </c>
      <c r="AL69" s="337">
        <f t="shared" si="102"/>
        <v>9.6807621118083081E-2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8.7181206240046258E-2</v>
      </c>
      <c r="N70" s="336">
        <f t="shared" si="103"/>
        <v>8.8078951557632582E-2</v>
      </c>
      <c r="O70" s="336">
        <f t="shared" si="103"/>
        <v>8.9025141326336571E-2</v>
      </c>
      <c r="P70" s="336">
        <f t="shared" si="103"/>
        <v>8.7581695591204878E-2</v>
      </c>
      <c r="Q70" s="336">
        <f t="shared" si="103"/>
        <v>8.6447991155858522E-2</v>
      </c>
      <c r="R70" s="336">
        <f t="shared" si="103"/>
        <v>8.8153893769190902E-2</v>
      </c>
      <c r="S70" s="336">
        <f t="shared" si="103"/>
        <v>8.4346198147140533E-2</v>
      </c>
      <c r="T70" s="336">
        <f t="shared" si="103"/>
        <v>8.7297789487795915E-2</v>
      </c>
      <c r="U70" s="336">
        <f t="shared" si="103"/>
        <v>8.6011088537221531E-2</v>
      </c>
      <c r="V70" s="336">
        <f t="shared" si="103"/>
        <v>8.4190756456566054E-2</v>
      </c>
      <c r="W70" s="336">
        <f t="shared" si="103"/>
        <v>8.8345495423312687E-2</v>
      </c>
      <c r="X70" s="336">
        <f t="shared" si="103"/>
        <v>9.0135503576517242E-2</v>
      </c>
      <c r="Y70" s="336">
        <f t="shared" si="103"/>
        <v>8.9737916019579617E-2</v>
      </c>
      <c r="Z70" s="336">
        <f t="shared" si="103"/>
        <v>8.9344829965821312E-2</v>
      </c>
      <c r="AA70" s="336">
        <f t="shared" si="103"/>
        <v>8.8958770620844813E-2</v>
      </c>
      <c r="AB70" s="336">
        <f t="shared" si="103"/>
        <v>8.8483874605230023E-2</v>
      </c>
      <c r="AC70" s="336">
        <f t="shared" si="103"/>
        <v>8.8049579511191314E-2</v>
      </c>
      <c r="AD70" s="336">
        <f t="shared" si="103"/>
        <v>8.7610882796992653E-2</v>
      </c>
      <c r="AE70" s="336">
        <f t="shared" ref="AE70:AL70" si="104">AE23/AE$49</f>
        <v>8.7109014806002402E-2</v>
      </c>
      <c r="AF70" s="336">
        <f t="shared" si="104"/>
        <v>8.6617487240519458E-2</v>
      </c>
      <c r="AG70" s="336">
        <f t="shared" si="104"/>
        <v>8.6167092540924792E-2</v>
      </c>
      <c r="AH70" s="336">
        <f t="shared" si="104"/>
        <v>8.5726646868535858E-2</v>
      </c>
      <c r="AI70" s="336">
        <f t="shared" si="104"/>
        <v>8.5289561485634879E-2</v>
      </c>
      <c r="AJ70" s="336">
        <f t="shared" si="104"/>
        <v>8.4863500094126035E-2</v>
      </c>
      <c r="AK70" s="336">
        <f t="shared" si="104"/>
        <v>8.4419335787405028E-2</v>
      </c>
      <c r="AL70" s="336">
        <f t="shared" si="104"/>
        <v>8.3910095559514314E-2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2.4293093934097832E-2</v>
      </c>
      <c r="N71" s="336">
        <f t="shared" si="105"/>
        <v>2.222049071111102E-2</v>
      </c>
      <c r="O71" s="336">
        <f t="shared" si="105"/>
        <v>2.2532065827320921E-2</v>
      </c>
      <c r="P71" s="336">
        <f t="shared" si="105"/>
        <v>2.3896279971027834E-2</v>
      </c>
      <c r="Q71" s="336">
        <f t="shared" si="105"/>
        <v>2.2931449101317114E-2</v>
      </c>
      <c r="R71" s="336">
        <f t="shared" si="105"/>
        <v>2.1186874717791963E-2</v>
      </c>
      <c r="S71" s="336">
        <f t="shared" si="105"/>
        <v>1.9940634860575752E-2</v>
      </c>
      <c r="T71" s="336">
        <f t="shared" si="105"/>
        <v>2.0697881549568812E-2</v>
      </c>
      <c r="U71" s="336">
        <f t="shared" si="105"/>
        <v>2.102162837552907E-2</v>
      </c>
      <c r="V71" s="336">
        <f t="shared" si="105"/>
        <v>1.9225091781602987E-2</v>
      </c>
      <c r="W71" s="336">
        <f t="shared" si="105"/>
        <v>1.9092238769933045E-2</v>
      </c>
      <c r="X71" s="336">
        <f t="shared" si="105"/>
        <v>1.887278109931902E-2</v>
      </c>
      <c r="Y71" s="336">
        <f t="shared" si="105"/>
        <v>1.8497396916929247E-2</v>
      </c>
      <c r="Z71" s="336">
        <f t="shared" si="105"/>
        <v>1.8126138634934046E-2</v>
      </c>
      <c r="AA71" s="336">
        <f t="shared" si="105"/>
        <v>1.7779865832409071E-2</v>
      </c>
      <c r="AB71" s="336">
        <f t="shared" si="105"/>
        <v>1.7388006809609408E-2</v>
      </c>
      <c r="AC71" s="336">
        <f t="shared" si="105"/>
        <v>1.6979732929980094E-2</v>
      </c>
      <c r="AD71" s="336">
        <f t="shared" si="105"/>
        <v>1.661554560542064E-2</v>
      </c>
      <c r="AE71" s="336">
        <f t="shared" ref="AE71:AL71" si="106">AE24/AE$49</f>
        <v>1.6290841656521737E-2</v>
      </c>
      <c r="AF71" s="336">
        <f t="shared" si="106"/>
        <v>1.5911269810088658E-2</v>
      </c>
      <c r="AG71" s="336">
        <f t="shared" si="106"/>
        <v>1.5369782560464137E-2</v>
      </c>
      <c r="AH71" s="336">
        <f t="shared" si="106"/>
        <v>1.4742165132095694E-2</v>
      </c>
      <c r="AI71" s="336">
        <f t="shared" si="106"/>
        <v>1.4325495188981508E-2</v>
      </c>
      <c r="AJ71" s="336">
        <f t="shared" si="106"/>
        <v>1.389717719665187E-2</v>
      </c>
      <c r="AK71" s="336">
        <f t="shared" si="106"/>
        <v>1.3420977013860176E-2</v>
      </c>
      <c r="AL71" s="336">
        <f t="shared" si="106"/>
        <v>1.2897525558568766E-2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0.10362967311463349</v>
      </c>
      <c r="N73" s="337">
        <f t="shared" si="107"/>
        <v>0.10822840175461679</v>
      </c>
      <c r="O73" s="337">
        <f t="shared" si="107"/>
        <v>0.10812731531601574</v>
      </c>
      <c r="P73" s="337">
        <f t="shared" si="107"/>
        <v>0.10188149328558005</v>
      </c>
      <c r="Q73" s="337">
        <f t="shared" si="107"/>
        <v>9.9369870752724479E-2</v>
      </c>
      <c r="R73" s="337">
        <f t="shared" si="107"/>
        <v>0.10034555767390385</v>
      </c>
      <c r="S73" s="337">
        <f t="shared" si="107"/>
        <v>0.10111348911459776</v>
      </c>
      <c r="T73" s="337">
        <f t="shared" si="107"/>
        <v>0.10001117383780093</v>
      </c>
      <c r="U73" s="337">
        <f t="shared" si="107"/>
        <v>9.3443520434453864E-2</v>
      </c>
      <c r="V73" s="337">
        <f t="shared" si="107"/>
        <v>9.3783891398183536E-2</v>
      </c>
      <c r="W73" s="337">
        <f t="shared" si="107"/>
        <v>8.3767597713422626E-2</v>
      </c>
      <c r="X73" s="337">
        <f t="shared" si="107"/>
        <v>8.4016073668527577E-2</v>
      </c>
      <c r="Y73" s="337">
        <f t="shared" si="107"/>
        <v>8.3013994236108571E-2</v>
      </c>
      <c r="Z73" s="337">
        <f t="shared" si="107"/>
        <v>8.1940170084864955E-2</v>
      </c>
      <c r="AA73" s="337">
        <f t="shared" si="107"/>
        <v>8.093918254675303E-2</v>
      </c>
      <c r="AB73" s="337">
        <f t="shared" si="107"/>
        <v>8.0096005246760027E-2</v>
      </c>
      <c r="AC73" s="337">
        <f t="shared" si="107"/>
        <v>7.9294752345483721E-2</v>
      </c>
      <c r="AD73" s="337">
        <f t="shared" si="107"/>
        <v>7.8432786320518935E-2</v>
      </c>
      <c r="AE73" s="337">
        <f t="shared" ref="AE73:AL73" si="108">AE26/AE$49</f>
        <v>7.7594228309750352E-2</v>
      </c>
      <c r="AF73" s="337">
        <f t="shared" si="108"/>
        <v>7.676164988862387E-2</v>
      </c>
      <c r="AG73" s="337">
        <f t="shared" si="108"/>
        <v>7.5936697066079806E-2</v>
      </c>
      <c r="AH73" s="337">
        <f t="shared" si="108"/>
        <v>7.5137299452288309E-2</v>
      </c>
      <c r="AI73" s="337">
        <f t="shared" si="108"/>
        <v>7.4339473115606736E-2</v>
      </c>
      <c r="AJ73" s="337">
        <f t="shared" si="108"/>
        <v>7.3557244241473668E-2</v>
      </c>
      <c r="AK73" s="337">
        <f t="shared" si="108"/>
        <v>7.2768170437255503E-2</v>
      </c>
      <c r="AL73" s="337">
        <f t="shared" si="108"/>
        <v>7.199211322311462E-2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9.6421770099715531E-3</v>
      </c>
      <c r="N74" s="336">
        <f t="shared" si="109"/>
        <v>1.4965094108683028E-2</v>
      </c>
      <c r="O74" s="336">
        <f t="shared" si="109"/>
        <v>1.3243012984045946E-2</v>
      </c>
      <c r="P74" s="336">
        <f t="shared" si="109"/>
        <v>1.0814652122736707E-2</v>
      </c>
      <c r="Q74" s="336">
        <f t="shared" si="109"/>
        <v>8.8399659144392344E-3</v>
      </c>
      <c r="R74" s="336">
        <f t="shared" si="109"/>
        <v>1.0390949552962813E-2</v>
      </c>
      <c r="S74" s="336">
        <f t="shared" si="109"/>
        <v>1.0956908058828126E-2</v>
      </c>
      <c r="T74" s="336">
        <f t="shared" si="109"/>
        <v>1.159670085256511E-2</v>
      </c>
      <c r="U74" s="336">
        <f t="shared" si="109"/>
        <v>9.1950228124004826E-3</v>
      </c>
      <c r="V74" s="336">
        <f t="shared" si="109"/>
        <v>1.0202743481373162E-2</v>
      </c>
      <c r="W74" s="336">
        <f t="shared" si="109"/>
        <v>1.1785268836967318E-2</v>
      </c>
      <c r="X74" s="336">
        <f t="shared" si="109"/>
        <v>1.103061746439761E-2</v>
      </c>
      <c r="Y74" s="336">
        <f t="shared" si="109"/>
        <v>1.0970710539215897E-2</v>
      </c>
      <c r="Z74" s="336">
        <f t="shared" si="109"/>
        <v>1.0932463264798329E-2</v>
      </c>
      <c r="AA74" s="336">
        <f t="shared" si="109"/>
        <v>1.0902068374532609E-2</v>
      </c>
      <c r="AB74" s="336">
        <f t="shared" si="109"/>
        <v>1.0888759706696416E-2</v>
      </c>
      <c r="AC74" s="336">
        <f t="shared" si="109"/>
        <v>1.087467002402898E-2</v>
      </c>
      <c r="AD74" s="336">
        <f t="shared" si="109"/>
        <v>1.0847244298238707E-2</v>
      </c>
      <c r="AE74" s="336">
        <f t="shared" ref="AE74:AL74" si="110">AE27/AE$49</f>
        <v>1.0845368989916129E-2</v>
      </c>
      <c r="AF74" s="336">
        <f t="shared" si="110"/>
        <v>1.0857929232137981E-2</v>
      </c>
      <c r="AG74" s="336">
        <f t="shared" si="110"/>
        <v>1.0869918092780088E-2</v>
      </c>
      <c r="AH74" s="336">
        <f t="shared" si="110"/>
        <v>1.0883208093673184E-2</v>
      </c>
      <c r="AI74" s="336">
        <f t="shared" si="110"/>
        <v>1.0895779483643297E-2</v>
      </c>
      <c r="AJ74" s="336">
        <f t="shared" si="110"/>
        <v>1.0914128278774445E-2</v>
      </c>
      <c r="AK74" s="336">
        <f t="shared" si="110"/>
        <v>1.0932205224818256E-2</v>
      </c>
      <c r="AL74" s="336">
        <f t="shared" si="110"/>
        <v>1.0952013287821926E-2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4.4616433460190695E-2</v>
      </c>
      <c r="N75" s="336">
        <f t="shared" si="111"/>
        <v>4.4336987730607999E-2</v>
      </c>
      <c r="O75" s="336">
        <f t="shared" si="111"/>
        <v>4.4565079433818072E-2</v>
      </c>
      <c r="P75" s="336">
        <f t="shared" si="111"/>
        <v>4.3139870546201442E-2</v>
      </c>
      <c r="Q75" s="336">
        <f t="shared" si="111"/>
        <v>4.4197153963382835E-2</v>
      </c>
      <c r="R75" s="336">
        <f t="shared" si="111"/>
        <v>4.3799362906513685E-2</v>
      </c>
      <c r="S75" s="336">
        <f t="shared" si="111"/>
        <v>4.3524350250419237E-2</v>
      </c>
      <c r="T75" s="336">
        <f t="shared" si="111"/>
        <v>4.2895619294262798E-2</v>
      </c>
      <c r="U75" s="336">
        <f t="shared" si="111"/>
        <v>4.0711109341169976E-2</v>
      </c>
      <c r="V75" s="336">
        <f t="shared" si="111"/>
        <v>4.2138879675785529E-2</v>
      </c>
      <c r="W75" s="336">
        <f t="shared" si="111"/>
        <v>3.6518675872499219E-2</v>
      </c>
      <c r="X75" s="336">
        <f t="shared" si="111"/>
        <v>3.6502826435544332E-2</v>
      </c>
      <c r="Y75" s="336">
        <f t="shared" si="111"/>
        <v>3.6126710171864897E-2</v>
      </c>
      <c r="Z75" s="336">
        <f t="shared" si="111"/>
        <v>3.5685828315177123E-2</v>
      </c>
      <c r="AA75" s="336">
        <f t="shared" si="111"/>
        <v>3.5254573713421819E-2</v>
      </c>
      <c r="AB75" s="336">
        <f t="shared" si="111"/>
        <v>3.4879076700879266E-2</v>
      </c>
      <c r="AC75" s="336">
        <f t="shared" si="111"/>
        <v>3.4525211027129007E-2</v>
      </c>
      <c r="AD75" s="336">
        <f t="shared" si="111"/>
        <v>3.4162972933421895E-2</v>
      </c>
      <c r="AE75" s="336">
        <f t="shared" ref="AE75:AL75" si="112">AE28/AE$49</f>
        <v>3.380499720450119E-2</v>
      </c>
      <c r="AF75" s="336">
        <f t="shared" si="112"/>
        <v>3.344692022449175E-2</v>
      </c>
      <c r="AG75" s="336">
        <f t="shared" si="112"/>
        <v>3.3086987801708406E-2</v>
      </c>
      <c r="AH75" s="336">
        <f t="shared" si="112"/>
        <v>3.2722567942410179E-2</v>
      </c>
      <c r="AI75" s="336">
        <f t="shared" si="112"/>
        <v>3.2354382018133204E-2</v>
      </c>
      <c r="AJ75" s="336">
        <f t="shared" si="112"/>
        <v>3.1989055331277924E-2</v>
      </c>
      <c r="AK75" s="336">
        <f t="shared" si="112"/>
        <v>3.1623257523247544E-2</v>
      </c>
      <c r="AL75" s="336">
        <f t="shared" si="112"/>
        <v>3.1266516463943114E-2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3.0536732233249507E-2</v>
      </c>
      <c r="N76" s="336">
        <f t="shared" si="113"/>
        <v>2.970071432128837E-2</v>
      </c>
      <c r="O76" s="336">
        <f t="shared" si="113"/>
        <v>3.1300837386916247E-2</v>
      </c>
      <c r="P76" s="336">
        <f t="shared" si="113"/>
        <v>2.8797252272714055E-2</v>
      </c>
      <c r="Q76" s="336">
        <f t="shared" si="113"/>
        <v>2.8205871766161794E-2</v>
      </c>
      <c r="R76" s="336">
        <f t="shared" si="113"/>
        <v>2.7042697604955222E-2</v>
      </c>
      <c r="S76" s="336">
        <f t="shared" si="113"/>
        <v>2.7916138597827142E-2</v>
      </c>
      <c r="T76" s="336">
        <f t="shared" si="113"/>
        <v>2.7257466442624417E-2</v>
      </c>
      <c r="U76" s="336">
        <f t="shared" si="113"/>
        <v>2.6306155956909379E-2</v>
      </c>
      <c r="V76" s="336">
        <f t="shared" si="113"/>
        <v>2.5528649177587612E-2</v>
      </c>
      <c r="W76" s="336">
        <f t="shared" si="113"/>
        <v>2.019167391279322E-2</v>
      </c>
      <c r="X76" s="336">
        <f t="shared" si="113"/>
        <v>2.071385142865725E-2</v>
      </c>
      <c r="Y76" s="336">
        <f t="shared" si="113"/>
        <v>2.03189523855659E-2</v>
      </c>
      <c r="Z76" s="336">
        <f t="shared" si="113"/>
        <v>1.9923149976068619E-2</v>
      </c>
      <c r="AA76" s="336">
        <f t="shared" si="113"/>
        <v>1.9552745246650807E-2</v>
      </c>
      <c r="AB76" s="336">
        <f t="shared" si="113"/>
        <v>1.9229702086841785E-2</v>
      </c>
      <c r="AC76" s="336">
        <f t="shared" si="113"/>
        <v>1.8920450712556516E-2</v>
      </c>
      <c r="AD76" s="336">
        <f t="shared" si="113"/>
        <v>1.8607146570407643E-2</v>
      </c>
      <c r="AE76" s="336">
        <f t="shared" ref="AE76:AL76" si="114">AE29/AE$49</f>
        <v>1.8288315349547959E-2</v>
      </c>
      <c r="AF76" s="336">
        <f t="shared" si="114"/>
        <v>1.7967686147785013E-2</v>
      </c>
      <c r="AG76" s="336">
        <f t="shared" si="114"/>
        <v>1.7644390007354124E-2</v>
      </c>
      <c r="AH76" s="336">
        <f t="shared" si="114"/>
        <v>1.7330926451533637E-2</v>
      </c>
      <c r="AI76" s="336">
        <f t="shared" si="114"/>
        <v>1.7025947655606197E-2</v>
      </c>
      <c r="AJ76" s="336">
        <f t="shared" si="114"/>
        <v>1.6731128123805065E-2</v>
      </c>
      <c r="AK76" s="336">
        <f t="shared" si="114"/>
        <v>1.6438325203312152E-2</v>
      </c>
      <c r="AL76" s="336">
        <f t="shared" si="114"/>
        <v>1.6148128932887234E-2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1.8834330411221751E-2</v>
      </c>
      <c r="N77" s="336">
        <f t="shared" si="115"/>
        <v>1.9225605594037389E-2</v>
      </c>
      <c r="O77" s="336">
        <f t="shared" si="115"/>
        <v>1.9018385511235483E-2</v>
      </c>
      <c r="P77" s="336">
        <f t="shared" si="115"/>
        <v>1.9129718343927838E-2</v>
      </c>
      <c r="Q77" s="336">
        <f t="shared" si="115"/>
        <v>1.8126879108740616E-2</v>
      </c>
      <c r="R77" s="336">
        <f t="shared" si="115"/>
        <v>1.9112547609472119E-2</v>
      </c>
      <c r="S77" s="336">
        <f t="shared" si="115"/>
        <v>1.8716092207523256E-2</v>
      </c>
      <c r="T77" s="336">
        <f t="shared" si="115"/>
        <v>1.8261387248348613E-2</v>
      </c>
      <c r="U77" s="336">
        <f t="shared" si="115"/>
        <v>1.7231232323974024E-2</v>
      </c>
      <c r="V77" s="336">
        <f t="shared" si="115"/>
        <v>1.5913619063437225E-2</v>
      </c>
      <c r="W77" s="336">
        <f t="shared" si="115"/>
        <v>1.5271979091162863E-2</v>
      </c>
      <c r="X77" s="336">
        <f t="shared" si="115"/>
        <v>1.5768778339928385E-2</v>
      </c>
      <c r="Y77" s="336">
        <f t="shared" si="115"/>
        <v>1.5597621139461882E-2</v>
      </c>
      <c r="Z77" s="336">
        <f t="shared" si="115"/>
        <v>1.5398728528820883E-2</v>
      </c>
      <c r="AA77" s="336">
        <f t="shared" si="115"/>
        <v>1.5229795212147795E-2</v>
      </c>
      <c r="AB77" s="336">
        <f t="shared" si="115"/>
        <v>1.5098466752342566E-2</v>
      </c>
      <c r="AC77" s="336">
        <f t="shared" si="115"/>
        <v>1.497442058176921E-2</v>
      </c>
      <c r="AD77" s="336">
        <f t="shared" si="115"/>
        <v>1.4815422518450704E-2</v>
      </c>
      <c r="AE77" s="336">
        <f t="shared" ref="AE77:AL77" si="116">AE30/AE$49</f>
        <v>1.4655546765785073E-2</v>
      </c>
      <c r="AF77" s="336">
        <f t="shared" si="116"/>
        <v>1.4489114284209112E-2</v>
      </c>
      <c r="AG77" s="336">
        <f t="shared" si="116"/>
        <v>1.4335401164237186E-2</v>
      </c>
      <c r="AH77" s="336">
        <f t="shared" si="116"/>
        <v>1.4200596964671309E-2</v>
      </c>
      <c r="AI77" s="336">
        <f t="shared" si="116"/>
        <v>1.4063363958224041E-2</v>
      </c>
      <c r="AJ77" s="336">
        <f t="shared" si="116"/>
        <v>1.3922932507616247E-2</v>
      </c>
      <c r="AK77" s="336">
        <f t="shared" si="116"/>
        <v>1.3774382485877553E-2</v>
      </c>
      <c r="AL77" s="336">
        <f t="shared" si="116"/>
        <v>1.3625454538462343E-2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0.10225931520033683</v>
      </c>
      <c r="N79" s="337">
        <f t="shared" si="117"/>
        <v>0.10022407876937177</v>
      </c>
      <c r="O79" s="337">
        <f t="shared" si="117"/>
        <v>0.10206871859496151</v>
      </c>
      <c r="P79" s="337">
        <f t="shared" si="117"/>
        <v>0.10625939896017644</v>
      </c>
      <c r="Q79" s="337">
        <f t="shared" si="117"/>
        <v>0.11083586962620004</v>
      </c>
      <c r="R79" s="337">
        <f t="shared" si="117"/>
        <v>0.10764007357097509</v>
      </c>
      <c r="S79" s="337">
        <f t="shared" si="117"/>
        <v>0.10817480793318898</v>
      </c>
      <c r="T79" s="337">
        <f t="shared" si="117"/>
        <v>0.1057399412781523</v>
      </c>
      <c r="U79" s="337">
        <f t="shared" si="117"/>
        <v>0.10548612754704652</v>
      </c>
      <c r="V79" s="337">
        <f t="shared" si="117"/>
        <v>0.10596262281330807</v>
      </c>
      <c r="W79" s="337">
        <f t="shared" si="117"/>
        <v>0.10244763006727803</v>
      </c>
      <c r="X79" s="337">
        <f t="shared" si="117"/>
        <v>0.1008323912035524</v>
      </c>
      <c r="Y79" s="337">
        <f t="shared" si="117"/>
        <v>0.10115442339733735</v>
      </c>
      <c r="Z79" s="337">
        <f t="shared" si="117"/>
        <v>0.10155952071786127</v>
      </c>
      <c r="AA79" s="337">
        <f t="shared" si="117"/>
        <v>0.10191054678436592</v>
      </c>
      <c r="AB79" s="337">
        <f t="shared" si="117"/>
        <v>0.10230050244496787</v>
      </c>
      <c r="AC79" s="337">
        <f t="shared" si="117"/>
        <v>0.10261426273045693</v>
      </c>
      <c r="AD79" s="337">
        <f t="shared" si="117"/>
        <v>0.10292940916958607</v>
      </c>
      <c r="AE79" s="337">
        <f t="shared" ref="AE79:AL79" si="118">AE32/AE$49</f>
        <v>0.10323146898439176</v>
      </c>
      <c r="AF79" s="337">
        <f t="shared" si="118"/>
        <v>0.10353647176221714</v>
      </c>
      <c r="AG79" s="337">
        <f t="shared" si="118"/>
        <v>0.10383385964867296</v>
      </c>
      <c r="AH79" s="337">
        <f t="shared" si="118"/>
        <v>0.10416102366415171</v>
      </c>
      <c r="AI79" s="337">
        <f t="shared" si="118"/>
        <v>0.10449795276107575</v>
      </c>
      <c r="AJ79" s="337">
        <f t="shared" si="118"/>
        <v>0.10482540990814446</v>
      </c>
      <c r="AK79" s="337">
        <f t="shared" si="118"/>
        <v>0.10516883463136989</v>
      </c>
      <c r="AL79" s="337">
        <f t="shared" si="118"/>
        <v>0.10552133935189653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7.7735361831926267E-2</v>
      </c>
      <c r="N80" s="336">
        <f t="shared" si="119"/>
        <v>7.4105395051553211E-2</v>
      </c>
      <c r="O80" s="336">
        <f t="shared" si="119"/>
        <v>7.7122765140700059E-2</v>
      </c>
      <c r="P80" s="336">
        <f t="shared" si="119"/>
        <v>7.7800249043848732E-2</v>
      </c>
      <c r="Q80" s="336">
        <f t="shared" si="119"/>
        <v>8.3624549571592044E-2</v>
      </c>
      <c r="R80" s="336">
        <f t="shared" si="119"/>
        <v>8.4622377769134283E-2</v>
      </c>
      <c r="S80" s="336">
        <f t="shared" si="119"/>
        <v>8.1528988901181126E-2</v>
      </c>
      <c r="T80" s="336">
        <f t="shared" si="119"/>
        <v>8.2724266356773268E-2</v>
      </c>
      <c r="U80" s="336">
        <f t="shared" si="119"/>
        <v>8.1862651461723196E-2</v>
      </c>
      <c r="V80" s="336">
        <f t="shared" si="119"/>
        <v>7.9988179842422555E-2</v>
      </c>
      <c r="W80" s="336">
        <f t="shared" si="119"/>
        <v>7.7363309217849591E-2</v>
      </c>
      <c r="X80" s="336">
        <f t="shared" si="119"/>
        <v>7.776861905165719E-2</v>
      </c>
      <c r="Y80" s="336">
        <f t="shared" si="119"/>
        <v>7.8228730351426676E-2</v>
      </c>
      <c r="Z80" s="336">
        <f t="shared" si="119"/>
        <v>7.8658771008501119E-2</v>
      </c>
      <c r="AA80" s="336">
        <f t="shared" si="119"/>
        <v>7.9003303555145413E-2</v>
      </c>
      <c r="AB80" s="336">
        <f t="shared" si="119"/>
        <v>7.938998134246128E-2</v>
      </c>
      <c r="AC80" s="336">
        <f t="shared" si="119"/>
        <v>7.9709223947633259E-2</v>
      </c>
      <c r="AD80" s="336">
        <f t="shared" si="119"/>
        <v>8.003217502566691E-2</v>
      </c>
      <c r="AE80" s="336">
        <f t="shared" ref="AE80:AL80" si="120">AE33/AE$49</f>
        <v>8.0359793984448494E-2</v>
      </c>
      <c r="AF80" s="336">
        <f t="shared" si="120"/>
        <v>8.0694320213916509E-2</v>
      </c>
      <c r="AG80" s="336">
        <f t="shared" si="120"/>
        <v>8.1018550021471208E-2</v>
      </c>
      <c r="AH80" s="336">
        <f t="shared" si="120"/>
        <v>8.1370806357829298E-2</v>
      </c>
      <c r="AI80" s="336">
        <f t="shared" si="120"/>
        <v>8.1753876923882265E-2</v>
      </c>
      <c r="AJ80" s="336">
        <f t="shared" si="120"/>
        <v>8.2131438877118462E-2</v>
      </c>
      <c r="AK80" s="336">
        <f t="shared" si="120"/>
        <v>8.2525520323195975E-2</v>
      </c>
      <c r="AL80" s="336">
        <f t="shared" si="120"/>
        <v>8.2921851287009241E-2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2.2783524691825867E-2</v>
      </c>
      <c r="N81" s="336">
        <f t="shared" si="121"/>
        <v>2.4938946361766367E-2</v>
      </c>
      <c r="O81" s="336">
        <f t="shared" si="121"/>
        <v>2.3827950302703075E-2</v>
      </c>
      <c r="P81" s="336">
        <f t="shared" si="121"/>
        <v>2.7387284544010598E-2</v>
      </c>
      <c r="Q81" s="336">
        <f t="shared" si="121"/>
        <v>2.5991175685631196E-2</v>
      </c>
      <c r="R81" s="336">
        <f t="shared" si="121"/>
        <v>2.1937953016650007E-2</v>
      </c>
      <c r="S81" s="336">
        <f t="shared" si="121"/>
        <v>2.5793727429891465E-2</v>
      </c>
      <c r="T81" s="336">
        <f t="shared" si="121"/>
        <v>2.2085847559150558E-2</v>
      </c>
      <c r="U81" s="336">
        <f t="shared" si="121"/>
        <v>2.2661918900433394E-2</v>
      </c>
      <c r="V81" s="336">
        <f t="shared" si="121"/>
        <v>2.5109896906362936E-2</v>
      </c>
      <c r="W81" s="336">
        <f t="shared" si="121"/>
        <v>2.4006544526667128E-2</v>
      </c>
      <c r="X81" s="336">
        <f t="shared" si="121"/>
        <v>2.2273147044625328E-2</v>
      </c>
      <c r="Y81" s="336">
        <f t="shared" si="121"/>
        <v>2.2121403976753662E-2</v>
      </c>
      <c r="Z81" s="336">
        <f t="shared" si="121"/>
        <v>2.2085900022853034E-2</v>
      </c>
      <c r="AA81" s="336">
        <f t="shared" si="121"/>
        <v>2.2081431757357824E-2</v>
      </c>
      <c r="AB81" s="336">
        <f t="shared" si="121"/>
        <v>2.2076899881852421E-2</v>
      </c>
      <c r="AC81" s="336">
        <f t="shared" si="121"/>
        <v>2.2063244293117824E-2</v>
      </c>
      <c r="AD81" s="336">
        <f t="shared" si="121"/>
        <v>2.2047039145716887E-2</v>
      </c>
      <c r="AE81" s="336">
        <f t="shared" ref="AE81:AL81" si="122">AE34/AE$49</f>
        <v>2.2013311411601826E-2</v>
      </c>
      <c r="AF81" s="336">
        <f t="shared" si="122"/>
        <v>2.1976347880057156E-2</v>
      </c>
      <c r="AG81" s="336">
        <f t="shared" si="122"/>
        <v>2.1942812301719988E-2</v>
      </c>
      <c r="AH81" s="336">
        <f t="shared" si="122"/>
        <v>2.1911454877757339E-2</v>
      </c>
      <c r="AI81" s="336">
        <f t="shared" si="122"/>
        <v>2.185878625392243E-2</v>
      </c>
      <c r="AJ81" s="336">
        <f t="shared" si="122"/>
        <v>2.1802226480024244E-2</v>
      </c>
      <c r="AK81" s="336">
        <f t="shared" si="122"/>
        <v>2.1744129028055004E-2</v>
      </c>
      <c r="AL81" s="336">
        <f t="shared" si="122"/>
        <v>2.1693464249275436E-2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1.7404286765847013E-3</v>
      </c>
      <c r="N82" s="336">
        <f t="shared" si="123"/>
        <v>1.1797373560521794E-3</v>
      </c>
      <c r="O82" s="336">
        <f t="shared" si="123"/>
        <v>1.1180031515583746E-3</v>
      </c>
      <c r="P82" s="336">
        <f t="shared" si="123"/>
        <v>1.0718653723171079E-3</v>
      </c>
      <c r="Q82" s="336">
        <f t="shared" si="123"/>
        <v>1.2201443689768261E-3</v>
      </c>
      <c r="R82" s="336">
        <f t="shared" si="123"/>
        <v>1.0797427851908031E-3</v>
      </c>
      <c r="S82" s="336">
        <f t="shared" si="123"/>
        <v>8.520916021163826E-4</v>
      </c>
      <c r="T82" s="336">
        <f t="shared" si="123"/>
        <v>9.2982736222845951E-4</v>
      </c>
      <c r="U82" s="336">
        <f t="shared" si="123"/>
        <v>9.6155718488992741E-4</v>
      </c>
      <c r="V82" s="336">
        <f t="shared" si="123"/>
        <v>8.6454606452257229E-4</v>
      </c>
      <c r="W82" s="336">
        <f t="shared" si="123"/>
        <v>1.0777763227613037E-3</v>
      </c>
      <c r="X82" s="336">
        <f t="shared" si="123"/>
        <v>7.9062510726990172E-4</v>
      </c>
      <c r="Y82" s="336">
        <f t="shared" si="123"/>
        <v>8.0428906915701391E-4</v>
      </c>
      <c r="Z82" s="336">
        <f t="shared" si="123"/>
        <v>8.1484968650711101E-4</v>
      </c>
      <c r="AA82" s="336">
        <f t="shared" si="123"/>
        <v>8.258114718626932E-4</v>
      </c>
      <c r="AB82" s="336">
        <f t="shared" si="123"/>
        <v>8.3362122065416626E-4</v>
      </c>
      <c r="AC82" s="336">
        <f t="shared" si="123"/>
        <v>8.4179448970585593E-4</v>
      </c>
      <c r="AD82" s="336">
        <f t="shared" si="123"/>
        <v>8.5019499820226984E-4</v>
      </c>
      <c r="AE82" s="336">
        <f t="shared" ref="AE82:AL82" si="124">AE35/AE$49</f>
        <v>8.5836358834143461E-4</v>
      </c>
      <c r="AF82" s="336">
        <f t="shared" si="124"/>
        <v>8.658036682434706E-4</v>
      </c>
      <c r="AG82" s="336">
        <f t="shared" si="124"/>
        <v>8.7249732548176878E-4</v>
      </c>
      <c r="AH82" s="336">
        <f t="shared" si="124"/>
        <v>8.787624285650817E-4</v>
      </c>
      <c r="AI82" s="336">
        <f t="shared" si="124"/>
        <v>8.8528958327105281E-4</v>
      </c>
      <c r="AJ82" s="336">
        <f t="shared" si="124"/>
        <v>8.9174455100174996E-4</v>
      </c>
      <c r="AK82" s="336">
        <f t="shared" si="124"/>
        <v>8.9918528011890143E-4</v>
      </c>
      <c r="AL82" s="336">
        <f t="shared" si="124"/>
        <v>9.0602381561185491E-4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8.8727697499705493E-2</v>
      </c>
      <c r="N84" s="337">
        <f t="shared" si="125"/>
        <v>9.2742261904401754E-2</v>
      </c>
      <c r="O84" s="337">
        <f t="shared" si="125"/>
        <v>9.0547193842806586E-2</v>
      </c>
      <c r="P84" s="337">
        <f t="shared" si="125"/>
        <v>8.9365439673376498E-2</v>
      </c>
      <c r="Q84" s="337">
        <f t="shared" si="125"/>
        <v>8.8027015373889017E-2</v>
      </c>
      <c r="R84" s="337">
        <f t="shared" si="125"/>
        <v>8.9584306228622582E-2</v>
      </c>
      <c r="S84" s="337">
        <f t="shared" si="125"/>
        <v>8.7634752153455189E-2</v>
      </c>
      <c r="T84" s="337">
        <f t="shared" si="125"/>
        <v>8.5871595381546706E-2</v>
      </c>
      <c r="U84" s="337">
        <f t="shared" si="125"/>
        <v>8.5102414226678885E-2</v>
      </c>
      <c r="V84" s="337">
        <f t="shared" si="125"/>
        <v>8.2907610559725328E-2</v>
      </c>
      <c r="W84" s="337">
        <f t="shared" si="125"/>
        <v>8.0967250197229765E-2</v>
      </c>
      <c r="X84" s="337">
        <f t="shared" si="125"/>
        <v>7.9896355712073694E-2</v>
      </c>
      <c r="Y84" s="337">
        <f t="shared" si="125"/>
        <v>7.9974731874177987E-2</v>
      </c>
      <c r="Z84" s="337">
        <f t="shared" si="125"/>
        <v>7.9841101539836978E-2</v>
      </c>
      <c r="AA84" s="337">
        <f t="shared" si="125"/>
        <v>7.9694956053624325E-2</v>
      </c>
      <c r="AB84" s="337">
        <f t="shared" si="125"/>
        <v>7.9532002234253676E-2</v>
      </c>
      <c r="AC84" s="337">
        <f t="shared" si="125"/>
        <v>7.9384760344949373E-2</v>
      </c>
      <c r="AD84" s="337">
        <f t="shared" si="125"/>
        <v>7.9214059294112571E-2</v>
      </c>
      <c r="AE84" s="337">
        <f t="shared" ref="AE84:AL84" si="126">AE37/AE$49</f>
        <v>7.8976889047417745E-2</v>
      </c>
      <c r="AF84" s="337">
        <f t="shared" si="126"/>
        <v>7.8736424610284642E-2</v>
      </c>
      <c r="AG84" s="337">
        <f t="shared" si="126"/>
        <v>7.8471704743000262E-2</v>
      </c>
      <c r="AH84" s="337">
        <f t="shared" si="126"/>
        <v>7.8175389679542351E-2</v>
      </c>
      <c r="AI84" s="337">
        <f t="shared" si="126"/>
        <v>7.7937143676152731E-2</v>
      </c>
      <c r="AJ84" s="337">
        <f t="shared" si="126"/>
        <v>7.7691101100370433E-2</v>
      </c>
      <c r="AK84" s="337">
        <f t="shared" si="126"/>
        <v>7.7448759024966327E-2</v>
      </c>
      <c r="AL84" s="337">
        <f t="shared" si="126"/>
        <v>7.7201849739158196E-2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7.2870314550459822E-2</v>
      </c>
      <c r="N85" s="336">
        <f t="shared" si="127"/>
        <v>7.747772622476333E-2</v>
      </c>
      <c r="O85" s="336">
        <f t="shared" si="127"/>
        <v>7.5191310526915037E-2</v>
      </c>
      <c r="P85" s="336">
        <f t="shared" si="127"/>
        <v>7.3871625340585931E-2</v>
      </c>
      <c r="Q85" s="336">
        <f t="shared" si="127"/>
        <v>7.3603542600734817E-2</v>
      </c>
      <c r="R85" s="336">
        <f t="shared" si="127"/>
        <v>7.3413636678848357E-2</v>
      </c>
      <c r="S85" s="336">
        <f t="shared" si="127"/>
        <v>7.2434809451646667E-2</v>
      </c>
      <c r="T85" s="336">
        <f t="shared" si="127"/>
        <v>6.9148581926580868E-2</v>
      </c>
      <c r="U85" s="336">
        <f t="shared" si="127"/>
        <v>6.8053311126167276E-2</v>
      </c>
      <c r="V85" s="336">
        <f t="shared" si="127"/>
        <v>6.63729532442007E-2</v>
      </c>
      <c r="W85" s="336">
        <f t="shared" si="127"/>
        <v>6.4113947811018895E-2</v>
      </c>
      <c r="X85" s="336">
        <f t="shared" si="127"/>
        <v>6.228910064412669E-2</v>
      </c>
      <c r="Y85" s="336">
        <f t="shared" si="127"/>
        <v>6.2219675842846836E-2</v>
      </c>
      <c r="Z85" s="336">
        <f t="shared" si="127"/>
        <v>6.1949084759659712E-2</v>
      </c>
      <c r="AA85" s="336">
        <f t="shared" si="127"/>
        <v>6.1668807395552964E-2</v>
      </c>
      <c r="AB85" s="336">
        <f t="shared" si="127"/>
        <v>6.1371209937085509E-2</v>
      </c>
      <c r="AC85" s="336">
        <f t="shared" si="127"/>
        <v>6.1101567608856343E-2</v>
      </c>
      <c r="AD85" s="336">
        <f t="shared" si="127"/>
        <v>6.0802140510787375E-2</v>
      </c>
      <c r="AE85" s="336">
        <f t="shared" ref="AE85:AL85" si="128">AE38/AE$49</f>
        <v>6.0450369404198206E-2</v>
      </c>
      <c r="AF85" s="336">
        <f t="shared" si="128"/>
        <v>6.0093515469579813E-2</v>
      </c>
      <c r="AG85" s="336">
        <f t="shared" si="128"/>
        <v>5.9714081003231223E-2</v>
      </c>
      <c r="AH85" s="336">
        <f t="shared" si="128"/>
        <v>5.9287911208170667E-2</v>
      </c>
      <c r="AI85" s="336">
        <f t="shared" si="128"/>
        <v>5.8928847726014318E-2</v>
      </c>
      <c r="AJ85" s="336">
        <f t="shared" si="128"/>
        <v>5.8554644536092493E-2</v>
      </c>
      <c r="AK85" s="336">
        <f t="shared" si="128"/>
        <v>5.8185682244857893E-2</v>
      </c>
      <c r="AL85" s="336">
        <f t="shared" si="128"/>
        <v>5.7803561908279531E-2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1.5857382949245664E-2</v>
      </c>
      <c r="N86" s="336">
        <f t="shared" si="129"/>
        <v>1.5264535679638433E-2</v>
      </c>
      <c r="O86" s="336">
        <f t="shared" si="129"/>
        <v>1.5355883315891548E-2</v>
      </c>
      <c r="P86" s="336">
        <f t="shared" si="129"/>
        <v>1.5493814332790569E-2</v>
      </c>
      <c r="Q86" s="336">
        <f t="shared" si="129"/>
        <v>1.442347277315419E-2</v>
      </c>
      <c r="R86" s="336">
        <f t="shared" si="129"/>
        <v>1.6170669549774232E-2</v>
      </c>
      <c r="S86" s="336">
        <f t="shared" si="129"/>
        <v>1.5199942701808513E-2</v>
      </c>
      <c r="T86" s="336">
        <f t="shared" si="129"/>
        <v>1.6723013454965834E-2</v>
      </c>
      <c r="U86" s="336">
        <f t="shared" si="129"/>
        <v>1.7049103100511605E-2</v>
      </c>
      <c r="V86" s="336">
        <f t="shared" si="129"/>
        <v>1.6534657315524628E-2</v>
      </c>
      <c r="W86" s="336">
        <f t="shared" si="129"/>
        <v>1.685330238621088E-2</v>
      </c>
      <c r="X86" s="336">
        <f t="shared" si="129"/>
        <v>1.7607255067947018E-2</v>
      </c>
      <c r="Y86" s="336">
        <f t="shared" si="129"/>
        <v>1.7755056031331148E-2</v>
      </c>
      <c r="Z86" s="336">
        <f t="shared" si="129"/>
        <v>1.7892016780177277E-2</v>
      </c>
      <c r="AA86" s="336">
        <f t="shared" si="129"/>
        <v>1.8026148658071357E-2</v>
      </c>
      <c r="AB86" s="336">
        <f t="shared" si="129"/>
        <v>1.8160792297168174E-2</v>
      </c>
      <c r="AC86" s="336">
        <f t="shared" si="129"/>
        <v>1.8283192736093037E-2</v>
      </c>
      <c r="AD86" s="336">
        <f t="shared" si="129"/>
        <v>1.8411918783325196E-2</v>
      </c>
      <c r="AE86" s="336">
        <f t="shared" ref="AE86:AL86" si="130">AE39/AE$49</f>
        <v>1.8526519643219538E-2</v>
      </c>
      <c r="AF86" s="336">
        <f t="shared" si="130"/>
        <v>1.8642909140704829E-2</v>
      </c>
      <c r="AG86" s="336">
        <f t="shared" si="130"/>
        <v>1.8757623739769032E-2</v>
      </c>
      <c r="AH86" s="336">
        <f t="shared" si="130"/>
        <v>1.8887478471371684E-2</v>
      </c>
      <c r="AI86" s="336">
        <f t="shared" si="130"/>
        <v>1.9008295950138417E-2</v>
      </c>
      <c r="AJ86" s="336">
        <f t="shared" si="130"/>
        <v>1.9136456564277936E-2</v>
      </c>
      <c r="AK86" s="336">
        <f t="shared" si="130"/>
        <v>1.9263076780108433E-2</v>
      </c>
      <c r="AL86" s="336">
        <f t="shared" si="130"/>
        <v>1.9398287830878668E-2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9.0644772337228299E-2</v>
      </c>
      <c r="N88" s="337">
        <f t="shared" si="131"/>
        <v>8.6820778410486035E-2</v>
      </c>
      <c r="O88" s="337">
        <f t="shared" si="131"/>
        <v>8.6062128402891028E-2</v>
      </c>
      <c r="P88" s="337">
        <f t="shared" si="131"/>
        <v>8.7324117445021193E-2</v>
      </c>
      <c r="Q88" s="337">
        <f t="shared" si="131"/>
        <v>8.0855938846999681E-2</v>
      </c>
      <c r="R88" s="337">
        <f t="shared" si="131"/>
        <v>8.3306222195459453E-2</v>
      </c>
      <c r="S88" s="337">
        <f t="shared" si="131"/>
        <v>8.5551162271340936E-2</v>
      </c>
      <c r="T88" s="337">
        <f t="shared" si="131"/>
        <v>8.5269328940889663E-2</v>
      </c>
      <c r="U88" s="337">
        <f t="shared" si="131"/>
        <v>8.4477546079730723E-2</v>
      </c>
      <c r="V88" s="337">
        <f t="shared" si="131"/>
        <v>8.230054239322071E-2</v>
      </c>
      <c r="W88" s="337">
        <f t="shared" si="131"/>
        <v>7.7433495976843777E-2</v>
      </c>
      <c r="X88" s="337">
        <f t="shared" si="131"/>
        <v>7.9677331646392791E-2</v>
      </c>
      <c r="Y88" s="337">
        <f t="shared" si="131"/>
        <v>7.8946128598188434E-2</v>
      </c>
      <c r="Z88" s="337">
        <f t="shared" si="131"/>
        <v>7.8337844164890397E-2</v>
      </c>
      <c r="AA88" s="337">
        <f t="shared" si="131"/>
        <v>7.772432963192516E-2</v>
      </c>
      <c r="AB88" s="337">
        <f t="shared" si="131"/>
        <v>7.715252365468947E-2</v>
      </c>
      <c r="AC88" s="337">
        <f t="shared" si="131"/>
        <v>7.6592999019779853E-2</v>
      </c>
      <c r="AD88" s="337">
        <f t="shared" si="131"/>
        <v>7.601867050887838E-2</v>
      </c>
      <c r="AE88" s="337">
        <f t="shared" ref="AE88:AL88" si="132">AE41/AE$49</f>
        <v>7.5483037201309333E-2</v>
      </c>
      <c r="AF88" s="337">
        <f t="shared" si="132"/>
        <v>7.4946464205798743E-2</v>
      </c>
      <c r="AG88" s="337">
        <f t="shared" si="132"/>
        <v>7.4392802137141126E-2</v>
      </c>
      <c r="AH88" s="337">
        <f t="shared" si="132"/>
        <v>7.3830503299873687E-2</v>
      </c>
      <c r="AI88" s="337">
        <f t="shared" si="132"/>
        <v>7.3206521718747211E-2</v>
      </c>
      <c r="AJ88" s="337">
        <f t="shared" si="132"/>
        <v>7.2551255787575458E-2</v>
      </c>
      <c r="AK88" s="337">
        <f t="shared" si="132"/>
        <v>7.1857365912418689E-2</v>
      </c>
      <c r="AL88" s="337">
        <f t="shared" si="132"/>
        <v>7.1140084408400334E-2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4.4574846542996115E-2</v>
      </c>
      <c r="N89" s="336">
        <f t="shared" si="133"/>
        <v>4.0065342748501459E-2</v>
      </c>
      <c r="O89" s="336">
        <f t="shared" si="133"/>
        <v>4.2036155750608754E-2</v>
      </c>
      <c r="P89" s="336">
        <f t="shared" si="133"/>
        <v>4.3202270975377814E-2</v>
      </c>
      <c r="Q89" s="336">
        <f t="shared" si="133"/>
        <v>4.071341226728694E-2</v>
      </c>
      <c r="R89" s="336">
        <f t="shared" si="133"/>
        <v>4.18594239801659E-2</v>
      </c>
      <c r="S89" s="336">
        <f t="shared" si="133"/>
        <v>4.2557454823446979E-2</v>
      </c>
      <c r="T89" s="336">
        <f t="shared" si="133"/>
        <v>4.1890078601549897E-2</v>
      </c>
      <c r="U89" s="336">
        <f t="shared" si="133"/>
        <v>4.0674972701372061E-2</v>
      </c>
      <c r="V89" s="336">
        <f t="shared" si="133"/>
        <v>3.9685125921318065E-2</v>
      </c>
      <c r="W89" s="336">
        <f t="shared" si="133"/>
        <v>3.4638085271044214E-2</v>
      </c>
      <c r="X89" s="336">
        <f t="shared" si="133"/>
        <v>3.6373058938518006E-2</v>
      </c>
      <c r="Y89" s="336">
        <f t="shared" si="133"/>
        <v>3.6118069219701295E-2</v>
      </c>
      <c r="Z89" s="336">
        <f t="shared" si="133"/>
        <v>3.5738280044869647E-2</v>
      </c>
      <c r="AA89" s="336">
        <f t="shared" si="133"/>
        <v>3.5345165738382631E-2</v>
      </c>
      <c r="AB89" s="336">
        <f t="shared" si="133"/>
        <v>3.5010501657738786E-2</v>
      </c>
      <c r="AC89" s="336">
        <f t="shared" si="133"/>
        <v>3.4689342220732632E-2</v>
      </c>
      <c r="AD89" s="336">
        <f t="shared" si="133"/>
        <v>3.4365604799402351E-2</v>
      </c>
      <c r="AE89" s="336">
        <f t="shared" ref="AE89:AL89" si="134">AE42/AE$49</f>
        <v>3.408321520462574E-2</v>
      </c>
      <c r="AF89" s="336">
        <f t="shared" si="134"/>
        <v>3.3807589635228737E-2</v>
      </c>
      <c r="AG89" s="336">
        <f t="shared" si="134"/>
        <v>3.350762398657977E-2</v>
      </c>
      <c r="AH89" s="336">
        <f t="shared" si="134"/>
        <v>3.3189292222865902E-2</v>
      </c>
      <c r="AI89" s="336">
        <f t="shared" si="134"/>
        <v>3.2850651582216506E-2</v>
      </c>
      <c r="AJ89" s="336">
        <f t="shared" si="134"/>
        <v>3.2489966937838177E-2</v>
      </c>
      <c r="AK89" s="336">
        <f t="shared" si="134"/>
        <v>3.2092199243450997E-2</v>
      </c>
      <c r="AL89" s="336">
        <f t="shared" si="134"/>
        <v>3.167788448646517E-2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4.6069925794232199E-2</v>
      </c>
      <c r="N90" s="336">
        <f t="shared" si="135"/>
        <v>4.6755435661984576E-2</v>
      </c>
      <c r="O90" s="336">
        <f t="shared" si="135"/>
        <v>4.402597265228228E-2</v>
      </c>
      <c r="P90" s="336">
        <f t="shared" si="135"/>
        <v>4.4121846469643372E-2</v>
      </c>
      <c r="Q90" s="336">
        <f t="shared" si="135"/>
        <v>4.0142526579712741E-2</v>
      </c>
      <c r="R90" s="336">
        <f t="shared" si="135"/>
        <v>4.144679821529354E-2</v>
      </c>
      <c r="S90" s="336">
        <f t="shared" si="135"/>
        <v>4.2993707447893957E-2</v>
      </c>
      <c r="T90" s="336">
        <f t="shared" si="135"/>
        <v>4.3379250339339766E-2</v>
      </c>
      <c r="U90" s="336">
        <f t="shared" si="135"/>
        <v>4.3802573378358661E-2</v>
      </c>
      <c r="V90" s="336">
        <f t="shared" si="135"/>
        <v>4.2615416471902638E-2</v>
      </c>
      <c r="W90" s="336">
        <f t="shared" si="135"/>
        <v>4.2795410705799564E-2</v>
      </c>
      <c r="X90" s="336">
        <f t="shared" si="135"/>
        <v>4.3304272707874791E-2</v>
      </c>
      <c r="Y90" s="336">
        <f t="shared" si="135"/>
        <v>4.2828059378487139E-2</v>
      </c>
      <c r="Z90" s="336">
        <f t="shared" si="135"/>
        <v>4.2599564120020757E-2</v>
      </c>
      <c r="AA90" s="336">
        <f t="shared" si="135"/>
        <v>4.2379163893542543E-2</v>
      </c>
      <c r="AB90" s="336">
        <f t="shared" si="135"/>
        <v>4.2142021996950677E-2</v>
      </c>
      <c r="AC90" s="336">
        <f t="shared" si="135"/>
        <v>4.1903656799047222E-2</v>
      </c>
      <c r="AD90" s="336">
        <f t="shared" si="135"/>
        <v>4.165306570947603E-2</v>
      </c>
      <c r="AE90" s="336">
        <f t="shared" ref="AE90:AL90" si="136">AE43/AE$49</f>
        <v>4.13998219966836E-2</v>
      </c>
      <c r="AF90" s="336">
        <f t="shared" si="136"/>
        <v>4.1138874570570007E-2</v>
      </c>
      <c r="AG90" s="336">
        <f t="shared" si="136"/>
        <v>4.0885178150561363E-2</v>
      </c>
      <c r="AH90" s="336">
        <f t="shared" si="136"/>
        <v>4.0641211077007779E-2</v>
      </c>
      <c r="AI90" s="336">
        <f t="shared" si="136"/>
        <v>4.0355870136530698E-2</v>
      </c>
      <c r="AJ90" s="336">
        <f t="shared" si="136"/>
        <v>4.0061288849737281E-2</v>
      </c>
      <c r="AK90" s="336">
        <f t="shared" si="136"/>
        <v>3.9765166668967691E-2</v>
      </c>
      <c r="AL90" s="336">
        <f t="shared" si="136"/>
        <v>3.946219992193517E-2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0.12389157931642061</v>
      </c>
      <c r="N92" s="337">
        <f t="shared" si="137"/>
        <v>0.12323058558675735</v>
      </c>
      <c r="O92" s="337">
        <f t="shared" si="137"/>
        <v>0.11661499257275612</v>
      </c>
      <c r="P92" s="337">
        <f t="shared" si="137"/>
        <v>0.11580738217687926</v>
      </c>
      <c r="Q92" s="337">
        <f t="shared" si="137"/>
        <v>0.11569613195413538</v>
      </c>
      <c r="R92" s="337">
        <f t="shared" si="137"/>
        <v>0.11816700265017373</v>
      </c>
      <c r="S92" s="337">
        <f t="shared" si="137"/>
        <v>0.11546673485124601</v>
      </c>
      <c r="T92" s="337">
        <f t="shared" si="137"/>
        <v>0.11338033370409745</v>
      </c>
      <c r="U92" s="337">
        <f t="shared" si="137"/>
        <v>0.11081980098672181</v>
      </c>
      <c r="V92" s="337">
        <f t="shared" si="137"/>
        <v>0.1071121664735296</v>
      </c>
      <c r="W92" s="337">
        <f t="shared" si="137"/>
        <v>9.9233988365304088E-2</v>
      </c>
      <c r="X92" s="337">
        <f t="shared" si="137"/>
        <v>0.10359647497718776</v>
      </c>
      <c r="Y92" s="337">
        <f t="shared" si="137"/>
        <v>0.10306447806490726</v>
      </c>
      <c r="Z92" s="337">
        <f t="shared" si="137"/>
        <v>0.10215190948297542</v>
      </c>
      <c r="AA92" s="337">
        <f t="shared" si="137"/>
        <v>0.10131702232351815</v>
      </c>
      <c r="AB92" s="337">
        <f t="shared" si="137"/>
        <v>0.10049953769067024</v>
      </c>
      <c r="AC92" s="337">
        <f t="shared" si="137"/>
        <v>9.9650881755166135E-2</v>
      </c>
      <c r="AD92" s="337">
        <f t="shared" si="137"/>
        <v>9.8812096793089485E-2</v>
      </c>
      <c r="AE92" s="337">
        <f t="shared" ref="AE92:AL92" si="138">AE45/AE$49</f>
        <v>9.8024881262431862E-2</v>
      </c>
      <c r="AF92" s="337">
        <f t="shared" si="138"/>
        <v>9.728461661468954E-2</v>
      </c>
      <c r="AG92" s="337">
        <f t="shared" si="138"/>
        <v>9.6606642465387152E-2</v>
      </c>
      <c r="AH92" s="337">
        <f t="shared" si="138"/>
        <v>9.5973299217077646E-2</v>
      </c>
      <c r="AI92" s="337">
        <f t="shared" si="138"/>
        <v>9.5321967716961276E-2</v>
      </c>
      <c r="AJ92" s="337">
        <f t="shared" si="138"/>
        <v>9.4699763482590418E-2</v>
      </c>
      <c r="AK92" s="337">
        <f t="shared" si="138"/>
        <v>9.4090156217315479E-2</v>
      </c>
      <c r="AL92" s="337">
        <f t="shared" si="138"/>
        <v>9.348366810171059E-2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2.1595091731748645E-2</v>
      </c>
      <c r="N93" s="336">
        <f t="shared" si="139"/>
        <v>2.2516709318544659E-2</v>
      </c>
      <c r="O93" s="336">
        <f t="shared" si="139"/>
        <v>2.1737814201781891E-2</v>
      </c>
      <c r="P93" s="336">
        <f t="shared" si="139"/>
        <v>2.1032704117796817E-2</v>
      </c>
      <c r="Q93" s="336">
        <f t="shared" si="139"/>
        <v>2.0907788162023173E-2</v>
      </c>
      <c r="R93" s="336">
        <f t="shared" si="139"/>
        <v>2.2207075208912904E-2</v>
      </c>
      <c r="S93" s="336">
        <f t="shared" si="139"/>
        <v>2.2466777044001764E-2</v>
      </c>
      <c r="T93" s="336">
        <f t="shared" si="139"/>
        <v>2.0034496052276331E-2</v>
      </c>
      <c r="U93" s="336">
        <f t="shared" si="139"/>
        <v>1.9928411704029911E-2</v>
      </c>
      <c r="V93" s="336">
        <f t="shared" si="139"/>
        <v>1.9373728107653445E-2</v>
      </c>
      <c r="W93" s="336">
        <f t="shared" si="139"/>
        <v>1.7736903666718758E-2</v>
      </c>
      <c r="X93" s="336">
        <f t="shared" si="139"/>
        <v>2.9261030120295566E-2</v>
      </c>
      <c r="Y93" s="336">
        <f t="shared" si="139"/>
        <v>2.9544268223897344E-2</v>
      </c>
      <c r="Z93" s="336">
        <f t="shared" si="139"/>
        <v>2.975729483338831E-2</v>
      </c>
      <c r="AA93" s="336">
        <f t="shared" si="139"/>
        <v>2.9946301418058718E-2</v>
      </c>
      <c r="AB93" s="336">
        <f t="shared" si="139"/>
        <v>3.0113292481934773E-2</v>
      </c>
      <c r="AC93" s="336">
        <f t="shared" si="139"/>
        <v>3.0225439105046471E-2</v>
      </c>
      <c r="AD93" s="336">
        <f t="shared" si="139"/>
        <v>3.0350735390863984E-2</v>
      </c>
      <c r="AE93" s="336">
        <f t="shared" ref="AE93:AL93" si="140">AE46/AE$49</f>
        <v>3.0512926603878901E-2</v>
      </c>
      <c r="AF93" s="336">
        <f t="shared" si="140"/>
        <v>3.0683093701776465E-2</v>
      </c>
      <c r="AG93" s="336">
        <f t="shared" si="140"/>
        <v>3.0880626306842608E-2</v>
      </c>
      <c r="AH93" s="336">
        <f t="shared" si="140"/>
        <v>3.1074081447839609E-2</v>
      </c>
      <c r="AI93" s="336">
        <f t="shared" si="140"/>
        <v>3.1257459335440448E-2</v>
      </c>
      <c r="AJ93" s="336">
        <f t="shared" si="140"/>
        <v>3.1441212898654584E-2</v>
      </c>
      <c r="AK93" s="336">
        <f t="shared" si="140"/>
        <v>3.1619631659275421E-2</v>
      </c>
      <c r="AL93" s="336">
        <f t="shared" si="140"/>
        <v>3.1787868261651885E-2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0.10229648758467197</v>
      </c>
      <c r="N94" s="336">
        <f t="shared" si="141"/>
        <v>0.1007138762682127</v>
      </c>
      <c r="O94" s="336">
        <f t="shared" si="141"/>
        <v>9.4877178370974244E-2</v>
      </c>
      <c r="P94" s="336">
        <f t="shared" si="141"/>
        <v>9.4774678059082448E-2</v>
      </c>
      <c r="Q94" s="336">
        <f t="shared" si="141"/>
        <v>9.4788343792112192E-2</v>
      </c>
      <c r="R94" s="336">
        <f t="shared" si="141"/>
        <v>9.5959927441260834E-2</v>
      </c>
      <c r="S94" s="336">
        <f t="shared" si="141"/>
        <v>9.2999957807244252E-2</v>
      </c>
      <c r="T94" s="336">
        <f t="shared" si="141"/>
        <v>9.3345837651821126E-2</v>
      </c>
      <c r="U94" s="336">
        <f t="shared" si="141"/>
        <v>9.0891389282691901E-2</v>
      </c>
      <c r="V94" s="336">
        <f t="shared" si="141"/>
        <v>8.7738438365876151E-2</v>
      </c>
      <c r="W94" s="336">
        <f t="shared" si="141"/>
        <v>8.1497084698585326E-2</v>
      </c>
      <c r="X94" s="336">
        <f t="shared" si="141"/>
        <v>7.4335444856892197E-2</v>
      </c>
      <c r="Y94" s="336">
        <f t="shared" si="141"/>
        <v>7.3520209841009918E-2</v>
      </c>
      <c r="Z94" s="336">
        <f t="shared" si="141"/>
        <v>7.2394614649587102E-2</v>
      </c>
      <c r="AA94" s="336">
        <f t="shared" si="141"/>
        <v>7.1370720905459428E-2</v>
      </c>
      <c r="AB94" s="336">
        <f t="shared" si="141"/>
        <v>7.0386245208735473E-2</v>
      </c>
      <c r="AC94" s="336">
        <f t="shared" si="141"/>
        <v>6.9425442650119656E-2</v>
      </c>
      <c r="AD94" s="336">
        <f t="shared" si="141"/>
        <v>6.8461361402225501E-2</v>
      </c>
      <c r="AE94" s="336">
        <f t="shared" ref="AE94:AL94" si="142">AE47/AE$49</f>
        <v>6.7511954658552961E-2</v>
      </c>
      <c r="AF94" s="336">
        <f t="shared" si="142"/>
        <v>6.6601522912913075E-2</v>
      </c>
      <c r="AG94" s="336">
        <f t="shared" si="142"/>
        <v>6.5726016158544551E-2</v>
      </c>
      <c r="AH94" s="336">
        <f t="shared" si="142"/>
        <v>6.4899217769238043E-2</v>
      </c>
      <c r="AI94" s="336">
        <f t="shared" si="142"/>
        <v>6.4064508381520821E-2</v>
      </c>
      <c r="AJ94" s="336">
        <f t="shared" si="142"/>
        <v>6.3258550583935841E-2</v>
      </c>
      <c r="AK94" s="336">
        <f t="shared" si="142"/>
        <v>6.2470524558040072E-2</v>
      </c>
      <c r="AL94" s="336">
        <f t="shared" si="142"/>
        <v>6.1695799840058706E-2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Leicester and Leicestershire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Leicester and Leicestershire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Leicester and Leicestershire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Leicester and Leicestershire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Leicester and Leicestershire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Leicester and Leicestershire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Leicester and Leicestershire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Leicester and Leicestershire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Leicester and Leicestershire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Leicester and Leicestershire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Leicester and Leicestershire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Leicester and Leicestershire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Leicester and Leicestershire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9.0106630728040571</v>
      </c>
      <c r="Y4" s="11">
        <f>'Occ T1'!D8-'Occ T1'!C8</f>
        <v>2.4553236474179982</v>
      </c>
      <c r="Z4" s="11">
        <f>'Occ T1'!E8-'Occ T1'!D8</f>
        <v>-3.9590692710963467</v>
      </c>
      <c r="AA4" s="11">
        <f>'Occ T1'!F8-'Occ T1'!E8</f>
        <v>4.9421404112801213</v>
      </c>
      <c r="AB4" s="11">
        <f>'Occ T1'!D8-'Occ T1'!B8</f>
        <v>11.465986720222055</v>
      </c>
      <c r="AC4" s="11">
        <f>'Occ T1'!F8-'Occ T1'!D8</f>
        <v>0.98307114018377462</v>
      </c>
    </row>
    <row r="5" spans="1:29" x14ac:dyDescent="0.2">
      <c r="W5" s="10" t="str">
        <f>name!E5</f>
        <v>Professional occupations</v>
      </c>
      <c r="X5" s="11">
        <f>'Occ T1'!C9-'Occ T1'!B9</f>
        <v>15.202845874469375</v>
      </c>
      <c r="Y5" s="11">
        <f>'Occ T1'!D9-'Occ T1'!C9</f>
        <v>7.3662274031402148</v>
      </c>
      <c r="Z5" s="11">
        <f>'Occ T1'!E9-'Occ T1'!D9</f>
        <v>7.7948100760107621</v>
      </c>
      <c r="AA5" s="11">
        <f>'Occ T1'!F9-'Occ T1'!E9</f>
        <v>12.581935976131419</v>
      </c>
      <c r="AB5" s="11">
        <f>'Occ T1'!D9-'Occ T1'!B9</f>
        <v>22.56907327760959</v>
      </c>
      <c r="AC5" s="11">
        <f>'Occ T1'!F9-'Occ T1'!D9</f>
        <v>20.376746052142181</v>
      </c>
    </row>
    <row r="6" spans="1:29" x14ac:dyDescent="0.2">
      <c r="W6" s="10" t="str">
        <f>name!E6</f>
        <v>Associate professional occupations</v>
      </c>
      <c r="X6" s="11">
        <f>'Occ T1'!C10-'Occ T1'!B10</f>
        <v>5.5527910591940284</v>
      </c>
      <c r="Y6" s="11">
        <f>'Occ T1'!D10-'Occ T1'!C10</f>
        <v>3.7435528601353525</v>
      </c>
      <c r="Z6" s="11">
        <f>'Occ T1'!E10-'Occ T1'!D10</f>
        <v>2.6989605958167289</v>
      </c>
      <c r="AA6" s="11">
        <f>'Occ T1'!F10-'Occ T1'!E10</f>
        <v>5.7078877043291243</v>
      </c>
      <c r="AB6" s="11">
        <f>'Occ T1'!D10-'Occ T1'!B10</f>
        <v>9.2963439193293809</v>
      </c>
      <c r="AC6" s="11">
        <f>'Occ T1'!F10-'Occ T1'!D10</f>
        <v>8.4068483001458532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-1.3023497180370214E-2</v>
      </c>
      <c r="Y7" s="11">
        <f>'Occ T1'!D11-'Occ T1'!C11</f>
        <v>2.2722783740843653</v>
      </c>
      <c r="Z7" s="11">
        <f>'Occ T1'!E11-'Occ T1'!D11</f>
        <v>-9.0720650981033657E-2</v>
      </c>
      <c r="AA7" s="11">
        <f>'Occ T1'!F11-'Occ T1'!E11</f>
        <v>-3.6915249124389717</v>
      </c>
      <c r="AB7" s="11">
        <f>'Occ T1'!D11-'Occ T1'!B11</f>
        <v>2.2592548769039951</v>
      </c>
      <c r="AC7" s="11">
        <f>'Occ T1'!F11-'Occ T1'!D11</f>
        <v>-3.7822455634200054</v>
      </c>
    </row>
    <row r="8" spans="1:29" x14ac:dyDescent="0.2">
      <c r="W8" s="10" t="str">
        <f>name!E8</f>
        <v>Skilled trades occupations</v>
      </c>
      <c r="X8" s="11">
        <f>'Occ T1'!C12-'Occ T1'!B12</f>
        <v>-0.63120075333657155</v>
      </c>
      <c r="Y8" s="11">
        <f>'Occ T1'!D12-'Occ T1'!C12</f>
        <v>-5.4731322681790786</v>
      </c>
      <c r="Z8" s="11">
        <f>'Occ T1'!E12-'Occ T1'!D12</f>
        <v>-1.4398873216076922</v>
      </c>
      <c r="AA8" s="11">
        <f>'Occ T1'!F12-'Occ T1'!E12</f>
        <v>-3.5068015832539672</v>
      </c>
      <c r="AB8" s="11">
        <f>'Occ T1'!D12-'Occ T1'!B12</f>
        <v>-6.1043330215156502</v>
      </c>
      <c r="AC8" s="11">
        <f>'Occ T1'!F12-'Occ T1'!D12</f>
        <v>-4.9466889048616594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2.2761206697564589</v>
      </c>
      <c r="Y9" s="11">
        <f>'Occ T1'!D13-'Occ T1'!C13</f>
        <v>-1.8820284128668092</v>
      </c>
      <c r="Z9" s="11">
        <f>'Occ T1'!E13-'Occ T1'!D13</f>
        <v>0.66546642696450675</v>
      </c>
      <c r="AA9" s="11">
        <f>'Occ T1'!F13-'Occ T1'!E13</f>
        <v>3.2953738661333247</v>
      </c>
      <c r="AB9" s="11">
        <f>'Occ T1'!D13-'Occ T1'!B13</f>
        <v>0.39409225688964966</v>
      </c>
      <c r="AC9" s="11">
        <f>'Occ T1'!F13-'Occ T1'!D13</f>
        <v>3.9608402930978315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-1.0144963549481147</v>
      </c>
      <c r="Y10" s="11">
        <f>'Occ T1'!D14-'Occ T1'!C14</f>
        <v>-1.0260100092452475</v>
      </c>
      <c r="Z10" s="11">
        <f>'Occ T1'!E14-'Occ T1'!D14</f>
        <v>-0.21093672852830991</v>
      </c>
      <c r="AA10" s="11">
        <f>'Occ T1'!F14-'Occ T1'!E14</f>
        <v>-0.20730499129290791</v>
      </c>
      <c r="AB10" s="11">
        <f>'Occ T1'!D14-'Occ T1'!B14</f>
        <v>-2.0405063641933623</v>
      </c>
      <c r="AC10" s="11">
        <f>'Occ T1'!F14-'Occ T1'!D14</f>
        <v>-0.41824171982121783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1.922718283847189</v>
      </c>
      <c r="Y11" s="11">
        <f>'Occ T1'!D15-'Occ T1'!C15</f>
        <v>-2.6400355979502237</v>
      </c>
      <c r="Z11" s="11">
        <f>'Occ T1'!E15-'Occ T1'!D15</f>
        <v>0.4081377225317766</v>
      </c>
      <c r="AA11" s="11">
        <f>'Occ T1'!F15-'Occ T1'!E15</f>
        <v>-2.3504405068234249</v>
      </c>
      <c r="AB11" s="11">
        <f>'Occ T1'!D15-'Occ T1'!B15</f>
        <v>-0.71731731410303468</v>
      </c>
      <c r="AC11" s="11">
        <f>'Occ T1'!F15-'Occ T1'!D15</f>
        <v>-1.9423027842916483</v>
      </c>
    </row>
    <row r="12" spans="1:29" x14ac:dyDescent="0.2">
      <c r="W12" s="10" t="str">
        <f>name!E12</f>
        <v>Elementary occupations</v>
      </c>
      <c r="X12" s="11">
        <f>'Occ T1'!C16-'Occ T1'!B16</f>
        <v>-2.5764183546062469</v>
      </c>
      <c r="Y12" s="11">
        <f>'Occ T1'!D16-'Occ T1'!C16</f>
        <v>-4.2871759965364404</v>
      </c>
      <c r="Z12" s="11">
        <f>'Occ T1'!E16-'Occ T1'!D16</f>
        <v>1.4312391508896098</v>
      </c>
      <c r="AA12" s="11">
        <f>'Occ T1'!F16-'Occ T1'!E16</f>
        <v>-2.5942659640644763</v>
      </c>
      <c r="AB12" s="11">
        <f>'Occ T1'!D16-'Occ T1'!B16</f>
        <v>-6.8635943511426873</v>
      </c>
      <c r="AC12" s="11">
        <f>'Occ T1'!F16-'Occ T1'!D16</f>
        <v>-1.1630268131748664</v>
      </c>
    </row>
    <row r="14" spans="1:29" x14ac:dyDescent="0.2">
      <c r="W14" s="10" t="str">
        <f>name!E3</f>
        <v>All occupations</v>
      </c>
      <c r="X14" s="11">
        <f>'Occ T1'!C18-'Occ T1'!B18</f>
        <v>29.729999999999791</v>
      </c>
      <c r="Y14" s="11">
        <f>'Occ T1'!D18-'Occ T1'!C18</f>
        <v>0.52900000000011005</v>
      </c>
      <c r="Z14" s="11">
        <f>'Occ T1'!E18-'Occ T1'!D18</f>
        <v>7.2980000000001155</v>
      </c>
      <c r="AA14" s="11">
        <f>'Occ T1'!F18-'Occ T1'!E18</f>
        <v>14.177000000000248</v>
      </c>
      <c r="AB14" s="11">
        <f>'Occ T1'!D18-'Occ T1'!B18</f>
        <v>30.258999999999901</v>
      </c>
      <c r="AC14" s="11">
        <f>'Occ T1'!F18-'Occ T1'!D18</f>
        <v>21.475000000000364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Leicester and Leicestershire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0.98307114018377462</v>
      </c>
      <c r="O3" s="11">
        <f>'Occ T1'!AB64</f>
        <v>1.55477868865772</v>
      </c>
      <c r="P3" s="11">
        <f>'Occ T1'!Q64</f>
        <v>-0.57170754847403771</v>
      </c>
    </row>
    <row r="4" spans="1:16" x14ac:dyDescent="0.2">
      <c r="M4" s="10" t="str">
        <f>name!E5</f>
        <v>Professional occupations</v>
      </c>
      <c r="N4" s="11">
        <f>'Occ T1'!F65</f>
        <v>20.376746052142181</v>
      </c>
      <c r="O4" s="11">
        <f>'Occ T1'!AB65</f>
        <v>7.9187674112050743</v>
      </c>
      <c r="P4" s="11">
        <f>'Occ T1'!Q65</f>
        <v>12.457978640937064</v>
      </c>
    </row>
    <row r="5" spans="1:16" x14ac:dyDescent="0.2">
      <c r="M5" s="10" t="str">
        <f>name!E6</f>
        <v>Associate professional occupations</v>
      </c>
      <c r="N5" s="11">
        <f>'Occ T1'!F66</f>
        <v>8.4068483001458532</v>
      </c>
      <c r="O5" s="11">
        <f>'Occ T1'!AB66</f>
        <v>9.4938179620077037</v>
      </c>
      <c r="P5" s="11">
        <f>'Occ T1'!Q66</f>
        <v>-1.086969661861886</v>
      </c>
    </row>
    <row r="6" spans="1:16" x14ac:dyDescent="0.2">
      <c r="M6" s="10" t="str">
        <f>name!E7</f>
        <v>Administrative and secretarial occupations</v>
      </c>
      <c r="N6" s="11">
        <f>'Occ T1'!F67</f>
        <v>-3.7822455634200054</v>
      </c>
      <c r="O6" s="11">
        <f>'Occ T1'!AB67</f>
        <v>-5.4602152608433627</v>
      </c>
      <c r="P6" s="11">
        <f>'Occ T1'!Q67</f>
        <v>1.6779696974232508</v>
      </c>
    </row>
    <row r="7" spans="1:16" x14ac:dyDescent="0.2">
      <c r="M7" s="10" t="str">
        <f>name!E8</f>
        <v>Skilled trades occupations</v>
      </c>
      <c r="N7" s="11">
        <f>'Occ T1'!F68</f>
        <v>-4.9466889048616594</v>
      </c>
      <c r="O7" s="11">
        <f>'Occ T1'!AB68</f>
        <v>0.20093038239691641</v>
      </c>
      <c r="P7" s="11">
        <f>'Occ T1'!Q68</f>
        <v>-5.1476192872585571</v>
      </c>
    </row>
    <row r="8" spans="1:16" x14ac:dyDescent="0.2">
      <c r="M8" s="10" t="str">
        <f>name!E9</f>
        <v>Caring, leisure and other service occupations</v>
      </c>
      <c r="N8" s="11">
        <f>'Occ T1'!F69</f>
        <v>3.9608402930978315</v>
      </c>
      <c r="O8" s="11">
        <f>'Occ T1'!AB69</f>
        <v>1.5421953921723386</v>
      </c>
      <c r="P8" s="11">
        <f>'Occ T1'!Q69</f>
        <v>2.4186449009254805</v>
      </c>
    </row>
    <row r="9" spans="1:16" x14ac:dyDescent="0.2">
      <c r="M9" s="10" t="str">
        <f>name!E10</f>
        <v>Sales and customer service occupations</v>
      </c>
      <c r="N9" s="11">
        <f>'Occ T1'!F70</f>
        <v>-0.41824171982121783</v>
      </c>
      <c r="O9" s="11">
        <f>'Occ T1'!AB70</f>
        <v>-1.080999070124264</v>
      </c>
      <c r="P9" s="11">
        <f>'Occ T1'!Q70</f>
        <v>0.66275735030307814</v>
      </c>
    </row>
    <row r="10" spans="1:16" x14ac:dyDescent="0.2">
      <c r="M10" s="10" t="str">
        <f>name!E11</f>
        <v>Process, plant and machine operatives</v>
      </c>
      <c r="N10" s="11">
        <f>'Occ T1'!F71</f>
        <v>-1.9423027842916483</v>
      </c>
      <c r="O10" s="11">
        <f>'Occ T1'!AB71</f>
        <v>1.3861785677429523</v>
      </c>
      <c r="P10" s="11">
        <f>'Occ T1'!Q71</f>
        <v>-3.3284813520346432</v>
      </c>
    </row>
    <row r="11" spans="1:16" x14ac:dyDescent="0.2">
      <c r="M11" s="10" t="str">
        <f>name!E12</f>
        <v>Elementary occupations</v>
      </c>
      <c r="N11" s="11">
        <f>'Occ T1'!F72</f>
        <v>-1.1630268131748664</v>
      </c>
      <c r="O11" s="11">
        <f>'Occ T1'!AB72</f>
        <v>-1.1019288052261196</v>
      </c>
      <c r="P11" s="11">
        <f>'Occ T1'!Q72</f>
        <v>-6.1098007948753974E-2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21.475000000000364</v>
      </c>
      <c r="O13" s="11">
        <f>'Occ T1'!AB74</f>
        <v>14.453525267988937</v>
      </c>
      <c r="P13" s="11">
        <f>'Occ T1'!Q74</f>
        <v>7.0214747320110291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Leicester and Leicestershire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1.5585253327689337</v>
      </c>
      <c r="O3" s="11">
        <f>'Occ T5'!H44</f>
        <v>1.2937071324506935</v>
      </c>
      <c r="P3" s="11">
        <f>'Occ T5'!G44</f>
        <v>-1.8691613250359254</v>
      </c>
    </row>
    <row r="4" spans="1:16" x14ac:dyDescent="0.2">
      <c r="M4" s="10" t="str">
        <f>name!E5</f>
        <v>Professional occupations</v>
      </c>
      <c r="N4" s="11">
        <f>'Occ T5'!I45</f>
        <v>0.15558293993754191</v>
      </c>
      <c r="O4" s="11">
        <f>'Occ T5'!H45</f>
        <v>3.7801901868109198</v>
      </c>
      <c r="P4" s="11">
        <f>'Occ T5'!G45</f>
        <v>16.440972925393709</v>
      </c>
    </row>
    <row r="5" spans="1:16" x14ac:dyDescent="0.2">
      <c r="M5" s="10" t="str">
        <f>name!E6</f>
        <v>Associate professional occupations</v>
      </c>
      <c r="N5" s="11">
        <f>'Occ T5'!I46</f>
        <v>0.31090353931804149</v>
      </c>
      <c r="O5" s="11">
        <f>'Occ T5'!H46</f>
        <v>3.0697079800349023</v>
      </c>
      <c r="P5" s="11">
        <f>'Occ T5'!G46</f>
        <v>5.026236780792793</v>
      </c>
    </row>
    <row r="6" spans="1:16" x14ac:dyDescent="0.2">
      <c r="M6" s="10" t="str">
        <f>name!E7</f>
        <v>Administrative and secretarial occupations</v>
      </c>
      <c r="N6" s="11">
        <f>'Occ T5'!I47</f>
        <v>-0.23222008669883332</v>
      </c>
      <c r="O6" s="11">
        <f>'Occ T5'!H47</f>
        <v>-2.5872677740362029</v>
      </c>
      <c r="P6" s="11">
        <f>'Occ T5'!G47</f>
        <v>-0.96275770268502825</v>
      </c>
    </row>
    <row r="7" spans="1:16" x14ac:dyDescent="0.2">
      <c r="M7" s="10" t="str">
        <f>name!E8</f>
        <v>Skilled trades occupations</v>
      </c>
      <c r="N7" s="11">
        <f>'Occ T5'!I48</f>
        <v>0.44146326528167101</v>
      </c>
      <c r="O7" s="11">
        <f>'Occ T5'!H48</f>
        <v>0.48267998356584219</v>
      </c>
      <c r="P7" s="11">
        <f>'Occ T5'!G48</f>
        <v>-5.8708321537091415</v>
      </c>
    </row>
    <row r="8" spans="1:16" x14ac:dyDescent="0.2">
      <c r="M8" s="10" t="str">
        <f>name!E9</f>
        <v>Caring, leisure and other service occupations</v>
      </c>
      <c r="N8" s="11">
        <f>'Occ T5'!I49</f>
        <v>0.79065089589571258</v>
      </c>
      <c r="O8" s="11">
        <f>'Occ T5'!H49</f>
        <v>-0.37928331123532288</v>
      </c>
      <c r="P8" s="11">
        <f>'Occ T5'!G49</f>
        <v>3.5494727084373849</v>
      </c>
    </row>
    <row r="9" spans="1:16" x14ac:dyDescent="0.2">
      <c r="M9" s="10" t="str">
        <f>name!E10</f>
        <v>Sales and customer service occupations</v>
      </c>
      <c r="N9" s="11">
        <f>'Occ T5'!I50</f>
        <v>-0.56102974833411956</v>
      </c>
      <c r="O9" s="11">
        <f>'Occ T5'!H50</f>
        <v>0.89103093655069898</v>
      </c>
      <c r="P9" s="11">
        <f>'Occ T5'!G50</f>
        <v>-0.74824290803776705</v>
      </c>
    </row>
    <row r="10" spans="1:16" x14ac:dyDescent="0.2">
      <c r="M10" s="10" t="str">
        <f>name!E11</f>
        <v>Process, plant and machine operatives</v>
      </c>
      <c r="N10" s="11">
        <f>'Occ T5'!I51</f>
        <v>0.66433185823268381</v>
      </c>
      <c r="O10" s="11">
        <f>'Occ T5'!H51</f>
        <v>0.79056877709860718</v>
      </c>
      <c r="P10" s="11">
        <f>'Occ T5'!G51</f>
        <v>-3.397203419622997</v>
      </c>
    </row>
    <row r="11" spans="1:16" x14ac:dyDescent="0.2">
      <c r="M11" s="10" t="str">
        <f>name!E12</f>
        <v>Elementary occupations</v>
      </c>
      <c r="N11" s="11">
        <f>'Occ T5'!I52</f>
        <v>0.82519174168875464</v>
      </c>
      <c r="O11" s="11">
        <f>'Occ T5'!H52</f>
        <v>-4.7667270418210848</v>
      </c>
      <c r="P11" s="11">
        <f>'Occ T5'!G52</f>
        <v>2.7785084869574561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3.9533997380903827</v>
      </c>
      <c r="O13" s="11">
        <f>'Occ T5'!H54</f>
        <v>2.5746068694190569</v>
      </c>
      <c r="P13" s="11">
        <f>'Occ T5'!G54</f>
        <v>14.946993392490413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0.34571995099184072</v>
      </c>
      <c r="O18" s="11">
        <f>'Occ T5'!AN44</f>
        <v>0.91548650977606005</v>
      </c>
      <c r="P18" s="11">
        <f>'Occ T5'!AM44</f>
        <v>0.29357222788980231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1.0256805474922999</v>
      </c>
      <c r="O19" s="11">
        <f>'Occ T5'!AN45</f>
        <v>2.0670681362184062</v>
      </c>
      <c r="P19" s="11">
        <f>'Occ T5'!AM45</f>
        <v>4.8260187274943718</v>
      </c>
    </row>
    <row r="20" spans="13:16" x14ac:dyDescent="0.2">
      <c r="M20" s="10" t="str">
        <f t="shared" si="0"/>
        <v>Associate professional occupations</v>
      </c>
      <c r="N20" s="11">
        <f>'Occ T5'!AO46</f>
        <v>0.21930590831898744</v>
      </c>
      <c r="O20" s="11">
        <f>'Occ T5'!AN46</f>
        <v>3.0868619860392474</v>
      </c>
      <c r="P20" s="11">
        <f>'Occ T5'!AM46</f>
        <v>6.1876500676494572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-0.32884344037209745</v>
      </c>
      <c r="O21" s="11">
        <f>'Occ T5'!AN47</f>
        <v>-2.287022075475388</v>
      </c>
      <c r="P21" s="11">
        <f>'Occ T5'!AM47</f>
        <v>-2.8443497449958457</v>
      </c>
    </row>
    <row r="22" spans="13:16" x14ac:dyDescent="0.2">
      <c r="M22" s="10" t="str">
        <f t="shared" si="0"/>
        <v>Skilled trades occupations</v>
      </c>
      <c r="N22" s="11">
        <f>'Occ T5'!AO48</f>
        <v>0.19217274901469406</v>
      </c>
      <c r="O22" s="11">
        <f>'Occ T5'!AN48</f>
        <v>-7.1653160764967971E-2</v>
      </c>
      <c r="P22" s="11">
        <f>'Occ T5'!AM48</f>
        <v>8.0410794147191655E-2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0.40816628247608921</v>
      </c>
      <c r="O23" s="11">
        <f>'Occ T5'!AN49</f>
        <v>-1.5085908552100413</v>
      </c>
      <c r="P23" s="11">
        <f>'Occ T5'!AM49</f>
        <v>2.6426199649062525</v>
      </c>
    </row>
    <row r="24" spans="13:16" x14ac:dyDescent="0.2">
      <c r="M24" s="10" t="str">
        <f t="shared" si="0"/>
        <v>Sales and customer service occupations</v>
      </c>
      <c r="N24" s="11">
        <f>'Occ T5'!AO50</f>
        <v>-0.33414146641099596</v>
      </c>
      <c r="O24" s="11">
        <f>'Occ T5'!AN50</f>
        <v>-7.8165540671037093E-2</v>
      </c>
      <c r="P24" s="11">
        <f>'Occ T5'!AM50</f>
        <v>-0.66869206304226303</v>
      </c>
    </row>
    <row r="25" spans="13:16" x14ac:dyDescent="0.2">
      <c r="M25" s="10" t="str">
        <f t="shared" si="0"/>
        <v>Process, plant and machine operatives</v>
      </c>
      <c r="N25" s="11">
        <f>'Occ T5'!AO51</f>
        <v>-3.937359196651502E-3</v>
      </c>
      <c r="O25" s="11">
        <f>'Occ T5'!AN51</f>
        <v>0.58944949068609076</v>
      </c>
      <c r="P25" s="11">
        <f>'Occ T5'!AM51</f>
        <v>0.80066643625351652</v>
      </c>
    </row>
    <row r="26" spans="13:16" x14ac:dyDescent="0.2">
      <c r="M26" s="10" t="str">
        <f t="shared" si="0"/>
        <v>Elementary occupations</v>
      </c>
      <c r="N26" s="11">
        <f>'Occ T5'!AO52</f>
        <v>0.40490125544598787</v>
      </c>
      <c r="O26" s="11">
        <f>'Occ T5'!AN52</f>
        <v>-2.8195236138053623</v>
      </c>
      <c r="P26" s="11">
        <f>'Occ T5'!AM52</f>
        <v>1.3126935531332471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1.929024427760158</v>
      </c>
      <c r="O28" s="11">
        <f>'Occ T5'!AN54</f>
        <v>-0.10608912320699915</v>
      </c>
      <c r="P28" s="11">
        <f>'Occ T5'!AM54</f>
        <v>12.63058996343571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1.2128053817770965</v>
      </c>
      <c r="O33" s="11">
        <f>'Occ T5'!X44</f>
        <v>0.37822062267462631</v>
      </c>
      <c r="P33" s="11">
        <f>'Occ T5'!W44</f>
        <v>-2.1627335529257543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-0.87009760755475529</v>
      </c>
      <c r="O34" s="11">
        <f>'Occ T5'!X45</f>
        <v>1.7131220505925038</v>
      </c>
      <c r="P34" s="11">
        <f>'Occ T5'!W45</f>
        <v>11.614954197899365</v>
      </c>
    </row>
    <row r="35" spans="1:16" x14ac:dyDescent="0.2">
      <c r="M35" s="10" t="str">
        <f t="shared" si="1"/>
        <v>Associate professional occupations</v>
      </c>
      <c r="N35" s="11">
        <f>'Occ T5'!Y46</f>
        <v>9.15976309990576E-2</v>
      </c>
      <c r="O35" s="11">
        <f>'Occ T5'!X46</f>
        <v>-1.7154006004344691E-2</v>
      </c>
      <c r="P35" s="11">
        <f>'Occ T5'!W46</f>
        <v>-1.1614132868566429</v>
      </c>
    </row>
    <row r="36" spans="1:16" x14ac:dyDescent="0.2">
      <c r="M36" s="10" t="str">
        <f t="shared" si="1"/>
        <v>Administrative and secretarial occupations</v>
      </c>
      <c r="N36" s="11">
        <f>'Occ T5'!Y47</f>
        <v>9.6623353673264523E-2</v>
      </c>
      <c r="O36" s="11">
        <f>'Occ T5'!X47</f>
        <v>-0.30024569856081174</v>
      </c>
      <c r="P36" s="11">
        <f>'Occ T5'!W47</f>
        <v>1.8815920423107997</v>
      </c>
    </row>
    <row r="37" spans="1:16" x14ac:dyDescent="0.2">
      <c r="M37" s="10" t="str">
        <f t="shared" si="1"/>
        <v>Skilled trades occupations</v>
      </c>
      <c r="N37" s="11">
        <f>'Occ T5'!Y48</f>
        <v>0.24929051626698318</v>
      </c>
      <c r="O37" s="11">
        <f>'Occ T5'!X48</f>
        <v>0.55433314433081238</v>
      </c>
      <c r="P37" s="11">
        <f>'Occ T5'!W48</f>
        <v>-5.9512429478563291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0.38248461341962436</v>
      </c>
      <c r="O38" s="11">
        <f>'Occ T5'!X49</f>
        <v>1.1293075439747118</v>
      </c>
      <c r="P38" s="11">
        <f>'Occ T5'!W49</f>
        <v>0.90685274353113332</v>
      </c>
    </row>
    <row r="39" spans="1:16" x14ac:dyDescent="0.2">
      <c r="M39" s="10" t="str">
        <f t="shared" si="1"/>
        <v>Sales and customer service occupations</v>
      </c>
      <c r="N39" s="11">
        <f>'Occ T5'!Y50</f>
        <v>-0.22688828192312571</v>
      </c>
      <c r="O39" s="11">
        <f>'Occ T5'!X50</f>
        <v>0.96919647722170055</v>
      </c>
      <c r="P39" s="11">
        <f>'Occ T5'!W50</f>
        <v>-7.9550844995497805E-2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Leicester and Leicestershire</v>
      </c>
      <c r="M40" s="10" t="str">
        <f t="shared" si="1"/>
        <v>Process, plant and machine operatives</v>
      </c>
      <c r="N40" s="11">
        <f>'Occ T5'!Y51</f>
        <v>0.66826921742933454</v>
      </c>
      <c r="O40" s="11">
        <f>'Occ T5'!X51</f>
        <v>0.20111928641252419</v>
      </c>
      <c r="P40" s="11">
        <f>'Occ T5'!W51</f>
        <v>-4.1978698558765331</v>
      </c>
    </row>
    <row r="41" spans="1:16" x14ac:dyDescent="0.2">
      <c r="M41" s="10" t="str">
        <f t="shared" si="1"/>
        <v>Elementary occupations</v>
      </c>
      <c r="N41" s="11">
        <f>'Occ T5'!Y52</f>
        <v>0.4202904862427661</v>
      </c>
      <c r="O41" s="11">
        <f>'Occ T5'!X52</f>
        <v>-1.9472034280157073</v>
      </c>
      <c r="P41" s="11">
        <f>'Occ T5'!W52</f>
        <v>1.4658149338241984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2.0243753103302424</v>
      </c>
      <c r="O43" s="11">
        <f>'Occ T5'!X54</f>
        <v>2.6806959926260205</v>
      </c>
      <c r="P43" s="11">
        <f>'Occ T5'!W54</f>
        <v>2.316403429054759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Leicester and Leicestershire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Leicester and Leicestershire, Leicester and Leicestershire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5.7600977153428206</v>
      </c>
      <c r="C5" s="11">
        <f>HLOOKUP(C$3,'Qual F1'!$M$4:$BW$14,11,FALSE)</f>
        <v>7.8215558455317398</v>
      </c>
      <c r="D5" s="11">
        <f>HLOOKUP(D$3,'Qual F1'!$M$4:$BW$14,11,FALSE)</f>
        <v>7.467793820331881</v>
      </c>
      <c r="E5" s="11">
        <f>HLOOKUP(E$3,'Qual F1'!$M$4:$BW$14,11,FALSE)</f>
        <v>9.0287973928272347</v>
      </c>
      <c r="F5" s="11">
        <f>HLOOKUP(F$3,'Qual F1'!$M$4:$BW$14,11,FALSE)</f>
        <v>11.651900361943662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38.33168489288515</v>
      </c>
      <c r="C6" s="11">
        <f>HLOOKUP(C$3,'Qual F1'!$M$4:$BW$14,10,FALSE)</f>
        <v>54.656078377713349</v>
      </c>
      <c r="D6" s="11">
        <f>HLOOKUP(D$3,'Qual F1'!$M$4:$BW$14,10,FALSE)</f>
        <v>51.376670393377658</v>
      </c>
      <c r="E6" s="11">
        <f>HLOOKUP(E$3,'Qual F1'!$M$4:$BW$14,10,FALSE)</f>
        <v>62.199605249513603</v>
      </c>
      <c r="F6" s="11">
        <f>HLOOKUP(F$3,'Qual F1'!$M$4:$BW$14,10,FALSE)</f>
        <v>81.3426919742016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89.351315700926449</v>
      </c>
      <c r="C7" s="11">
        <f>HLOOKUP(C$3,'Qual F1'!$M$4:$BW$14,9,FALSE)</f>
        <v>96.063687161227605</v>
      </c>
      <c r="D7" s="11">
        <f>HLOOKUP(D$3,'Qual F1'!$M$4:$BW$14,9,FALSE)</f>
        <v>106.89242601843677</v>
      </c>
      <c r="E7" s="11">
        <f>HLOOKUP(E$3,'Qual F1'!$M$4:$BW$14,9,FALSE)</f>
        <v>116.34525221959156</v>
      </c>
      <c r="F7" s="11">
        <f>HLOOKUP(F$3,'Qual F1'!$M$4:$BW$14,9,FALSE)</f>
        <v>139.66695694383787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27.854927985701941</v>
      </c>
      <c r="C8" s="11">
        <f>HLOOKUP(C$3,'Qual F1'!$M$4:$BW$14,8,FALSE)</f>
        <v>27.109644401597475</v>
      </c>
      <c r="D8" s="11">
        <f>HLOOKUP(D$3,'Qual F1'!$M$4:$BW$14,8,FALSE)</f>
        <v>28.733446611182092</v>
      </c>
      <c r="E8" s="11">
        <f>HLOOKUP(E$3,'Qual F1'!$M$4:$BW$14,8,FALSE)</f>
        <v>29.582892858926467</v>
      </c>
      <c r="F8" s="11">
        <f>HLOOKUP(F$3,'Qual F1'!$M$4:$BW$14,8,FALSE)</f>
        <v>34.387780341418576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27.188267817486388</v>
      </c>
      <c r="C9" s="11">
        <f>HLOOKUP(C$3,'Qual F1'!$M$4:$BW$14,7,FALSE)</f>
        <v>27.659044386673475</v>
      </c>
      <c r="D9" s="11">
        <f>HLOOKUP(D$3,'Qual F1'!$M$4:$BW$14,7,FALSE)</f>
        <v>31.140882520586352</v>
      </c>
      <c r="E9" s="11">
        <f>HLOOKUP(E$3,'Qual F1'!$M$4:$BW$14,7,FALSE)</f>
        <v>32.640178321526463</v>
      </c>
      <c r="F9" s="11">
        <f>HLOOKUP(F$3,'Qual F1'!$M$4:$BW$14,7,FALSE)</f>
        <v>38.477679575335017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110.63885857483372</v>
      </c>
      <c r="C10" s="11">
        <f>HLOOKUP(C$3,'Qual F1'!$M$4:$BW$14,6,FALSE)</f>
        <v>123.80064572510945</v>
      </c>
      <c r="D10" s="11">
        <f>HLOOKUP(D$3,'Qual F1'!$M$4:$BW$14,6,FALSE)</f>
        <v>121.6537162935893</v>
      </c>
      <c r="E10" s="11">
        <f>HLOOKUP(E$3,'Qual F1'!$M$4:$BW$14,6,FALSE)</f>
        <v>123.30134807523551</v>
      </c>
      <c r="F10" s="11">
        <f>HLOOKUP(F$3,'Qual F1'!$M$4:$BW$14,6,FALSE)</f>
        <v>128.467670971888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113.5830428268869</v>
      </c>
      <c r="C11" s="11">
        <f>HLOOKUP(C$3,'Qual F1'!$M$4:$BW$14,5,FALSE)</f>
        <v>116.96655656376078</v>
      </c>
      <c r="D11" s="11">
        <f>HLOOKUP(D$3,'Qual F1'!$M$4:$BW$14,5,FALSE)</f>
        <v>111.78185944271414</v>
      </c>
      <c r="E11" s="11">
        <f>HLOOKUP(E$3,'Qual F1'!$M$4:$BW$14,5,FALSE)</f>
        <v>103.09303804688884</v>
      </c>
      <c r="F11" s="11">
        <f>HLOOKUP(F$3,'Qual F1'!$M$4:$BW$14,5,FALSE)</f>
        <v>85.401035436128538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84.029217135412424</v>
      </c>
      <c r="C12" s="11">
        <f>HLOOKUP(C$3,'Qual F1'!$M$4:$BW$14,4,FALSE)</f>
        <v>73.600916180910758</v>
      </c>
      <c r="D12" s="11">
        <f>HLOOKUP(D$3,'Qual F1'!$M$4:$BW$14,4,FALSE)</f>
        <v>72.876275987899106</v>
      </c>
      <c r="E12" s="11">
        <f>HLOOKUP(E$3,'Qual F1'!$M$4:$BW$14,4,FALSE)</f>
        <v>64.160592183598538</v>
      </c>
      <c r="F12" s="11">
        <f>HLOOKUP(F$3,'Qual F1'!$M$4:$BW$14,4,FALSE)</f>
        <v>40.378078039385301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24.379587350524329</v>
      </c>
      <c r="C13" s="11">
        <f>HLOOKUP(C$3,'Qual F1'!$M$4:$BW$14,3,FALSE)</f>
        <v>23.168871357475357</v>
      </c>
      <c r="D13" s="11">
        <f>HLOOKUP(D$3,'Qual F1'!$M$4:$BW$14,3,FALSE)</f>
        <v>19.45292891188296</v>
      </c>
      <c r="E13" s="11">
        <f>HLOOKUP(E$3,'Qual F1'!$M$4:$BW$14,3,FALSE)</f>
        <v>18.322295651892244</v>
      </c>
      <c r="F13" s="11">
        <f>HLOOKUP(F$3,'Qual F1'!$M$4:$BW$14,3,FALSE)</f>
        <v>13.077206355861469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521.11700000000008</v>
      </c>
      <c r="C15" s="11">
        <f t="shared" ref="C15:F15" si="0">SUM(C5:C13)</f>
        <v>550.84699999999998</v>
      </c>
      <c r="D15" s="11">
        <f t="shared" si="0"/>
        <v>551.37600000000032</v>
      </c>
      <c r="E15" s="11">
        <f t="shared" si="0"/>
        <v>558.67400000000043</v>
      </c>
      <c r="F15" s="11">
        <f t="shared" si="0"/>
        <v>572.851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1.1053367507378995</v>
      </c>
      <c r="C19" s="18">
        <f t="shared" si="1"/>
        <v>1.4199143946561823</v>
      </c>
      <c r="D19" s="18">
        <f t="shared" si="1"/>
        <v>1.3543922514458149</v>
      </c>
      <c r="E19" s="18">
        <f t="shared" si="1"/>
        <v>1.6161119709933214</v>
      </c>
      <c r="F19" s="18">
        <f t="shared" si="1"/>
        <v>2.0340193805969897</v>
      </c>
      <c r="G19" s="11"/>
    </row>
    <row r="20" spans="1:7" x14ac:dyDescent="0.2">
      <c r="A20" t="str">
        <f>$A6</f>
        <v>RQF7 Other higher degree</v>
      </c>
      <c r="B20" s="18">
        <f t="shared" si="1"/>
        <v>7.3556773033474521</v>
      </c>
      <c r="C20" s="18">
        <f t="shared" si="1"/>
        <v>9.9221886254646652</v>
      </c>
      <c r="D20" s="18">
        <f t="shared" si="1"/>
        <v>9.3179011043965705</v>
      </c>
      <c r="E20" s="18">
        <f t="shared" si="1"/>
        <v>11.133434748979468</v>
      </c>
      <c r="F20" s="18">
        <f t="shared" si="1"/>
        <v>14.19962467975121</v>
      </c>
      <c r="G20" s="11"/>
    </row>
    <row r="21" spans="1:7" x14ac:dyDescent="0.2">
      <c r="A21" t="str">
        <f>$A7</f>
        <v>RQF6 First degree</v>
      </c>
      <c r="B21" s="18">
        <f t="shared" si="1"/>
        <v>17.146114154964515</v>
      </c>
      <c r="C21" s="18">
        <f t="shared" si="1"/>
        <v>17.439268464968968</v>
      </c>
      <c r="D21" s="18">
        <f t="shared" si="1"/>
        <v>19.386485087932137</v>
      </c>
      <c r="E21" s="18">
        <f t="shared" si="1"/>
        <v>20.825249111215392</v>
      </c>
      <c r="F21" s="18">
        <f t="shared" si="1"/>
        <v>24.381026993727492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5.345234944494603</v>
      </c>
      <c r="C22" s="18">
        <f t="shared" si="3"/>
        <v>4.9214472261076985</v>
      </c>
      <c r="D22" s="18">
        <f t="shared" si="3"/>
        <v>5.2112254815556129</v>
      </c>
      <c r="E22" s="18">
        <f t="shared" si="3"/>
        <v>5.2951977108164048</v>
      </c>
      <c r="F22" s="18">
        <f t="shared" si="3"/>
        <v>6.002918794139938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5.2173058674897161</v>
      </c>
      <c r="C23" s="18">
        <f t="shared" si="4"/>
        <v>5.0211845370263388</v>
      </c>
      <c r="D23" s="18">
        <f t="shared" si="4"/>
        <v>5.6478487494171548</v>
      </c>
      <c r="E23" s="18">
        <f t="shared" si="4"/>
        <v>5.8424373286615161</v>
      </c>
      <c r="F23" s="18">
        <f t="shared" si="4"/>
        <v>6.7168739472105345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21.23109754140312</v>
      </c>
      <c r="C24" s="18">
        <f t="shared" si="5"/>
        <v>22.474597433608505</v>
      </c>
      <c r="D24" s="18">
        <f t="shared" si="5"/>
        <v>22.063658246566632</v>
      </c>
      <c r="E24" s="18">
        <f t="shared" si="5"/>
        <v>22.070357323812352</v>
      </c>
      <c r="F24" s="18">
        <f t="shared" si="5"/>
        <v>22.426018453644662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21.796073209449489</v>
      </c>
      <c r="C25" s="18">
        <f t="shared" si="6"/>
        <v>21.233946370545866</v>
      </c>
      <c r="D25" s="18">
        <f t="shared" si="6"/>
        <v>20.273254447548329</v>
      </c>
      <c r="E25" s="18">
        <f t="shared" si="6"/>
        <v>18.453165539632909</v>
      </c>
      <c r="F25" s="18">
        <f t="shared" si="6"/>
        <v>14.908071284876614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16.124827463969208</v>
      </c>
      <c r="C26" s="18">
        <f>C12/C$15*100</f>
        <v>13.361408191550606</v>
      </c>
      <c r="D26" s="18">
        <f t="shared" si="7"/>
        <v>13.217165053955751</v>
      </c>
      <c r="E26" s="18">
        <f t="shared" si="7"/>
        <v>11.484442122525568</v>
      </c>
      <c r="F26" s="18">
        <f t="shared" si="7"/>
        <v>7.0486178848226331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4.6783327641440069</v>
      </c>
      <c r="C27" s="18">
        <f>C13/C$15*100</f>
        <v>4.2060447560711705</v>
      </c>
      <c r="D27" s="18">
        <f t="shared" si="8"/>
        <v>3.5280695771819865</v>
      </c>
      <c r="E27" s="18">
        <f t="shared" si="8"/>
        <v>3.2796041433630756</v>
      </c>
      <c r="F27" s="18">
        <f t="shared" si="8"/>
        <v>2.2828285812299303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7.9483043636731088</v>
      </c>
      <c r="C33" s="18">
        <f t="shared" si="9"/>
        <v>-4.5229111980572778</v>
      </c>
      <c r="D33" s="18">
        <f t="shared" si="9"/>
        <v>3.8693748360369762</v>
      </c>
      <c r="E33" s="18">
        <f t="shared" si="9"/>
        <v>2.5833046546409388</v>
      </c>
      <c r="F33" s="18">
        <f>IF(F$3-D$3 &lt;&gt; 0,(EXP(LN(F5/D5)/(F$3-D$3))-1)*100,0)</f>
        <v>3.0102156167271632</v>
      </c>
    </row>
    <row r="34" spans="1:6" x14ac:dyDescent="0.2">
      <c r="A34" t="str">
        <f>$A20</f>
        <v>RQF7 Other higher degree</v>
      </c>
      <c r="B34" s="18">
        <f t="shared" si="9"/>
        <v>9.2748299999821704</v>
      </c>
      <c r="C34" s="18">
        <f t="shared" si="9"/>
        <v>-6.0000791891298704</v>
      </c>
      <c r="D34" s="18">
        <f t="shared" si="9"/>
        <v>3.8973174746328887</v>
      </c>
      <c r="E34" s="18">
        <f t="shared" si="9"/>
        <v>2.7195460039999952</v>
      </c>
      <c r="F34" s="18">
        <f t="shared" ref="F34:F43" si="10">IF(F$3-D$3 &lt;&gt; 0,(EXP(LN(F6/D6)/(F$3-D$3))-1)*100,0)</f>
        <v>3.1106455126084009</v>
      </c>
    </row>
    <row r="35" spans="1:6" x14ac:dyDescent="0.2">
      <c r="A35" t="str">
        <f>$A21</f>
        <v>RQF6 First degree</v>
      </c>
      <c r="B35" s="18">
        <f t="shared" si="9"/>
        <v>1.8273812693324176</v>
      </c>
      <c r="C35" s="18">
        <f t="shared" si="9"/>
        <v>11.272458071523793</v>
      </c>
      <c r="D35" s="18">
        <f t="shared" si="9"/>
        <v>1.7092252823202925</v>
      </c>
      <c r="E35" s="18">
        <f t="shared" si="9"/>
        <v>1.843777764803689</v>
      </c>
      <c r="F35" s="18">
        <f t="shared" si="10"/>
        <v>1.7989071710108107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-0.67571549597998937</v>
      </c>
      <c r="C36" s="18">
        <f t="shared" ref="C36:E36" si="12">IF(D$3-C$3 &lt;&gt; 0,(EXP(LN(D8/C8)/(D$3-C$3))-1)*100,0)</f>
        <v>5.9897584251932701</v>
      </c>
      <c r="D36" s="18">
        <f t="shared" si="12"/>
        <v>0.58438930928685906</v>
      </c>
      <c r="E36" s="18">
        <f t="shared" si="12"/>
        <v>1.5164331996756042</v>
      </c>
      <c r="F36" s="18">
        <f t="shared" si="10"/>
        <v>1.2047962129418721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0.43010297576908663</v>
      </c>
      <c r="C37" s="18">
        <f t="shared" si="13"/>
        <v>12.588425273255188</v>
      </c>
      <c r="D37" s="18">
        <f t="shared" si="13"/>
        <v>0.94488586299175115</v>
      </c>
      <c r="E37" s="18">
        <f t="shared" si="13"/>
        <v>1.6589536008416284</v>
      </c>
      <c r="F37" s="18">
        <f t="shared" si="10"/>
        <v>1.4203715344593748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2.8498839063824999</v>
      </c>
      <c r="C38" s="18">
        <f t="shared" si="14"/>
        <v>-1.7341827410878419</v>
      </c>
      <c r="D38" s="18">
        <f t="shared" si="14"/>
        <v>0.26941678805889602</v>
      </c>
      <c r="E38" s="18">
        <f t="shared" si="14"/>
        <v>0.41130295348121848</v>
      </c>
      <c r="F38" s="18">
        <f t="shared" si="10"/>
        <v>0.36398527059051666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0.73654495502357697</v>
      </c>
      <c r="C39" s="18">
        <f t="shared" si="15"/>
        <v>-4.4326320901995286</v>
      </c>
      <c r="D39" s="18">
        <f t="shared" si="15"/>
        <v>-1.605323618184662</v>
      </c>
      <c r="E39" s="18">
        <f t="shared" si="15"/>
        <v>-1.8651235985820525</v>
      </c>
      <c r="F39" s="18">
        <f t="shared" si="10"/>
        <v>-1.7785999138505759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-3.2584089347774903</v>
      </c>
      <c r="C40" s="18">
        <f t="shared" si="16"/>
        <v>-0.98455322380837096</v>
      </c>
      <c r="D40" s="18">
        <f t="shared" si="16"/>
        <v>-2.5153047494689162</v>
      </c>
      <c r="E40" s="18">
        <f t="shared" si="16"/>
        <v>-4.5254262914690475</v>
      </c>
      <c r="F40" s="18">
        <f t="shared" si="10"/>
        <v>-3.8600338800155232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-1.2653406937362055</v>
      </c>
      <c r="C41" s="18">
        <f t="shared" si="17"/>
        <v>-16.038513004188527</v>
      </c>
      <c r="D41" s="18">
        <f t="shared" si="17"/>
        <v>-1.1904372658024798</v>
      </c>
      <c r="E41" s="18">
        <f t="shared" si="17"/>
        <v>-3.3162450355558537</v>
      </c>
      <c r="F41" s="18">
        <f t="shared" si="10"/>
        <v>-2.6127733249635465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1.3967270708886703</v>
      </c>
      <c r="C43" s="18">
        <f t="shared" ref="C43" si="18">IF(D$3-C$3 &lt;&gt; 0,(EXP(LN(D15/C15)/(D$3-C$3))-1)*100,0)</f>
        <v>9.6033925935934406E-2</v>
      </c>
      <c r="D43" s="18">
        <f>IF(E$3-D$3 &lt;&gt; 0,(EXP(LN(E15/D15)/(E$3-D$3))-1)*100,0)</f>
        <v>0.26332903761459026</v>
      </c>
      <c r="E43" s="18">
        <f>IF(F$3-E$3 &lt;&gt; 0,(EXP(LN(F15/E15)/(F$3-E$3))-1)*100,0)</f>
        <v>0.25090954461179926</v>
      </c>
      <c r="F43" s="18">
        <f t="shared" si="10"/>
        <v>0.25504920467143144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2.0614581301889192</v>
      </c>
      <c r="C47" s="27">
        <f>D5-C5</f>
        <v>-0.35376202519985878</v>
      </c>
      <c r="D47" s="27">
        <f>E5-D5</f>
        <v>1.5610035724953537</v>
      </c>
      <c r="E47" s="27">
        <f>F5-E5</f>
        <v>2.6231029691164274</v>
      </c>
      <c r="F47" s="27">
        <f>F5-D5</f>
        <v>4.1841065416117811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16.3243934848282</v>
      </c>
      <c r="C48" s="27">
        <f t="shared" si="20"/>
        <v>-3.2794079843356911</v>
      </c>
      <c r="D48" s="27">
        <f t="shared" si="20"/>
        <v>10.822934856135944</v>
      </c>
      <c r="E48" s="27">
        <f t="shared" si="20"/>
        <v>19.143086724687997</v>
      </c>
      <c r="F48" s="27">
        <f t="shared" ref="F48:F57" si="21">F6-D6</f>
        <v>29.966021580823941</v>
      </c>
    </row>
    <row r="49" spans="1:6" x14ac:dyDescent="0.2">
      <c r="A49" t="str">
        <f t="shared" si="19"/>
        <v>RQF6 First degree</v>
      </c>
      <c r="B49" s="27">
        <f t="shared" ref="B49:E49" si="22">C7-B7</f>
        <v>6.7123714603011564</v>
      </c>
      <c r="C49" s="27">
        <f t="shared" si="22"/>
        <v>10.82873885720916</v>
      </c>
      <c r="D49" s="27">
        <f t="shared" si="22"/>
        <v>9.4528262011547923</v>
      </c>
      <c r="E49" s="27">
        <f t="shared" si="22"/>
        <v>23.321704724246317</v>
      </c>
      <c r="F49" s="27">
        <f t="shared" si="21"/>
        <v>32.774530925401109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-0.74528358410446671</v>
      </c>
      <c r="C50" s="27">
        <f t="shared" si="23"/>
        <v>1.6238022095846176</v>
      </c>
      <c r="D50" s="27">
        <f t="shared" si="23"/>
        <v>0.84944624774437472</v>
      </c>
      <c r="E50" s="27">
        <f t="shared" si="23"/>
        <v>4.8048874824921093</v>
      </c>
      <c r="F50" s="27">
        <f t="shared" si="21"/>
        <v>5.654333730236484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0.47077656918708755</v>
      </c>
      <c r="C51" s="27">
        <f t="shared" si="24"/>
        <v>3.481838133912877</v>
      </c>
      <c r="D51" s="27">
        <f t="shared" si="24"/>
        <v>1.4992958009401107</v>
      </c>
      <c r="E51" s="27">
        <f t="shared" si="24"/>
        <v>5.8375012538085542</v>
      </c>
      <c r="F51" s="27">
        <f t="shared" si="21"/>
        <v>7.3367970547486649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13.161787150275728</v>
      </c>
      <c r="C52" s="27">
        <f t="shared" si="25"/>
        <v>-2.1469294315201495</v>
      </c>
      <c r="D52" s="27">
        <f t="shared" si="25"/>
        <v>1.6476317816462114</v>
      </c>
      <c r="E52" s="27">
        <f t="shared" si="25"/>
        <v>5.1663228966524883</v>
      </c>
      <c r="F52" s="27">
        <f t="shared" si="21"/>
        <v>6.8139546782986997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3.3835137368738799</v>
      </c>
      <c r="C53" s="27">
        <f>D11-C11</f>
        <v>-5.1846971210466393</v>
      </c>
      <c r="D53" s="27">
        <f t="shared" si="26"/>
        <v>-8.6888213958253004</v>
      </c>
      <c r="E53" s="27">
        <f t="shared" si="26"/>
        <v>-17.692002610760298</v>
      </c>
      <c r="F53" s="27">
        <f t="shared" si="21"/>
        <v>-26.380824006585598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-10.428300954501665</v>
      </c>
      <c r="C54" s="27">
        <f t="shared" si="27"/>
        <v>-0.72464019301165195</v>
      </c>
      <c r="D54" s="27">
        <f t="shared" si="27"/>
        <v>-8.7156838043005678</v>
      </c>
      <c r="E54" s="27">
        <f t="shared" si="27"/>
        <v>-23.782514144213238</v>
      </c>
      <c r="F54" s="27">
        <f t="shared" si="21"/>
        <v>-32.498197948513805</v>
      </c>
    </row>
    <row r="55" spans="1:6" x14ac:dyDescent="0.2">
      <c r="A55" t="str">
        <f t="shared" si="19"/>
        <v>No Qualification</v>
      </c>
      <c r="B55" s="27">
        <f t="shared" ref="B55:E55" si="28">C13-B13</f>
        <v>-1.2107159930489715</v>
      </c>
      <c r="C55" s="27">
        <f t="shared" si="28"/>
        <v>-3.7159424455923968</v>
      </c>
      <c r="D55" s="27">
        <f t="shared" si="28"/>
        <v>-1.1306332599907165</v>
      </c>
      <c r="E55" s="27">
        <f t="shared" si="28"/>
        <v>-5.2450892960307751</v>
      </c>
      <c r="F55" s="27">
        <f t="shared" si="21"/>
        <v>-6.3757225560214916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29.729999999999905</v>
      </c>
      <c r="C57" s="29">
        <f t="shared" ref="C57" si="29">D15-C15</f>
        <v>0.52900000000033742</v>
      </c>
      <c r="D57" s="29">
        <f>E15-D15</f>
        <v>7.2980000000001155</v>
      </c>
      <c r="E57" s="29">
        <f>F15-E15</f>
        <v>14.176999999999566</v>
      </c>
      <c r="F57" s="29">
        <f t="shared" si="21"/>
        <v>21.474999999999682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Leicester and Leicestershire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36.119250516906348</v>
      </c>
      <c r="N6" s="11">
        <v>32.818713534260148</v>
      </c>
      <c r="O6" s="11">
        <v>29.995792521590655</v>
      </c>
      <c r="P6" s="11">
        <v>28.488816364101005</v>
      </c>
      <c r="Q6" s="11">
        <v>27.070291052141179</v>
      </c>
      <c r="R6" s="11">
        <v>24.379587350524329</v>
      </c>
      <c r="S6" s="11">
        <v>23.881331904826325</v>
      </c>
      <c r="T6" s="11">
        <v>23.894785279357876</v>
      </c>
      <c r="U6" s="11">
        <v>25.304062836332843</v>
      </c>
      <c r="V6" s="11">
        <v>23.168871357475357</v>
      </c>
      <c r="W6" s="11">
        <v>19.45292891188296</v>
      </c>
      <c r="X6" s="11">
        <v>26.236083835057361</v>
      </c>
      <c r="Y6" s="11">
        <v>20.794092328979815</v>
      </c>
      <c r="Z6" s="11">
        <v>19.815354026516061</v>
      </c>
      <c r="AA6" s="11">
        <v>18.865111921037371</v>
      </c>
      <c r="AB6" s="11">
        <v>18.322295651892244</v>
      </c>
      <c r="AC6" s="11">
        <v>17.816308130862005</v>
      </c>
      <c r="AD6" s="11">
        <v>17.285955479026644</v>
      </c>
      <c r="AE6" s="11">
        <v>16.72630194415451</v>
      </c>
      <c r="AF6" s="11">
        <v>16.149914905598713</v>
      </c>
      <c r="AG6" s="11">
        <v>15.563252452087626</v>
      </c>
      <c r="AH6" s="11">
        <v>14.959769132134969</v>
      </c>
      <c r="AI6" s="11">
        <v>14.338157001044516</v>
      </c>
      <c r="AJ6" s="11">
        <v>13.701988045658034</v>
      </c>
      <c r="AK6" s="11">
        <v>13.09011691515828</v>
      </c>
      <c r="AL6" s="11">
        <v>13.077206355861469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82.242751356139664</v>
      </c>
      <c r="N7" s="11">
        <v>83.063436875095618</v>
      </c>
      <c r="O7" s="11">
        <v>87.894447835015072</v>
      </c>
      <c r="P7" s="11">
        <v>75.987343522161893</v>
      </c>
      <c r="Q7" s="11">
        <v>78.076432246201236</v>
      </c>
      <c r="R7" s="11">
        <v>84.029217135412424</v>
      </c>
      <c r="S7" s="11">
        <v>77.777616934611729</v>
      </c>
      <c r="T7" s="11">
        <v>80.687903481654288</v>
      </c>
      <c r="U7" s="11">
        <v>78.249458680032632</v>
      </c>
      <c r="V7" s="11">
        <v>73.600916180910758</v>
      </c>
      <c r="W7" s="11">
        <v>72.876275987899106</v>
      </c>
      <c r="X7" s="11">
        <v>75.212270631411513</v>
      </c>
      <c r="Y7" s="11">
        <v>70.45844211701251</v>
      </c>
      <c r="Z7" s="11">
        <v>68.354618463356744</v>
      </c>
      <c r="AA7" s="11">
        <v>66.34934305630324</v>
      </c>
      <c r="AB7" s="11">
        <v>64.160592183598538</v>
      </c>
      <c r="AC7" s="11">
        <v>61.880698602561338</v>
      </c>
      <c r="AD7" s="11">
        <v>59.565459290389576</v>
      </c>
      <c r="AE7" s="11">
        <v>57.258880277310958</v>
      </c>
      <c r="AF7" s="11">
        <v>54.930619167624769</v>
      </c>
      <c r="AG7" s="11">
        <v>52.601279216839856</v>
      </c>
      <c r="AH7" s="11">
        <v>50.237006256404548</v>
      </c>
      <c r="AI7" s="11">
        <v>47.843620329145132</v>
      </c>
      <c r="AJ7" s="11">
        <v>45.417527185589343</v>
      </c>
      <c r="AK7" s="11">
        <v>42.947182048868939</v>
      </c>
      <c r="AL7" s="11">
        <v>40.378078039385301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107.39218712301665</v>
      </c>
      <c r="N8" s="11">
        <v>107.81824797169359</v>
      </c>
      <c r="O8" s="11">
        <v>110.93025689375236</v>
      </c>
      <c r="P8" s="11">
        <v>112.34577383522929</v>
      </c>
      <c r="Q8" s="11">
        <v>114.93006695601242</v>
      </c>
      <c r="R8" s="11">
        <v>113.5830428268869</v>
      </c>
      <c r="S8" s="11">
        <v>122.57157720418918</v>
      </c>
      <c r="T8" s="11">
        <v>110.94973638384414</v>
      </c>
      <c r="U8" s="11">
        <v>105.62161936207919</v>
      </c>
      <c r="V8" s="11">
        <v>116.96655656376078</v>
      </c>
      <c r="W8" s="11">
        <v>111.78185944271414</v>
      </c>
      <c r="X8" s="11">
        <v>107.7621684707005</v>
      </c>
      <c r="Y8" s="11">
        <v>107.82208974306008</v>
      </c>
      <c r="Z8" s="11">
        <v>106.20282216568573</v>
      </c>
      <c r="AA8" s="11">
        <v>104.78209303884061</v>
      </c>
      <c r="AB8" s="11">
        <v>103.09303804688884</v>
      </c>
      <c r="AC8" s="11">
        <v>101.35019354377066</v>
      </c>
      <c r="AD8" s="11">
        <v>99.568664929169614</v>
      </c>
      <c r="AE8" s="11">
        <v>97.792567252306227</v>
      </c>
      <c r="AF8" s="11">
        <v>96.016438813779075</v>
      </c>
      <c r="AG8" s="11">
        <v>94.27241072682493</v>
      </c>
      <c r="AH8" s="11">
        <v>92.523294044158959</v>
      </c>
      <c r="AI8" s="11">
        <v>90.775770494287201</v>
      </c>
      <c r="AJ8" s="11">
        <v>89.030193708141667</v>
      </c>
      <c r="AK8" s="11">
        <v>87.273455532115122</v>
      </c>
      <c r="AL8" s="11">
        <v>85.401035436128538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102.56998999042253</v>
      </c>
      <c r="N9" s="11">
        <v>105.66218048982552</v>
      </c>
      <c r="O9" s="11">
        <v>110.73165698610272</v>
      </c>
      <c r="P9" s="11">
        <v>101.57433101218911</v>
      </c>
      <c r="Q9" s="11">
        <v>107.0713705582469</v>
      </c>
      <c r="R9" s="11">
        <v>110.63885857483372</v>
      </c>
      <c r="S9" s="11">
        <v>116.89123670687232</v>
      </c>
      <c r="T9" s="11">
        <v>116.93270399420614</v>
      </c>
      <c r="U9" s="11">
        <v>109.54029850067406</v>
      </c>
      <c r="V9" s="11">
        <v>123.80064572510945</v>
      </c>
      <c r="W9" s="11">
        <v>121.6537162935893</v>
      </c>
      <c r="X9" s="11">
        <v>119.36825821834019</v>
      </c>
      <c r="Y9" s="11">
        <v>121.17235496712327</v>
      </c>
      <c r="Z9" s="11">
        <v>121.81830404669721</v>
      </c>
      <c r="AA9" s="11">
        <v>122.70766079349514</v>
      </c>
      <c r="AB9" s="11">
        <v>123.30134807523551</v>
      </c>
      <c r="AC9" s="11">
        <v>123.82939898077912</v>
      </c>
      <c r="AD9" s="11">
        <v>124.30690928260974</v>
      </c>
      <c r="AE9" s="11">
        <v>124.80073959373685</v>
      </c>
      <c r="AF9" s="11">
        <v>125.2965994716395</v>
      </c>
      <c r="AG9" s="11">
        <v>125.84154721120591</v>
      </c>
      <c r="AH9" s="11">
        <v>126.38109925691471</v>
      </c>
      <c r="AI9" s="11">
        <v>126.92571954440392</v>
      </c>
      <c r="AJ9" s="11">
        <v>127.48911794387648</v>
      </c>
      <c r="AK9" s="11">
        <v>128.05056312977536</v>
      </c>
      <c r="AL9" s="11">
        <v>128.467670971888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23.34560310723371</v>
      </c>
      <c r="N10" s="11">
        <v>24.581179556584306</v>
      </c>
      <c r="O10" s="11">
        <v>22.82196280351803</v>
      </c>
      <c r="P10" s="11">
        <v>26.204937907876133</v>
      </c>
      <c r="Q10" s="11">
        <v>25.685925638322718</v>
      </c>
      <c r="R10" s="11">
        <v>27.188267817486388</v>
      </c>
      <c r="S10" s="11">
        <v>27.906464992983981</v>
      </c>
      <c r="T10" s="11">
        <v>29.186778839197963</v>
      </c>
      <c r="U10" s="11">
        <v>28.449411848986173</v>
      </c>
      <c r="V10" s="11">
        <v>27.659044386673475</v>
      </c>
      <c r="W10" s="11">
        <v>31.140882520586352</v>
      </c>
      <c r="X10" s="11">
        <v>30.144688648376494</v>
      </c>
      <c r="Y10" s="11">
        <v>31.038208771252165</v>
      </c>
      <c r="Z10" s="11">
        <v>31.544122083028618</v>
      </c>
      <c r="AA10" s="11">
        <v>32.120239443457422</v>
      </c>
      <c r="AB10" s="11">
        <v>32.640178321526463</v>
      </c>
      <c r="AC10" s="11">
        <v>33.172031677364863</v>
      </c>
      <c r="AD10" s="11">
        <v>33.709957543121988</v>
      </c>
      <c r="AE10">
        <v>34.243111044390425</v>
      </c>
      <c r="AF10">
        <v>34.79415231613622</v>
      </c>
      <c r="AG10">
        <v>35.370279325195277</v>
      </c>
      <c r="AH10">
        <v>35.956461608591908</v>
      </c>
      <c r="AI10" s="11">
        <v>36.562323312214296</v>
      </c>
      <c r="AJ10" s="11">
        <v>37.192347015865394</v>
      </c>
      <c r="AK10" s="11">
        <v>37.847784382660407</v>
      </c>
      <c r="AL10" s="11">
        <v>38.477679575335017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25.618487825947028</v>
      </c>
      <c r="N11" s="11">
        <v>26.832705519146888</v>
      </c>
      <c r="O11" s="11">
        <v>24.682558585282745</v>
      </c>
      <c r="P11" s="11">
        <v>27.301035797054475</v>
      </c>
      <c r="Q11" s="11">
        <v>26.385296291642245</v>
      </c>
      <c r="R11" s="11">
        <v>27.854927985701941</v>
      </c>
      <c r="S11" s="11">
        <v>27.873837564802383</v>
      </c>
      <c r="T11" s="11">
        <v>28.305380366704284</v>
      </c>
      <c r="U11" s="11">
        <v>27.691449575093859</v>
      </c>
      <c r="V11" s="11">
        <v>27.109644401597475</v>
      </c>
      <c r="W11" s="11">
        <v>28.733446611182092</v>
      </c>
      <c r="X11" s="11">
        <v>27.646369793884368</v>
      </c>
      <c r="Y11" s="11">
        <v>28.396368606463554</v>
      </c>
      <c r="Z11" s="11">
        <v>28.755287325227492</v>
      </c>
      <c r="AA11" s="11">
        <v>29.207845653654207</v>
      </c>
      <c r="AB11" s="11">
        <v>29.582892858926467</v>
      </c>
      <c r="AC11" s="11">
        <v>29.959348740754734</v>
      </c>
      <c r="AD11" s="11">
        <v>30.37994194101568</v>
      </c>
      <c r="AE11">
        <v>30.806996693685409</v>
      </c>
      <c r="AF11">
        <v>31.247391962183929</v>
      </c>
      <c r="AG11">
        <v>31.723742242217813</v>
      </c>
      <c r="AH11">
        <v>32.225693798362428</v>
      </c>
      <c r="AI11" s="11">
        <v>32.739955245382269</v>
      </c>
      <c r="AJ11" s="11">
        <v>33.274210688493781</v>
      </c>
      <c r="AK11" s="11">
        <v>33.817239461454271</v>
      </c>
      <c r="AL11" s="11">
        <v>34.387780341418576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68.50493845029257</v>
      </c>
      <c r="N12" s="11">
        <v>74.050997915969106</v>
      </c>
      <c r="O12" s="11">
        <v>71.363197300025149</v>
      </c>
      <c r="P12" s="11">
        <v>81.375741889817476</v>
      </c>
      <c r="Q12" s="11">
        <v>84.058109924586873</v>
      </c>
      <c r="R12" s="11">
        <v>89.351315700926449</v>
      </c>
      <c r="S12" s="11">
        <v>92.074636832944748</v>
      </c>
      <c r="T12" s="11">
        <v>97.330716931734187</v>
      </c>
      <c r="U12" s="11">
        <v>95.39822978553704</v>
      </c>
      <c r="V12" s="11">
        <v>96.063687161227605</v>
      </c>
      <c r="W12" s="11">
        <v>106.89242601843677</v>
      </c>
      <c r="X12" s="11">
        <v>105.85199923891405</v>
      </c>
      <c r="Y12" s="11">
        <v>109.00234485802396</v>
      </c>
      <c r="Z12" s="11">
        <v>111.37804232643013</v>
      </c>
      <c r="AA12" s="11">
        <v>113.99100538764944</v>
      </c>
      <c r="AB12" s="11">
        <v>116.34525221959156</v>
      </c>
      <c r="AC12" s="11">
        <v>118.63803623763971</v>
      </c>
      <c r="AD12" s="11">
        <v>120.85940933355835</v>
      </c>
      <c r="AE12">
        <v>123.1233335787406</v>
      </c>
      <c r="AF12">
        <v>125.41420580423183</v>
      </c>
      <c r="AG12">
        <v>127.76077460728139</v>
      </c>
      <c r="AH12">
        <v>130.10752481113016</v>
      </c>
      <c r="AI12">
        <v>132.48707282982636</v>
      </c>
      <c r="AJ12">
        <v>134.90828731992411</v>
      </c>
      <c r="AK12">
        <v>137.35214878647801</v>
      </c>
      <c r="AL12">
        <v>139.66695694383787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31.384569563394827</v>
      </c>
      <c r="N13" s="11">
        <v>26.803544775828922</v>
      </c>
      <c r="O13" s="11">
        <v>25.833019493159821</v>
      </c>
      <c r="P13" s="11">
        <v>34.412027924106425</v>
      </c>
      <c r="Q13" s="11">
        <v>35.283896412812332</v>
      </c>
      <c r="R13" s="11">
        <v>38.33168489288515</v>
      </c>
      <c r="S13" s="11">
        <v>39.684316392099269</v>
      </c>
      <c r="T13" s="11">
        <v>38.732826227168566</v>
      </c>
      <c r="U13" s="11">
        <v>43.573428725730814</v>
      </c>
      <c r="V13" s="11">
        <v>54.656078377713349</v>
      </c>
      <c r="W13" s="11">
        <v>51.376670393377658</v>
      </c>
      <c r="X13" s="11">
        <v>51.78222317776023</v>
      </c>
      <c r="Y13" s="11">
        <v>55.563293667542091</v>
      </c>
      <c r="Z13" s="11">
        <v>57.775794934460286</v>
      </c>
      <c r="AA13" s="11">
        <v>60.076134079573123</v>
      </c>
      <c r="AB13" s="11">
        <v>62.199605249513603</v>
      </c>
      <c r="AC13" s="11">
        <v>64.260516214779344</v>
      </c>
      <c r="AD13" s="11">
        <v>66.273477864839151</v>
      </c>
      <c r="AE13">
        <v>68.25068814789536</v>
      </c>
      <c r="AF13">
        <v>70.198901140459441</v>
      </c>
      <c r="AG13">
        <v>72.142470729363637</v>
      </c>
      <c r="AH13">
        <v>74.050711197723658</v>
      </c>
      <c r="AI13">
        <v>75.932157866701047</v>
      </c>
      <c r="AJ13">
        <v>77.791781926470449</v>
      </c>
      <c r="AK13">
        <v>79.619408078293063</v>
      </c>
      <c r="AL13">
        <v>81.3426919742016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4.5332220666467355</v>
      </c>
      <c r="N14" s="11">
        <v>4.0409933615956977</v>
      </c>
      <c r="O14" s="11">
        <v>3.8491075815531341</v>
      </c>
      <c r="P14" s="11">
        <v>5.1419917474644468</v>
      </c>
      <c r="Q14" s="11">
        <v>5.1466109200339609</v>
      </c>
      <c r="R14" s="11">
        <v>5.7600977153428206</v>
      </c>
      <c r="S14" s="11">
        <v>6.0369814666699559</v>
      </c>
      <c r="T14" s="11">
        <v>5.731168496132109</v>
      </c>
      <c r="U14" s="11">
        <v>6.1390406855340629</v>
      </c>
      <c r="V14" s="11">
        <v>7.8215558455317398</v>
      </c>
      <c r="W14" s="11">
        <v>7.467793820331881</v>
      </c>
      <c r="X14" s="11">
        <v>7.7319379855561499</v>
      </c>
      <c r="Y14" s="11">
        <v>8.1168049405427034</v>
      </c>
      <c r="Z14" s="11">
        <v>8.4236546285975056</v>
      </c>
      <c r="AA14" s="11">
        <v>8.7385666259891011</v>
      </c>
      <c r="AB14" s="11">
        <v>9.0287973928272347</v>
      </c>
      <c r="AC14" s="11">
        <v>9.3084678714875473</v>
      </c>
      <c r="AD14" s="11">
        <v>9.5792243362694371</v>
      </c>
      <c r="AE14">
        <v>9.8533814677804514</v>
      </c>
      <c r="AF14">
        <v>10.122776418346666</v>
      </c>
      <c r="AG14">
        <v>10.39124348898374</v>
      </c>
      <c r="AH14">
        <v>10.653439894578412</v>
      </c>
      <c r="AI14">
        <v>10.911223376994741</v>
      </c>
      <c r="AJ14">
        <v>11.164546165980893</v>
      </c>
      <c r="AK14">
        <v>11.415101665196733</v>
      </c>
      <c r="AL14">
        <v>11.651900361943662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Leicester and Leicestershire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Leicester and Leicestershire</v>
      </c>
      <c r="W1" s="203" t="str">
        <f>CONCATENATE("Shift-share Figure 1: Levels of Employment, ",C4," - ",F40,", ",Info!B5)</f>
        <v>Shift-share Figure 1: Levels of Employment, 2015 - 2035, Leicester and Leicestershire</v>
      </c>
      <c r="AK1" s="203" t="str">
        <f>CONCATENATE("Shift-share Figure 1.1: Net Changes, ",C4,"-",F40,", ",Info!B5)</f>
        <v>Shift-share Figure 1.1: Net Changes, 2015-2035, Leicester and Leicestershire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33.481948363405941</v>
      </c>
      <c r="C8" s="141">
        <f t="shared" ref="C8:C33" si="0">B8/B$35*100</f>
        <v>6.4250347548450586</v>
      </c>
      <c r="E8" s="151">
        <v>42.568363666350713</v>
      </c>
      <c r="F8" s="141">
        <f t="shared" ref="F8:F33" si="1">E8/E$35*100</f>
        <v>7.7203874790253302</v>
      </c>
      <c r="H8" s="151">
        <f>E8-B8</f>
        <v>9.0864153029447721</v>
      </c>
      <c r="I8" s="141">
        <f>IF(B8&lt;&gt;0,((E8/B8)-1)*100,0)</f>
        <v>27.138251347629925</v>
      </c>
      <c r="K8" s="207">
        <f t="shared" ref="K8:K33" si="2">(($E$35/$B$35)-1)*B8</f>
        <v>1.9441512664685594</v>
      </c>
      <c r="L8" s="141">
        <f>IF(B8&lt;&gt;0,K8/B8*100,0)</f>
        <v>5.806565512159434</v>
      </c>
      <c r="N8" s="151">
        <f>H8-(K8+Q8)</f>
        <v>6.7005941478369841</v>
      </c>
      <c r="O8" s="141">
        <f>IF(B8&lt;&gt;0,N8/B8*100,0)</f>
        <v>20.012557438743293</v>
      </c>
      <c r="Q8" s="151">
        <v>0.44166988863922885</v>
      </c>
      <c r="R8" s="141">
        <f>IF(B8&lt;&gt;0,Q8/B8*100,0)</f>
        <v>1.3191283967272092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15.498179242153588</v>
      </c>
      <c r="C9" s="141">
        <f t="shared" si="0"/>
        <v>2.9740306384465645</v>
      </c>
      <c r="E9" s="151">
        <v>17.877750659430873</v>
      </c>
      <c r="F9" s="141">
        <f t="shared" si="1"/>
        <v>3.2423882540101259</v>
      </c>
      <c r="H9" s="151">
        <f t="shared" ref="H9:H32" si="3">E9-B9</f>
        <v>2.3795714172772851</v>
      </c>
      <c r="I9" s="141">
        <f t="shared" ref="I9:I32" si="4">IF(B9&lt;&gt;0,((E9/B9)-1)*100,0)</f>
        <v>15.353877252916748</v>
      </c>
      <c r="K9" s="207">
        <f t="shared" si="2"/>
        <v>0.89991193088754262</v>
      </c>
      <c r="L9" s="141">
        <f t="shared" ref="L9:L32" si="5">IF(B9&lt;&gt;0,K9/B9*100,0)</f>
        <v>5.806565512159434</v>
      </c>
      <c r="N9" s="151">
        <f t="shared" ref="N9:N31" si="6">H9-(K9+Q9)</f>
        <v>1.2064009707976326</v>
      </c>
      <c r="O9" s="141">
        <f>IF(B9&lt;&gt;0,N9/B9*100,0)</f>
        <v>7.7841464597101551</v>
      </c>
      <c r="Q9" s="151">
        <v>0.27325851559210973</v>
      </c>
      <c r="R9" s="141">
        <f>IF(B9&lt;&gt;0,Q9/B9*100,0)</f>
        <v>1.7631652810471588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28.371226527661943</v>
      </c>
      <c r="C10" s="141">
        <f t="shared" si="0"/>
        <v>5.4443103041470406</v>
      </c>
      <c r="E10" s="151">
        <v>35.201107422621803</v>
      </c>
      <c r="F10" s="141">
        <f t="shared" si="1"/>
        <v>6.3842291689558115</v>
      </c>
      <c r="H10" s="151">
        <f t="shared" si="3"/>
        <v>6.8298808949598602</v>
      </c>
      <c r="I10" s="141">
        <f t="shared" si="4"/>
        <v>24.073266230843871</v>
      </c>
      <c r="K10" s="207">
        <f t="shared" si="2"/>
        <v>1.647393854931847</v>
      </c>
      <c r="L10" s="141">
        <f t="shared" si="5"/>
        <v>5.8065655121594348</v>
      </c>
      <c r="N10" s="151">
        <f t="shared" si="6"/>
        <v>4.7016349135165996</v>
      </c>
      <c r="O10" s="141">
        <f t="shared" ref="O10:O32" si="7">IF(B10&lt;&gt;0,N10/B10*100,0)</f>
        <v>16.571842281589433</v>
      </c>
      <c r="Q10" s="151">
        <v>0.48085212651141412</v>
      </c>
      <c r="R10" s="141">
        <f t="shared" ref="R10:R32" si="8">IF(B10&lt;&gt;0,Q10/B10*100,0)</f>
        <v>1.6948584370950031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18.637219133478698</v>
      </c>
      <c r="C11" s="141">
        <f t="shared" si="0"/>
        <v>3.576398224099135</v>
      </c>
      <c r="E11" s="151">
        <v>20.60985801687033</v>
      </c>
      <c r="F11" s="141">
        <f t="shared" si="1"/>
        <v>3.7378953775409749</v>
      </c>
      <c r="H11" s="151">
        <f>E11-B11</f>
        <v>1.9726388833916317</v>
      </c>
      <c r="I11" s="141">
        <f>IF(B11&lt;&gt;0,((E11/B11)-1)*100,0)</f>
        <v>10.584405695204335</v>
      </c>
      <c r="K11" s="207">
        <f t="shared" si="2"/>
        <v>1.0821823386301535</v>
      </c>
      <c r="L11" s="141">
        <f t="shared" si="5"/>
        <v>5.806565512159434</v>
      </c>
      <c r="N11" s="151">
        <f t="shared" si="6"/>
        <v>2.2087971021550357</v>
      </c>
      <c r="O11" s="141">
        <f t="shared" si="7"/>
        <v>11.851537969993039</v>
      </c>
      <c r="Q11" s="151">
        <v>-1.3183405573935574</v>
      </c>
      <c r="R11" s="141">
        <f>IF(B11&lt;&gt;0,Q11/B11*100,0)</f>
        <v>-7.073697786948137</v>
      </c>
      <c r="T11" s="136"/>
    </row>
    <row r="12" spans="1:97" x14ac:dyDescent="0.2">
      <c r="A12" s="10" t="str">
        <f>name!$D8</f>
        <v>23 Teaching and other educational professionals</v>
      </c>
      <c r="B12" s="151">
        <v>20.024745465039874</v>
      </c>
      <c r="C12" s="141">
        <f t="shared" si="0"/>
        <v>3.8426582638908089</v>
      </c>
      <c r="E12" s="151">
        <v>23.711877933911072</v>
      </c>
      <c r="F12" s="141">
        <f t="shared" si="1"/>
        <v>4.3004914856488252</v>
      </c>
      <c r="H12" s="151">
        <f t="shared" si="3"/>
        <v>3.6871324688711979</v>
      </c>
      <c r="I12" s="141">
        <f t="shared" si="4"/>
        <v>18.412880579722547</v>
      </c>
      <c r="K12" s="207">
        <f t="shared" si="2"/>
        <v>1.1627499640707155</v>
      </c>
      <c r="L12" s="141">
        <f t="shared" si="5"/>
        <v>5.8065655121594331</v>
      </c>
      <c r="N12" s="151">
        <f t="shared" si="6"/>
        <v>2.2019892189011978</v>
      </c>
      <c r="O12" s="141">
        <f t="shared" si="7"/>
        <v>10.996340616391516</v>
      </c>
      <c r="Q12" s="151">
        <v>0.32239328589928484</v>
      </c>
      <c r="R12" s="141">
        <f t="shared" si="8"/>
        <v>1.6099744511715963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28.288074701930206</v>
      </c>
      <c r="C13" s="141">
        <f t="shared" si="0"/>
        <v>5.4283538441329293</v>
      </c>
      <c r="E13" s="151">
        <v>38.367495732317096</v>
      </c>
      <c r="F13" s="141">
        <f t="shared" si="1"/>
        <v>6.9584994146130938</v>
      </c>
      <c r="H13" s="151">
        <f t="shared" si="3"/>
        <v>10.079421030386889</v>
      </c>
      <c r="I13" s="141">
        <f t="shared" si="4"/>
        <v>35.631343372050452</v>
      </c>
      <c r="K13" s="207">
        <f t="shared" si="2"/>
        <v>1.6425655896961771</v>
      </c>
      <c r="L13" s="141">
        <f t="shared" si="5"/>
        <v>5.806565512159434</v>
      </c>
      <c r="N13" s="151">
        <f>H13-(K13+Q13)</f>
        <v>6.8088904879471439</v>
      </c>
      <c r="O13" s="141">
        <f>IF(B13&lt;&gt;0,N13/B13*100,0)</f>
        <v>24.069826454051842</v>
      </c>
      <c r="Q13" s="151">
        <v>1.6279649527435687</v>
      </c>
      <c r="R13" s="141">
        <f t="shared" si="8"/>
        <v>5.7549514058391757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9.0097315731295655</v>
      </c>
      <c r="C14" s="141">
        <f t="shared" si="0"/>
        <v>1.7289268193379916</v>
      </c>
      <c r="E14" s="151">
        <v>11.85497061503467</v>
      </c>
      <c r="F14" s="141">
        <f t="shared" si="1"/>
        <v>2.15007011821963</v>
      </c>
      <c r="H14" s="151">
        <f t="shared" si="3"/>
        <v>2.8452390419051046</v>
      </c>
      <c r="I14" s="141">
        <f t="shared" si="4"/>
        <v>31.579620533764686</v>
      </c>
      <c r="K14" s="207">
        <f t="shared" si="2"/>
        <v>0.52315596626348093</v>
      </c>
      <c r="L14" s="141">
        <f>IF(B14&lt;&gt;0,K14/B14*100,0)</f>
        <v>5.8065655121594331</v>
      </c>
      <c r="N14" s="151">
        <f t="shared" si="6"/>
        <v>2.2002441018430092</v>
      </c>
      <c r="O14" s="141">
        <f t="shared" si="7"/>
        <v>24.42075087347742</v>
      </c>
      <c r="Q14" s="151">
        <v>0.12183897379861418</v>
      </c>
      <c r="R14" s="141">
        <f t="shared" si="8"/>
        <v>1.3523041481278328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8.3614550585434966</v>
      </c>
      <c r="C15" s="141">
        <f t="shared" si="0"/>
        <v>1.604525482481572</v>
      </c>
      <c r="E15" s="151">
        <v>9.35371598029068</v>
      </c>
      <c r="F15" s="141">
        <f t="shared" si="1"/>
        <v>1.6964314696850569</v>
      </c>
      <c r="H15" s="151">
        <f t="shared" si="3"/>
        <v>0.99226092174718339</v>
      </c>
      <c r="I15" s="141">
        <f t="shared" si="4"/>
        <v>11.867084314868382</v>
      </c>
      <c r="K15" s="207">
        <f t="shared" si="2"/>
        <v>0.48551336574409709</v>
      </c>
      <c r="L15" s="141">
        <f t="shared" si="5"/>
        <v>5.806565512159434</v>
      </c>
      <c r="N15" s="151">
        <f t="shared" si="6"/>
        <v>1.0302705308855309</v>
      </c>
      <c r="O15" s="141">
        <f t="shared" si="7"/>
        <v>12.321665591359363</v>
      </c>
      <c r="Q15" s="151">
        <v>-0.52352297488244459</v>
      </c>
      <c r="R15" s="141">
        <f t="shared" si="8"/>
        <v>-6.2611467886504251</v>
      </c>
      <c r="T15" s="11"/>
    </row>
    <row r="16" spans="1:97" x14ac:dyDescent="0.2">
      <c r="A16" s="10" t="str">
        <f>name!$D12</f>
        <v>33 Protective service occupations</v>
      </c>
      <c r="B16" s="151">
        <v>6.253134533853614</v>
      </c>
      <c r="C16" s="141">
        <f t="shared" si="0"/>
        <v>1.1999482906628669</v>
      </c>
      <c r="E16" s="151">
        <v>6.903384723776921</v>
      </c>
      <c r="F16" s="141">
        <f t="shared" si="1"/>
        <v>1.2520285111751182</v>
      </c>
      <c r="H16" s="151">
        <f t="shared" si="3"/>
        <v>0.65025018992330708</v>
      </c>
      <c r="I16" s="141">
        <f t="shared" si="4"/>
        <v>10.398787782398443</v>
      </c>
      <c r="K16" s="207">
        <f t="shared" si="2"/>
        <v>0.36309235327167555</v>
      </c>
      <c r="L16" s="141">
        <f t="shared" si="5"/>
        <v>5.806565512159434</v>
      </c>
      <c r="N16" s="151">
        <f t="shared" si="6"/>
        <v>0.14947832607661837</v>
      </c>
      <c r="O16" s="141">
        <f t="shared" si="7"/>
        <v>2.3904543436154011</v>
      </c>
      <c r="Q16" s="151">
        <v>0.13767951057501315</v>
      </c>
      <c r="R16" s="141">
        <f t="shared" si="8"/>
        <v>2.2017679266236021</v>
      </c>
      <c r="T16" s="11"/>
    </row>
    <row r="17" spans="1:20" x14ac:dyDescent="0.2">
      <c r="A17" s="10" t="str">
        <f>name!$D13</f>
        <v>34 Culture, media and sports occupations</v>
      </c>
      <c r="B17" s="151">
        <v>7.3572798357239657</v>
      </c>
      <c r="C17" s="141">
        <f t="shared" si="0"/>
        <v>1.4118287900268007</v>
      </c>
      <c r="E17" s="151">
        <v>7.489258691678943</v>
      </c>
      <c r="F17" s="141">
        <f t="shared" si="1"/>
        <v>1.3582852158380021</v>
      </c>
      <c r="H17" s="151">
        <f t="shared" si="3"/>
        <v>0.13197885595497727</v>
      </c>
      <c r="I17" s="141">
        <f t="shared" si="4"/>
        <v>1.7938539637182505</v>
      </c>
      <c r="K17" s="207">
        <f t="shared" si="2"/>
        <v>0.42720527357420807</v>
      </c>
      <c r="L17" s="141">
        <f t="shared" si="5"/>
        <v>5.806565512159434</v>
      </c>
      <c r="N17" s="151">
        <f t="shared" si="6"/>
        <v>-8.5075042996909378E-2</v>
      </c>
      <c r="O17" s="141">
        <f t="shared" si="7"/>
        <v>-1.1563382785009684</v>
      </c>
      <c r="Q17" s="151">
        <v>-0.21015137462232142</v>
      </c>
      <c r="R17" s="141">
        <f t="shared" si="8"/>
        <v>-2.8563732699402244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28.794796695187618</v>
      </c>
      <c r="C18" s="141">
        <f t="shared" si="0"/>
        <v>5.5255915073174755</v>
      </c>
      <c r="E18" s="151">
        <v>33.471411604986429</v>
      </c>
      <c r="F18" s="141">
        <f t="shared" si="1"/>
        <v>6.0705238539556357</v>
      </c>
      <c r="H18" s="151">
        <f t="shared" si="3"/>
        <v>4.6766149097988112</v>
      </c>
      <c r="I18" s="141">
        <f t="shared" si="4"/>
        <v>16.24118051363217</v>
      </c>
      <c r="K18" s="207">
        <f t="shared" si="2"/>
        <v>1.6719887341991886</v>
      </c>
      <c r="L18" s="141">
        <f t="shared" si="5"/>
        <v>5.806565512159434</v>
      </c>
      <c r="N18" s="151">
        <f t="shared" si="6"/>
        <v>2.4744972427395608</v>
      </c>
      <c r="O18" s="141">
        <f t="shared" si="7"/>
        <v>8.5935569156253688</v>
      </c>
      <c r="Q18" s="151">
        <v>0.53012893286006191</v>
      </c>
      <c r="R18" s="141">
        <f t="shared" si="8"/>
        <v>1.8410580858473666</v>
      </c>
      <c r="T18" s="11"/>
    </row>
    <row r="19" spans="1:20" x14ac:dyDescent="0.2">
      <c r="A19" s="10" t="str">
        <f>name!$D15</f>
        <v>41 Administrative occupations</v>
      </c>
      <c r="B19" s="151">
        <v>45.938492659319472</v>
      </c>
      <c r="C19" s="141">
        <f t="shared" si="0"/>
        <v>8.8153893769190894</v>
      </c>
      <c r="E19" s="151">
        <v>48.71158588452446</v>
      </c>
      <c r="F19" s="141">
        <f t="shared" si="1"/>
        <v>8.8345495423312688</v>
      </c>
      <c r="H19" s="151">
        <f t="shared" si="3"/>
        <v>2.7730932252049882</v>
      </c>
      <c r="I19" s="141">
        <f t="shared" si="4"/>
        <v>6.0365350813103236</v>
      </c>
      <c r="K19" s="207">
        <f t="shared" si="2"/>
        <v>2.6674486715619379</v>
      </c>
      <c r="L19" s="141">
        <f t="shared" si="5"/>
        <v>5.8065655121594348</v>
      </c>
      <c r="N19" s="151">
        <f t="shared" si="6"/>
        <v>-0.91239977592351096</v>
      </c>
      <c r="O19" s="141">
        <f t="shared" si="7"/>
        <v>-1.9861334647827498</v>
      </c>
      <c r="Q19" s="151">
        <v>1.0180443295665611</v>
      </c>
      <c r="R19" s="141">
        <f t="shared" si="8"/>
        <v>2.2161030339336394</v>
      </c>
      <c r="T19" s="11"/>
    </row>
    <row r="20" spans="1:20" x14ac:dyDescent="0.2">
      <c r="A20" s="10" t="str">
        <f>name!$D16</f>
        <v>42 Secretarial and related occupations</v>
      </c>
      <c r="B20" s="151">
        <v>11.040840592311598</v>
      </c>
      <c r="C20" s="141">
        <f t="shared" si="0"/>
        <v>2.1186874717791961</v>
      </c>
      <c r="E20" s="151">
        <v>10.527002244010605</v>
      </c>
      <c r="F20" s="141">
        <f t="shared" si="1"/>
        <v>1.9092238769933045</v>
      </c>
      <c r="H20" s="151">
        <f t="shared" si="3"/>
        <v>-0.51383834830099318</v>
      </c>
      <c r="I20" s="141">
        <f t="shared" si="4"/>
        <v>-4.6539785082922887</v>
      </c>
      <c r="K20" s="207">
        <f t="shared" si="2"/>
        <v>0.64109364208566466</v>
      </c>
      <c r="L20" s="141">
        <f t="shared" si="5"/>
        <v>5.806565512159434</v>
      </c>
      <c r="N20" s="151">
        <f t="shared" si="6"/>
        <v>-1.4905896798633598</v>
      </c>
      <c r="O20" s="141">
        <f t="shared" si="7"/>
        <v>-13.500690163947727</v>
      </c>
      <c r="Q20" s="151">
        <v>0.33565768947670188</v>
      </c>
      <c r="R20" s="141">
        <f t="shared" si="8"/>
        <v>3.0401461434959991</v>
      </c>
      <c r="T20" s="11"/>
    </row>
    <row r="21" spans="1:20" x14ac:dyDescent="0.2">
      <c r="A21" s="10" t="str">
        <f>name!$D17</f>
        <v>51 Skilled agricultural and related trades</v>
      </c>
      <c r="B21" s="151">
        <v>5.4149004581913243</v>
      </c>
      <c r="C21" s="141">
        <f t="shared" si="0"/>
        <v>1.0390949552962814</v>
      </c>
      <c r="E21" s="151">
        <v>6.4981143902516934</v>
      </c>
      <c r="F21" s="141">
        <f t="shared" si="1"/>
        <v>1.1785268836967318</v>
      </c>
      <c r="H21" s="151">
        <f t="shared" si="3"/>
        <v>1.0832139320603691</v>
      </c>
      <c r="I21" s="141">
        <f t="shared" si="4"/>
        <v>20.004318462064251</v>
      </c>
      <c r="K21" s="207">
        <f t="shared" si="2"/>
        <v>0.31441974252310062</v>
      </c>
      <c r="L21" s="141">
        <f t="shared" si="5"/>
        <v>5.806565512159434</v>
      </c>
      <c r="N21" s="151">
        <f t="shared" si="6"/>
        <v>1.6960927110160506E-2</v>
      </c>
      <c r="O21" s="141">
        <f t="shared" si="7"/>
        <v>0.31322694186378019</v>
      </c>
      <c r="Q21" s="151">
        <v>0.75183326242710791</v>
      </c>
      <c r="R21" s="141">
        <f t="shared" si="8"/>
        <v>13.884526008041039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22.8245925997537</v>
      </c>
      <c r="C22" s="141">
        <f t="shared" si="0"/>
        <v>4.3799362906513686</v>
      </c>
      <c r="E22" s="151">
        <v>20.135521427875133</v>
      </c>
      <c r="F22" s="141">
        <f t="shared" si="1"/>
        <v>3.6518675872499218</v>
      </c>
      <c r="H22" s="151">
        <f t="shared" si="3"/>
        <v>-2.6890711718785667</v>
      </c>
      <c r="I22" s="141">
        <f t="shared" si="4"/>
        <v>-11.781464050786973</v>
      </c>
      <c r="K22" s="207">
        <f t="shared" si="2"/>
        <v>1.3253249221881926</v>
      </c>
      <c r="L22" s="141">
        <f t="shared" si="5"/>
        <v>5.806565512159434</v>
      </c>
      <c r="N22" s="151">
        <f t="shared" si="6"/>
        <v>-3.2269002831409352</v>
      </c>
      <c r="O22" s="141">
        <f t="shared" si="7"/>
        <v>-14.137822040143474</v>
      </c>
      <c r="Q22" s="151">
        <v>-0.78749581092582399</v>
      </c>
      <c r="R22" s="141">
        <f t="shared" si="8"/>
        <v>-3.4502075228029345</v>
      </c>
      <c r="T22" s="11"/>
    </row>
    <row r="23" spans="1:20" x14ac:dyDescent="0.2">
      <c r="A23" s="10" t="str">
        <f>name!$D19</f>
        <v>53 Skilled construction and building trades</v>
      </c>
      <c r="B23" s="151">
        <v>14.092409447801456</v>
      </c>
      <c r="C23" s="141">
        <f t="shared" si="0"/>
        <v>2.7042697604955221</v>
      </c>
      <c r="E23" s="151">
        <v>11.133204395340275</v>
      </c>
      <c r="F23" s="141">
        <f t="shared" si="1"/>
        <v>2.0191673912793218</v>
      </c>
      <c r="H23" s="151">
        <f t="shared" si="3"/>
        <v>-2.959205052461181</v>
      </c>
      <c r="I23" s="141">
        <f t="shared" si="4"/>
        <v>-20.998574185785124</v>
      </c>
      <c r="K23" s="207">
        <f t="shared" si="2"/>
        <v>0.81828498682833706</v>
      </c>
      <c r="L23" s="141">
        <f t="shared" si="5"/>
        <v>5.806565512159434</v>
      </c>
      <c r="N23" s="151">
        <f t="shared" si="6"/>
        <v>-3.3258723924915445</v>
      </c>
      <c r="O23" s="141">
        <f t="shared" si="7"/>
        <v>-23.600452462090583</v>
      </c>
      <c r="Q23" s="151">
        <v>-0.45161764679797339</v>
      </c>
      <c r="R23" s="141">
        <f t="shared" si="8"/>
        <v>-3.2046872358539784</v>
      </c>
      <c r="T23" s="11"/>
    </row>
    <row r="24" spans="1:20" x14ac:dyDescent="0.2">
      <c r="A24" s="10" t="str">
        <f>name!$D20</f>
        <v>54 Textiles, printing and other skilled trades</v>
      </c>
      <c r="B24" s="151">
        <v>9.9598734726052864</v>
      </c>
      <c r="C24" s="141">
        <f t="shared" si="0"/>
        <v>1.9112547609472119</v>
      </c>
      <c r="E24" s="151">
        <v>8.4206027433690167</v>
      </c>
      <c r="F24" s="141">
        <f t="shared" si="1"/>
        <v>1.5271979091162864</v>
      </c>
      <c r="H24" s="151">
        <f t="shared" si="3"/>
        <v>-1.5392707292362697</v>
      </c>
      <c r="I24" s="141">
        <f t="shared" si="4"/>
        <v>-15.454721723825571</v>
      </c>
      <c r="K24" s="207">
        <f t="shared" si="2"/>
        <v>0.57832657811501476</v>
      </c>
      <c r="L24" s="141">
        <f t="shared" si="5"/>
        <v>5.806565512159434</v>
      </c>
      <c r="N24" s="151">
        <f t="shared" si="6"/>
        <v>-2.0131665860973333</v>
      </c>
      <c r="O24" s="141">
        <f t="shared" si="7"/>
        <v>-20.212772698715145</v>
      </c>
      <c r="Q24" s="151">
        <v>-0.10443072125395114</v>
      </c>
      <c r="R24" s="141">
        <f t="shared" si="8"/>
        <v>-1.0485145372698628</v>
      </c>
      <c r="T24" s="11"/>
    </row>
    <row r="25" spans="1:20" x14ac:dyDescent="0.2">
      <c r="A25" s="10" t="str">
        <f>name!$D21</f>
        <v>61 Caring personal service occupations</v>
      </c>
      <c r="B25" s="151">
        <v>44.098159635917966</v>
      </c>
      <c r="C25" s="141">
        <f t="shared" si="0"/>
        <v>8.4622377769134278</v>
      </c>
      <c r="E25" s="151">
        <v>42.656271983301039</v>
      </c>
      <c r="F25" s="141">
        <f t="shared" si="1"/>
        <v>7.7363309217849592</v>
      </c>
      <c r="H25" s="151">
        <f t="shared" si="3"/>
        <v>-1.4418876526169271</v>
      </c>
      <c r="I25" s="141">
        <f t="shared" si="4"/>
        <v>-3.2697229646801662</v>
      </c>
      <c r="K25" s="207">
        <f t="shared" si="2"/>
        <v>2.5605885289162247</v>
      </c>
      <c r="L25" s="141">
        <f t="shared" si="5"/>
        <v>5.806565512159434</v>
      </c>
      <c r="N25" s="151">
        <f t="shared" si="6"/>
        <v>-1.5827039151227229</v>
      </c>
      <c r="O25" s="141">
        <f t="shared" si="7"/>
        <v>-3.5890475434571427</v>
      </c>
      <c r="Q25" s="151">
        <v>-2.4197722664104289</v>
      </c>
      <c r="R25" s="141">
        <f t="shared" si="8"/>
        <v>-5.4872409333824521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11.432240262177606</v>
      </c>
      <c r="C26" s="141">
        <f t="shared" si="0"/>
        <v>2.1937953016650007</v>
      </c>
      <c r="E26" s="151">
        <v>13.236632494935616</v>
      </c>
      <c r="F26" s="141">
        <f t="shared" si="1"/>
        <v>2.4006544526667128</v>
      </c>
      <c r="H26" s="151">
        <f t="shared" si="3"/>
        <v>1.8043922327580102</v>
      </c>
      <c r="I26" s="141">
        <f t="shared" si="4"/>
        <v>15.783365214319867</v>
      </c>
      <c r="K26" s="207">
        <f t="shared" si="2"/>
        <v>0.66382052033081007</v>
      </c>
      <c r="L26" s="141">
        <f t="shared" si="5"/>
        <v>5.8065655121594331</v>
      </c>
      <c r="N26" s="151">
        <f t="shared" si="6"/>
        <v>1.0166066532151068</v>
      </c>
      <c r="O26" s="141">
        <f t="shared" si="7"/>
        <v>8.8924535340500643</v>
      </c>
      <c r="Q26" s="151">
        <v>0.12396505921209322</v>
      </c>
      <c r="R26" s="141">
        <f t="shared" si="8"/>
        <v>1.084346168110365</v>
      </c>
      <c r="T26" s="11"/>
    </row>
    <row r="27" spans="1:20" x14ac:dyDescent="0.2">
      <c r="A27" s="10" t="str">
        <f>name!$D23</f>
        <v>63 Community and civil enforcement occupations</v>
      </c>
      <c r="B27" s="151">
        <v>0.56267232099027598</v>
      </c>
      <c r="C27" s="141">
        <f t="shared" si="0"/>
        <v>0.10797427851908031</v>
      </c>
      <c r="E27" s="151">
        <v>0.59425999773883664</v>
      </c>
      <c r="F27" s="141">
        <f t="shared" si="1"/>
        <v>0.10777763227613037</v>
      </c>
      <c r="H27" s="151">
        <f t="shared" si="3"/>
        <v>3.1587676748560667E-2</v>
      </c>
      <c r="I27" s="141">
        <f t="shared" si="4"/>
        <v>5.6138671781416072</v>
      </c>
      <c r="K27" s="207">
        <f t="shared" si="2"/>
        <v>3.2671936937088392E-2</v>
      </c>
      <c r="L27" s="141">
        <f t="shared" si="5"/>
        <v>5.806565512159434</v>
      </c>
      <c r="N27" s="151">
        <f t="shared" si="6"/>
        <v>-2.147072181231377E-3</v>
      </c>
      <c r="O27" s="141">
        <f t="shared" si="7"/>
        <v>-0.38158482319738674</v>
      </c>
      <c r="Q27" s="151">
        <v>1.0628119927036514E-3</v>
      </c>
      <c r="R27" s="141">
        <f t="shared" si="8"/>
        <v>0.18888648917955547</v>
      </c>
      <c r="T27" s="172"/>
    </row>
    <row r="28" spans="1:20" x14ac:dyDescent="0.2">
      <c r="A28" s="10" t="str">
        <f>name!$D24</f>
        <v>71 Sales occupations</v>
      </c>
      <c r="B28" s="151">
        <v>38.257094105171433</v>
      </c>
      <c r="C28" s="141">
        <f t="shared" si="0"/>
        <v>7.3413636678848357</v>
      </c>
      <c r="E28" s="151">
        <v>35.350892088248358</v>
      </c>
      <c r="F28" s="141">
        <f t="shared" si="1"/>
        <v>6.4113947811018894</v>
      </c>
      <c r="H28" s="151">
        <f t="shared" si="3"/>
        <v>-2.9062020169230749</v>
      </c>
      <c r="I28" s="141">
        <f t="shared" si="4"/>
        <v>-7.5965048702698716</v>
      </c>
      <c r="K28" s="207">
        <f t="shared" si="2"/>
        <v>2.2214232322652641</v>
      </c>
      <c r="L28" s="141">
        <f t="shared" si="5"/>
        <v>5.8065655121594331</v>
      </c>
      <c r="N28" s="151">
        <f>H28-(K28+Q28)</f>
        <v>-4.6174185734835529</v>
      </c>
      <c r="O28" s="141">
        <f t="shared" si="7"/>
        <v>-12.069444063864196</v>
      </c>
      <c r="Q28" s="151">
        <v>-0.51020667570478617</v>
      </c>
      <c r="R28" s="141">
        <f t="shared" si="8"/>
        <v>-1.3336263185651065</v>
      </c>
      <c r="T28" s="11"/>
    </row>
    <row r="29" spans="1:20" x14ac:dyDescent="0.2">
      <c r="A29" s="10" t="str">
        <f>name!$D25</f>
        <v>72 Customer service occupations</v>
      </c>
      <c r="B29" s="151">
        <v>8.4268108037697012</v>
      </c>
      <c r="C29" s="141">
        <f t="shared" si="0"/>
        <v>1.6170669549774233</v>
      </c>
      <c r="E29" s="151">
        <v>9.292506456499412</v>
      </c>
      <c r="F29" s="141">
        <f t="shared" si="1"/>
        <v>1.685330238621088</v>
      </c>
      <c r="H29" s="151">
        <f t="shared" si="3"/>
        <v>0.86569565272971083</v>
      </c>
      <c r="I29" s="141">
        <f t="shared" si="4"/>
        <v>10.27311129784052</v>
      </c>
      <c r="K29" s="207">
        <f t="shared" si="2"/>
        <v>0.48930828990661668</v>
      </c>
      <c r="L29" s="141">
        <f t="shared" si="5"/>
        <v>5.806565512159434</v>
      </c>
      <c r="N29" s="151">
        <f t="shared" si="6"/>
        <v>0.52699718912978966</v>
      </c>
      <c r="O29" s="141">
        <f t="shared" si="7"/>
        <v>6.2538153686094331</v>
      </c>
      <c r="Q29" s="151">
        <v>-0.1506098263066955</v>
      </c>
      <c r="R29" s="141">
        <f t="shared" si="8"/>
        <v>-1.7872695829283456</v>
      </c>
      <c r="T29" s="11"/>
    </row>
    <row r="30" spans="1:20" x14ac:dyDescent="0.2">
      <c r="A30" s="10" t="str">
        <f>name!$D26</f>
        <v>81 Process, plant and machine operatives</v>
      </c>
      <c r="B30" s="151">
        <v>21.813657446272121</v>
      </c>
      <c r="C30" s="141">
        <f t="shared" si="0"/>
        <v>4.1859423980165902</v>
      </c>
      <c r="E30" s="151">
        <v>19.098608904407278</v>
      </c>
      <c r="F30" s="141">
        <f t="shared" si="1"/>
        <v>3.4638085271044212</v>
      </c>
      <c r="H30" s="151">
        <f t="shared" si="3"/>
        <v>-2.7150485418648422</v>
      </c>
      <c r="I30" s="141">
        <f t="shared" si="4"/>
        <v>-12.446553488575274</v>
      </c>
      <c r="K30" s="207">
        <f t="shared" si="2"/>
        <v>1.2666243102158352</v>
      </c>
      <c r="L30" s="141">
        <f t="shared" si="5"/>
        <v>5.806565512159434</v>
      </c>
      <c r="N30" s="151">
        <f t="shared" si="6"/>
        <v>-3.5588806512512239</v>
      </c>
      <c r="O30" s="141">
        <f t="shared" si="7"/>
        <v>-16.314919494893896</v>
      </c>
      <c r="Q30" s="151">
        <v>-0.42279220082945351</v>
      </c>
      <c r="R30" s="141">
        <f t="shared" si="8"/>
        <v>-1.938199505840811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21.598631145559132</v>
      </c>
      <c r="C31" s="141">
        <f t="shared" si="0"/>
        <v>4.1446798215293539</v>
      </c>
      <c r="E31" s="151">
        <v>23.596362373320943</v>
      </c>
      <c r="F31" s="141">
        <f t="shared" si="1"/>
        <v>4.2795410705799561</v>
      </c>
      <c r="H31" s="151">
        <f t="shared" si="3"/>
        <v>1.9977312277618111</v>
      </c>
      <c r="I31" s="141">
        <f t="shared" si="4"/>
        <v>9.2493418416127895</v>
      </c>
      <c r="K31" s="207">
        <f t="shared" si="2"/>
        <v>1.2541386671965626</v>
      </c>
      <c r="L31" s="141">
        <f t="shared" si="5"/>
        <v>5.806565512159434</v>
      </c>
      <c r="N31" s="151">
        <f t="shared" si="6"/>
        <v>-0.77484809979164337</v>
      </c>
      <c r="O31" s="141">
        <f t="shared" si="7"/>
        <v>-3.5874870706839168</v>
      </c>
      <c r="Q31" s="151">
        <v>1.5184406603568918</v>
      </c>
      <c r="R31" s="141">
        <f t="shared" si="8"/>
        <v>7.0302634001372653</v>
      </c>
      <c r="T31" s="11"/>
    </row>
    <row r="32" spans="1:20" x14ac:dyDescent="0.2">
      <c r="A32" s="10" t="str">
        <f>name!$D28</f>
        <v>91 Elementary trades and related occupations</v>
      </c>
      <c r="B32" s="151">
        <v>11.572484411643069</v>
      </c>
      <c r="C32" s="141">
        <f t="shared" si="0"/>
        <v>2.2207075208912905</v>
      </c>
      <c r="E32" s="151">
        <v>9.779702996140724</v>
      </c>
      <c r="F32" s="141">
        <f t="shared" si="1"/>
        <v>1.7736903666718757</v>
      </c>
      <c r="H32" s="151">
        <f t="shared" si="3"/>
        <v>-1.7927814155023452</v>
      </c>
      <c r="I32" s="141">
        <f t="shared" si="4"/>
        <v>-15.491759174016506</v>
      </c>
      <c r="K32" s="207">
        <f t="shared" si="2"/>
        <v>0.67196388874649304</v>
      </c>
      <c r="L32" s="141">
        <f t="shared" si="5"/>
        <v>5.806565512159434</v>
      </c>
      <c r="N32" s="151">
        <f>H32-(K32+Q32)</f>
        <v>-2.6829046346027789</v>
      </c>
      <c r="O32" s="141">
        <f t="shared" si="7"/>
        <v>-23.183480220578311</v>
      </c>
      <c r="Q32" s="151">
        <v>0.21815933035394069</v>
      </c>
      <c r="R32" s="141">
        <f t="shared" si="8"/>
        <v>1.8851555344023687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50.006349508407538</v>
      </c>
      <c r="C33" s="141">
        <f t="shared" si="0"/>
        <v>9.5959927441260842</v>
      </c>
      <c r="E33" s="151">
        <v>44.935536572767191</v>
      </c>
      <c r="F33" s="141">
        <f t="shared" si="1"/>
        <v>8.1497084698585329</v>
      </c>
      <c r="H33" s="151">
        <f t="shared" ref="H33" si="9">E33-B33</f>
        <v>-5.0708129356403475</v>
      </c>
      <c r="I33" s="141">
        <f>IF(B33&lt;&gt;0,((E33/B33)-1)*100,0)</f>
        <v>-10.140338148034168</v>
      </c>
      <c r="K33" s="207">
        <f t="shared" si="2"/>
        <v>2.9036514444451007</v>
      </c>
      <c r="L33" s="141">
        <f t="shared" ref="L33" si="10">IF(B33&lt;&gt;0,K33/B33*100,0)</f>
        <v>5.806565512159434</v>
      </c>
      <c r="N33" s="151">
        <f>H33-(K33+Q33)</f>
        <v>-6.9704551052057164</v>
      </c>
      <c r="O33" s="141">
        <f t="shared" ref="O33" si="11">IF(B33&lt;&gt;0,N33/B33*100,0)</f>
        <v>-13.93914007666922</v>
      </c>
      <c r="Q33" s="151">
        <v>-1.0040092748797318</v>
      </c>
      <c r="R33" s="141">
        <f t="shared" ref="R33" si="12">IF(B33&lt;&gt;0,Q33/B33*100,0)</f>
        <v>-2.007763583524385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521.11700000000019</v>
      </c>
      <c r="C35" s="147">
        <f>B35/B$35*100</f>
        <v>100</v>
      </c>
      <c r="D35" s="145"/>
      <c r="E35" s="152">
        <f>SUM(E8:E33)</f>
        <v>551.37600000000009</v>
      </c>
      <c r="F35" s="147">
        <f t="shared" ref="F35" si="13">E35/E$35*100</f>
        <v>100</v>
      </c>
      <c r="G35" s="145"/>
      <c r="H35" s="152">
        <f>E35-B35</f>
        <v>30.258999999999901</v>
      </c>
      <c r="I35" s="147">
        <f>IF(B35&lt;&gt;0,((E35/B35)-1)*100,0)</f>
        <v>5.806565512159434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Leicester and Leicestershire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42.568363666350713</v>
      </c>
      <c r="C44" s="141">
        <f t="shared" ref="C44:C68" si="15">B44/B$71*100</f>
        <v>7.7203874790253302</v>
      </c>
      <c r="E44" s="151">
        <v>41.080966128932076</v>
      </c>
      <c r="F44" s="141">
        <f t="shared" ref="F44:F68" si="16">E44/E$71*100</f>
        <v>7.1713178695563169</v>
      </c>
      <c r="H44" s="151">
        <f>E44-B44</f>
        <v>-1.4873975374186372</v>
      </c>
      <c r="I44" s="141">
        <f>IF(B44&gt;0,((E44/B44)-1)*100,0)</f>
        <v>-3.4941383913105195</v>
      </c>
      <c r="K44" s="151">
        <f>(($E$71/$B$71)-1)*B44</f>
        <v>1.6579532111207136</v>
      </c>
      <c r="L44" s="141">
        <f>IF(B44&gt;0,K44/B44*100,0)</f>
        <v>3.8948013696643136</v>
      </c>
      <c r="N44" s="151">
        <f>H44-(K44+Q44)</f>
        <v>-2.9342506329201035</v>
      </c>
      <c r="O44" s="141">
        <f>IF(B44&gt;0,N44/B44*100,0)</f>
        <v>-6.8930313035254374</v>
      </c>
      <c r="Q44" s="151">
        <v>-0.2111001156192476</v>
      </c>
      <c r="R44" s="141">
        <f>IF(B44&gt;0,Q44/B44*100,0)</f>
        <v>-0.49590845744939283</v>
      </c>
      <c r="T44" s="151"/>
    </row>
    <row r="45" spans="1:20" x14ac:dyDescent="0.2">
      <c r="A45" s="135" t="str">
        <f t="shared" si="14"/>
        <v>12 Other managers and proprietors</v>
      </c>
      <c r="B45" s="151">
        <v>17.877750659430873</v>
      </c>
      <c r="C45" s="141">
        <f t="shared" si="15"/>
        <v>3.2423882540101259</v>
      </c>
      <c r="E45" s="151">
        <v>20.348219337033285</v>
      </c>
      <c r="F45" s="141">
        <f t="shared" si="16"/>
        <v>3.5520963281958613</v>
      </c>
      <c r="H45" s="151">
        <f t="shared" ref="H45:H71" si="17">E45-B45</f>
        <v>2.4704686776024118</v>
      </c>
      <c r="I45" s="141">
        <f t="shared" ref="I45:I71" si="18">IF(B45&gt;0,((E45/B45)-1)*100,0)</f>
        <v>13.818677330636064</v>
      </c>
      <c r="K45" s="151">
        <f t="shared" ref="K45:K68" si="19">(($E$71/$B$71)-1)*B45</f>
        <v>0.69630287754868447</v>
      </c>
      <c r="L45" s="141">
        <f t="shared" ref="L45:L68" si="20">IF(B45&gt;0,K45/B45*100,0)</f>
        <v>3.8948013696643136</v>
      </c>
      <c r="N45" s="151">
        <f t="shared" ref="N45:N68" si="21">H45-(K45+Q45)</f>
        <v>1.7740903187954975</v>
      </c>
      <c r="O45" s="141">
        <f t="shared" ref="O45:O68" si="22">IF(B45&gt;0,N45/B45*100,0)</f>
        <v>9.9234537531690492</v>
      </c>
      <c r="Q45" s="151">
        <v>7.5481258229838816E-5</v>
      </c>
      <c r="R45" s="141">
        <f>IF(B45&gt;0,Q45/B45*100,0)</f>
        <v>4.2220780269144735E-4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35.201107422621803</v>
      </c>
      <c r="C46" s="141">
        <f t="shared" si="15"/>
        <v>6.3842291689558115</v>
      </c>
      <c r="E46" s="151">
        <v>49.109614343485696</v>
      </c>
      <c r="F46" s="141">
        <f t="shared" si="16"/>
        <v>8.5728425617631228</v>
      </c>
      <c r="H46" s="151">
        <f t="shared" si="17"/>
        <v>13.908506920863893</v>
      </c>
      <c r="I46" s="141">
        <f t="shared" si="18"/>
        <v>39.51156068438253</v>
      </c>
      <c r="K46" s="151">
        <f t="shared" si="19"/>
        <v>1.3710132140332802</v>
      </c>
      <c r="L46" s="141">
        <f t="shared" si="20"/>
        <v>3.8948013696643136</v>
      </c>
      <c r="N46" s="151">
        <f t="shared" si="21"/>
        <v>12.704287987213888</v>
      </c>
      <c r="O46" s="141">
        <f t="shared" si="22"/>
        <v>36.090591794988654</v>
      </c>
      <c r="Q46" s="151">
        <v>-0.16679428038327584</v>
      </c>
      <c r="R46" s="141">
        <f t="shared" ref="R46:R68" si="23">IF(B46&gt;0,Q46/B46*100,0)</f>
        <v>-0.47383248027045421</v>
      </c>
      <c r="T46" s="151"/>
    </row>
    <row r="47" spans="1:20" x14ac:dyDescent="0.2">
      <c r="A47" s="135" t="str">
        <f t="shared" si="14"/>
        <v>22 Health professionals</v>
      </c>
      <c r="B47" s="151">
        <v>20.60985801687033</v>
      </c>
      <c r="C47" s="141">
        <f t="shared" si="15"/>
        <v>3.7378953775409749</v>
      </c>
      <c r="E47" s="151">
        <v>21.821175506255859</v>
      </c>
      <c r="F47" s="141">
        <f t="shared" si="16"/>
        <v>3.8092236037391656</v>
      </c>
      <c r="H47" s="151">
        <f t="shared" si="17"/>
        <v>1.2113174893855287</v>
      </c>
      <c r="I47" s="141">
        <f t="shared" si="18"/>
        <v>5.8773694044568225</v>
      </c>
      <c r="K47" s="151">
        <f t="shared" si="19"/>
        <v>0.80271303232693592</v>
      </c>
      <c r="L47" s="141">
        <f t="shared" si="20"/>
        <v>3.8948013696643136</v>
      </c>
      <c r="N47" s="151">
        <f t="shared" si="21"/>
        <v>-0.66874736360720677</v>
      </c>
      <c r="O47" s="141">
        <f t="shared" si="22"/>
        <v>-3.2447936470974201</v>
      </c>
      <c r="Q47" s="151">
        <v>1.0773518206657997</v>
      </c>
      <c r="R47" s="141">
        <f t="shared" si="23"/>
        <v>5.2273616818899313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23.711877933911072</v>
      </c>
      <c r="C48" s="141">
        <f t="shared" si="15"/>
        <v>4.3004914856488252</v>
      </c>
      <c r="E48" s="151">
        <v>22.989386253845545</v>
      </c>
      <c r="F48" s="141">
        <f t="shared" si="16"/>
        <v>4.0131528536819401</v>
      </c>
      <c r="H48" s="151">
        <f t="shared" si="17"/>
        <v>-0.72249168006552722</v>
      </c>
      <c r="I48" s="141">
        <f t="shared" si="18"/>
        <v>-3.0469610297388927</v>
      </c>
      <c r="K48" s="151">
        <f t="shared" si="19"/>
        <v>0.92353054654309863</v>
      </c>
      <c r="L48" s="141">
        <f t="shared" si="20"/>
        <v>3.8948013696643136</v>
      </c>
      <c r="N48" s="151">
        <f t="shared" si="21"/>
        <v>-0.96879185243334232</v>
      </c>
      <c r="O48" s="141">
        <f t="shared" si="22"/>
        <v>-4.0856816787498893</v>
      </c>
      <c r="Q48" s="151">
        <v>-0.67723037417528353</v>
      </c>
      <c r="R48" s="141">
        <f t="shared" si="23"/>
        <v>-2.8560807206533223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38.367495732317096</v>
      </c>
      <c r="C49" s="141">
        <f t="shared" si="15"/>
        <v>6.9584994146130938</v>
      </c>
      <c r="E49" s="151">
        <v>44.346909054275379</v>
      </c>
      <c r="F49" s="141">
        <f t="shared" si="16"/>
        <v>7.7414387081938152</v>
      </c>
      <c r="H49" s="151">
        <f t="shared" si="17"/>
        <v>5.9794133219582832</v>
      </c>
      <c r="I49" s="141">
        <f t="shared" si="18"/>
        <v>15.584580666081372</v>
      </c>
      <c r="K49" s="151">
        <f t="shared" si="19"/>
        <v>1.4943377492881833</v>
      </c>
      <c r="L49" s="141">
        <f t="shared" si="20"/>
        <v>3.8948013696643136</v>
      </c>
      <c r="N49" s="151">
        <f t="shared" si="21"/>
        <v>4.1185642370055557</v>
      </c>
      <c r="O49" s="141">
        <f t="shared" si="22"/>
        <v>10.734514094274004</v>
      </c>
      <c r="Q49" s="151">
        <v>0.36651133566454364</v>
      </c>
      <c r="R49" s="141">
        <f t="shared" si="23"/>
        <v>0.95526520214304655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11.85497061503467</v>
      </c>
      <c r="C50" s="141">
        <f t="shared" si="15"/>
        <v>2.15007011821963</v>
      </c>
      <c r="E50" s="151">
        <v>11.856692861435203</v>
      </c>
      <c r="F50" s="141">
        <f t="shared" si="16"/>
        <v>2.0697690780735649</v>
      </c>
      <c r="H50" s="151">
        <f t="shared" si="17"/>
        <v>1.7222464005328675E-3</v>
      </c>
      <c r="I50" s="141">
        <f t="shared" si="18"/>
        <v>1.4527631121663553E-2</v>
      </c>
      <c r="K50" s="151">
        <f t="shared" si="19"/>
        <v>0.46172755788767222</v>
      </c>
      <c r="L50" s="141">
        <f t="shared" si="20"/>
        <v>3.8948013696643136</v>
      </c>
      <c r="N50" s="151">
        <f t="shared" si="21"/>
        <v>-0.44777528926774118</v>
      </c>
      <c r="O50" s="141">
        <f t="shared" si="22"/>
        <v>-3.7771100731356109</v>
      </c>
      <c r="Q50" s="151">
        <v>-1.2230022219398172E-2</v>
      </c>
      <c r="R50" s="141">
        <f t="shared" si="23"/>
        <v>-0.10316366540704754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9.35371598029068</v>
      </c>
      <c r="C51" s="141">
        <f t="shared" si="15"/>
        <v>1.6964314696850569</v>
      </c>
      <c r="E51" s="151">
        <v>17.438855530145148</v>
      </c>
      <c r="F51" s="141">
        <f t="shared" si="16"/>
        <v>3.0442218884396008</v>
      </c>
      <c r="H51" s="151">
        <f t="shared" si="17"/>
        <v>8.0851395498544676</v>
      </c>
      <c r="I51" s="141">
        <f t="shared" si="18"/>
        <v>86.437727710470952</v>
      </c>
      <c r="K51" s="151">
        <f t="shared" si="19"/>
        <v>0.36430865811487118</v>
      </c>
      <c r="L51" s="141">
        <f t="shared" si="20"/>
        <v>3.8948013696643136</v>
      </c>
      <c r="N51" s="151">
        <f t="shared" si="21"/>
        <v>7.3005610487585848</v>
      </c>
      <c r="O51" s="141">
        <f t="shared" si="22"/>
        <v>78.049847399062358</v>
      </c>
      <c r="Q51" s="151">
        <v>0.42026984298101117</v>
      </c>
      <c r="R51" s="141">
        <f t="shared" si="23"/>
        <v>4.4930789417442911</v>
      </c>
      <c r="T51" s="151"/>
    </row>
    <row r="52" spans="1:20" x14ac:dyDescent="0.2">
      <c r="A52" s="135" t="str">
        <f t="shared" si="14"/>
        <v>33 Protective service occupations</v>
      </c>
      <c r="B52" s="151">
        <v>6.903384723776921</v>
      </c>
      <c r="C52" s="141">
        <f t="shared" si="15"/>
        <v>1.2520285111751182</v>
      </c>
      <c r="E52" s="151">
        <v>6.355682540924092</v>
      </c>
      <c r="F52" s="141">
        <f t="shared" si="16"/>
        <v>1.1094826649380185</v>
      </c>
      <c r="H52" s="151">
        <f t="shared" si="17"/>
        <v>-0.54770218285282901</v>
      </c>
      <c r="I52" s="141">
        <f t="shared" si="18"/>
        <v>-7.9338209410003024</v>
      </c>
      <c r="K52" s="151">
        <f t="shared" si="19"/>
        <v>0.26887312277486053</v>
      </c>
      <c r="L52" s="141">
        <f t="shared" si="20"/>
        <v>3.8948013696643136</v>
      </c>
      <c r="N52" s="151">
        <f t="shared" si="21"/>
        <v>-1.1195008095721806</v>
      </c>
      <c r="O52" s="141">
        <f t="shared" si="22"/>
        <v>-16.216694482003152</v>
      </c>
      <c r="Q52" s="151">
        <v>0.30292550394449097</v>
      </c>
      <c r="R52" s="141">
        <f t="shared" si="23"/>
        <v>4.38807217133854</v>
      </c>
      <c r="T52" s="151"/>
    </row>
    <row r="53" spans="1:20" x14ac:dyDescent="0.2">
      <c r="A53" s="135" t="str">
        <f t="shared" si="14"/>
        <v>34 Culture, media and sports occupations</v>
      </c>
      <c r="B53" s="151">
        <v>7.489258691678943</v>
      </c>
      <c r="C53" s="141">
        <f t="shared" si="15"/>
        <v>1.3582852158380021</v>
      </c>
      <c r="E53" s="151">
        <v>6.7767461982813852</v>
      </c>
      <c r="F53" s="141">
        <f t="shared" si="16"/>
        <v>1.1829858372039819</v>
      </c>
      <c r="H53" s="151">
        <f t="shared" si="17"/>
        <v>-0.71251249339755773</v>
      </c>
      <c r="I53" s="141">
        <f t="shared" si="18"/>
        <v>-9.5137919883740434</v>
      </c>
      <c r="K53" s="151">
        <f t="shared" si="19"/>
        <v>0.29169175010121512</v>
      </c>
      <c r="L53" s="141">
        <f t="shared" si="20"/>
        <v>3.8948013696643136</v>
      </c>
      <c r="N53" s="151">
        <f t="shared" si="21"/>
        <v>-0.85732769112080232</v>
      </c>
      <c r="O53" s="141">
        <f t="shared" si="22"/>
        <v>-11.447430599150616</v>
      </c>
      <c r="Q53" s="151">
        <v>-0.14687655237797051</v>
      </c>
      <c r="R53" s="141">
        <f t="shared" si="23"/>
        <v>-1.9611627588877383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33.471411604986429</v>
      </c>
      <c r="C54" s="141">
        <f t="shared" si="15"/>
        <v>6.0705238539556357</v>
      </c>
      <c r="E54" s="151">
        <v>35.051612785127674</v>
      </c>
      <c r="F54" s="141">
        <f t="shared" si="16"/>
        <v>6.118801011978273</v>
      </c>
      <c r="H54" s="151">
        <f t="shared" si="17"/>
        <v>1.5802011801412448</v>
      </c>
      <c r="I54" s="141">
        <f t="shared" si="18"/>
        <v>4.7210473187985658</v>
      </c>
      <c r="K54" s="151">
        <f t="shared" si="19"/>
        <v>1.3036449976369915</v>
      </c>
      <c r="L54" s="141">
        <f t="shared" si="20"/>
        <v>3.8948013696643136</v>
      </c>
      <c r="N54" s="151">
        <f t="shared" si="21"/>
        <v>0.29267969029617569</v>
      </c>
      <c r="O54" s="141">
        <f t="shared" si="22"/>
        <v>0.87441693153023015</v>
      </c>
      <c r="Q54" s="151">
        <v>-1.6123507791922412E-2</v>
      </c>
      <c r="R54" s="141">
        <f t="shared" si="23"/>
        <v>-4.8170982395975198E-2</v>
      </c>
      <c r="T54" s="151"/>
    </row>
    <row r="55" spans="1:20" x14ac:dyDescent="0.2">
      <c r="A55" s="135" t="str">
        <f t="shared" si="14"/>
        <v>41 Administrative occupations</v>
      </c>
      <c r="B55" s="151">
        <v>48.71158588452446</v>
      </c>
      <c r="C55" s="141">
        <f t="shared" si="15"/>
        <v>8.8345495423312688</v>
      </c>
      <c r="E55" s="151">
        <v>48.067982151363374</v>
      </c>
      <c r="F55" s="141">
        <f t="shared" si="16"/>
        <v>8.3910095559514328</v>
      </c>
      <c r="H55" s="151">
        <f t="shared" si="17"/>
        <v>-0.64360373316108621</v>
      </c>
      <c r="I55" s="141">
        <f t="shared" si="18"/>
        <v>-1.321253910079645</v>
      </c>
      <c r="K55" s="151">
        <f t="shared" si="19"/>
        <v>1.8972195142156671</v>
      </c>
      <c r="L55" s="141">
        <f t="shared" si="20"/>
        <v>3.8948013696643136</v>
      </c>
      <c r="N55" s="151">
        <f t="shared" si="21"/>
        <v>-2.5907060456271171</v>
      </c>
      <c r="O55" s="141">
        <f t="shared" si="22"/>
        <v>-5.3184596612572559</v>
      </c>
      <c r="Q55" s="151">
        <v>4.9882798250363722E-2</v>
      </c>
      <c r="R55" s="141">
        <f t="shared" si="23"/>
        <v>0.10240438151329283</v>
      </c>
      <c r="T55" s="151"/>
    </row>
    <row r="56" spans="1:20" x14ac:dyDescent="0.2">
      <c r="A56" s="135" t="str">
        <f t="shared" si="14"/>
        <v>42 Secretarial and related occupations</v>
      </c>
      <c r="B56" s="151">
        <v>10.527002244010605</v>
      </c>
      <c r="C56" s="141">
        <f t="shared" si="15"/>
        <v>1.9092238769933045</v>
      </c>
      <c r="E56" s="151">
        <v>7.3883604137516823</v>
      </c>
      <c r="F56" s="141">
        <f t="shared" si="16"/>
        <v>1.289752555856877</v>
      </c>
      <c r="H56" s="151">
        <f t="shared" si="17"/>
        <v>-3.1386418302589227</v>
      </c>
      <c r="I56" s="141">
        <f t="shared" si="18"/>
        <v>-29.815153046487374</v>
      </c>
      <c r="K56" s="151">
        <f t="shared" si="19"/>
        <v>0.41000582758431808</v>
      </c>
      <c r="L56" s="141">
        <f t="shared" si="20"/>
        <v>3.8948013696643136</v>
      </c>
      <c r="N56" s="151">
        <f t="shared" si="21"/>
        <v>-3.6791095497834911</v>
      </c>
      <c r="O56" s="141">
        <f t="shared" si="22"/>
        <v>-34.949261570422294</v>
      </c>
      <c r="Q56" s="151">
        <v>0.13046189194025018</v>
      </c>
      <c r="R56" s="141">
        <f t="shared" si="23"/>
        <v>1.2393071542706013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6.4981143902516934</v>
      </c>
      <c r="C57" s="141">
        <f t="shared" si="15"/>
        <v>1.1785268836967318</v>
      </c>
      <c r="E57" s="151">
        <v>6.2738717639420836</v>
      </c>
      <c r="F57" s="141">
        <f t="shared" si="16"/>
        <v>1.0952013287821929</v>
      </c>
      <c r="H57" s="151">
        <f t="shared" si="17"/>
        <v>-0.22424262630960978</v>
      </c>
      <c r="I57" s="141">
        <f t="shared" si="18"/>
        <v>-3.450887639743816</v>
      </c>
      <c r="K57" s="151">
        <f t="shared" si="19"/>
        <v>0.25308864827387684</v>
      </c>
      <c r="L57" s="141">
        <f t="shared" si="20"/>
        <v>3.8948013696643144</v>
      </c>
      <c r="N57" s="151">
        <f t="shared" si="21"/>
        <v>-7.852108980510264E-2</v>
      </c>
      <c r="O57" s="141">
        <f t="shared" si="22"/>
        <v>-1.2083673061049525</v>
      </c>
      <c r="Q57" s="151">
        <v>-0.39881018477838398</v>
      </c>
      <c r="R57" s="141">
        <f t="shared" si="23"/>
        <v>-6.1373217033031748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20.135521427875133</v>
      </c>
      <c r="C58" s="141">
        <f t="shared" si="15"/>
        <v>3.6518675872499218</v>
      </c>
      <c r="E58" s="151">
        <v>17.91105522288629</v>
      </c>
      <c r="F58" s="141">
        <f t="shared" si="16"/>
        <v>3.1266516463943121</v>
      </c>
      <c r="H58" s="151">
        <f t="shared" si="17"/>
        <v>-2.2244662049888433</v>
      </c>
      <c r="I58" s="141">
        <f t="shared" si="18"/>
        <v>-11.047472562142568</v>
      </c>
      <c r="K58" s="151">
        <f t="shared" si="19"/>
        <v>0.78423856436193207</v>
      </c>
      <c r="L58" s="141">
        <f t="shared" si="20"/>
        <v>3.8948013696643136</v>
      </c>
      <c r="N58" s="151">
        <f t="shared" si="21"/>
        <v>-1.8157083051258531</v>
      </c>
      <c r="O58" s="141">
        <f t="shared" si="22"/>
        <v>-9.0174387170934143</v>
      </c>
      <c r="Q58" s="151">
        <v>-1.1929964642249222</v>
      </c>
      <c r="R58" s="141">
        <f t="shared" si="23"/>
        <v>-5.9248352147134691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11.133204395340275</v>
      </c>
      <c r="C59" s="141">
        <f t="shared" si="15"/>
        <v>2.0191673912793218</v>
      </c>
      <c r="E59" s="151">
        <v>9.2504718073333922</v>
      </c>
      <c r="F59" s="141">
        <f t="shared" si="16"/>
        <v>1.6148128932887238</v>
      </c>
      <c r="H59" s="151">
        <f t="shared" si="17"/>
        <v>-1.882732588006883</v>
      </c>
      <c r="I59" s="141">
        <f t="shared" si="18"/>
        <v>-16.910967598824357</v>
      </c>
      <c r="K59" s="151">
        <f t="shared" si="19"/>
        <v>0.4336161972772406</v>
      </c>
      <c r="L59" s="141">
        <f t="shared" si="20"/>
        <v>3.8948013696643136</v>
      </c>
      <c r="N59" s="151">
        <f t="shared" si="21"/>
        <v>-2.2394213433262111</v>
      </c>
      <c r="O59" s="141">
        <f t="shared" si="22"/>
        <v>-20.114795918626136</v>
      </c>
      <c r="Q59" s="151">
        <v>-7.692744195791261E-2</v>
      </c>
      <c r="R59" s="141">
        <f t="shared" si="23"/>
        <v>-0.69097304986253605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8.4206027433690167</v>
      </c>
      <c r="C60" s="141">
        <f t="shared" si="15"/>
        <v>1.5271979091162864</v>
      </c>
      <c r="E60" s="151">
        <v>7.8053552578126979</v>
      </c>
      <c r="F60" s="141">
        <f t="shared" si="16"/>
        <v>1.3625454538462347</v>
      </c>
      <c r="H60" s="151">
        <f t="shared" si="17"/>
        <v>-0.61524748555631881</v>
      </c>
      <c r="I60" s="141">
        <f t="shared" si="18"/>
        <v>-7.3064542326356507</v>
      </c>
      <c r="K60" s="151">
        <f t="shared" si="19"/>
        <v>0.32796575098272723</v>
      </c>
      <c r="L60" s="141">
        <f t="shared" si="20"/>
        <v>3.8948013696643136</v>
      </c>
      <c r="N60" s="151">
        <f t="shared" si="21"/>
        <v>-0.80535475440841098</v>
      </c>
      <c r="O60" s="141">
        <f t="shared" si="22"/>
        <v>-9.5640986631581058</v>
      </c>
      <c r="Q60" s="151">
        <v>-0.13785848213063506</v>
      </c>
      <c r="R60" s="141">
        <f t="shared" si="23"/>
        <v>-1.6371569391418526</v>
      </c>
      <c r="T60" s="151"/>
    </row>
    <row r="61" spans="1:20" x14ac:dyDescent="0.2">
      <c r="A61" s="135" t="str">
        <f t="shared" si="14"/>
        <v>61 Caring personal service occupations</v>
      </c>
      <c r="B61" s="151">
        <v>42.656271983301039</v>
      </c>
      <c r="C61" s="141">
        <f t="shared" si="15"/>
        <v>7.7363309217849592</v>
      </c>
      <c r="E61" s="151">
        <v>47.501865431614569</v>
      </c>
      <c r="F61" s="141">
        <f t="shared" si="16"/>
        <v>8.2921851287009254</v>
      </c>
      <c r="H61" s="151">
        <f t="shared" si="17"/>
        <v>4.8455934483135294</v>
      </c>
      <c r="I61" s="141">
        <f t="shared" si="18"/>
        <v>11.359627138092311</v>
      </c>
      <c r="K61" s="151">
        <f t="shared" si="19"/>
        <v>1.6613770654533437</v>
      </c>
      <c r="L61" s="141">
        <f t="shared" si="20"/>
        <v>3.8948013696643136</v>
      </c>
      <c r="N61" s="151">
        <f t="shared" si="21"/>
        <v>1.8359144584097411</v>
      </c>
      <c r="O61" s="141">
        <f t="shared" si="22"/>
        <v>4.3039730690212687</v>
      </c>
      <c r="Q61" s="151">
        <v>1.3483019244504446</v>
      </c>
      <c r="R61" s="141">
        <f t="shared" si="23"/>
        <v>3.160852699406723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13.236632494935616</v>
      </c>
      <c r="C62" s="141">
        <f t="shared" si="15"/>
        <v>2.4006544526667128</v>
      </c>
      <c r="E62" s="151">
        <v>12.427122688661692</v>
      </c>
      <c r="F62" s="141">
        <f t="shared" si="16"/>
        <v>2.1693464249275438</v>
      </c>
      <c r="H62" s="151">
        <f t="shared" si="17"/>
        <v>-0.80950980627392433</v>
      </c>
      <c r="I62" s="141">
        <f t="shared" si="18"/>
        <v>-6.1156778854715927</v>
      </c>
      <c r="K62" s="151">
        <f t="shared" si="19"/>
        <v>0.51554054371018398</v>
      </c>
      <c r="L62" s="141">
        <f t="shared" si="20"/>
        <v>3.8948013696643136</v>
      </c>
      <c r="N62" s="151">
        <f t="shared" si="21"/>
        <v>-0.73639782218627381</v>
      </c>
      <c r="O62" s="141">
        <f t="shared" si="22"/>
        <v>-5.5633320821441723</v>
      </c>
      <c r="Q62" s="151">
        <v>-0.5886525277978345</v>
      </c>
      <c r="R62" s="141">
        <f t="shared" si="23"/>
        <v>-4.447147172991734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0.59425999773883664</v>
      </c>
      <c r="C63" s="141">
        <f t="shared" si="15"/>
        <v>0.10777763227613037</v>
      </c>
      <c r="E63" s="151">
        <v>0.5190166487970671</v>
      </c>
      <c r="F63" s="141">
        <f t="shared" si="16"/>
        <v>9.060238156118551E-2</v>
      </c>
      <c r="H63" s="151">
        <f t="shared" si="17"/>
        <v>-7.5243348941769539E-2</v>
      </c>
      <c r="I63" s="141">
        <f t="shared" si="18"/>
        <v>-12.661688356623536</v>
      </c>
      <c r="K63" s="151">
        <f t="shared" si="19"/>
        <v>2.3145246531299329E-2</v>
      </c>
      <c r="L63" s="141">
        <f t="shared" si="20"/>
        <v>3.8948013696643136</v>
      </c>
      <c r="N63" s="151">
        <f t="shared" si="21"/>
        <v>-0.1187603041259496</v>
      </c>
      <c r="O63" s="141">
        <f t="shared" si="22"/>
        <v>-19.984569814194689</v>
      </c>
      <c r="Q63" s="151">
        <v>2.0371708652880731E-2</v>
      </c>
      <c r="R63" s="141">
        <f t="shared" si="23"/>
        <v>3.4280800879068458</v>
      </c>
      <c r="T63" s="151"/>
    </row>
    <row r="64" spans="1:20" x14ac:dyDescent="0.2">
      <c r="A64" s="135" t="str">
        <f t="shared" si="14"/>
        <v>71 Sales occupations</v>
      </c>
      <c r="B64" s="151">
        <v>35.350892088248358</v>
      </c>
      <c r="C64" s="141">
        <f t="shared" si="15"/>
        <v>6.4113947811018894</v>
      </c>
      <c r="E64" s="151">
        <v>33.112828242719864</v>
      </c>
      <c r="F64" s="141">
        <f t="shared" si="16"/>
        <v>5.7803561908279546</v>
      </c>
      <c r="H64" s="151">
        <f t="shared" si="17"/>
        <v>-2.2380638455284938</v>
      </c>
      <c r="I64" s="141">
        <f t="shared" si="18"/>
        <v>-6.3309967961812426</v>
      </c>
      <c r="K64" s="151">
        <f t="shared" si="19"/>
        <v>1.3768470292416506</v>
      </c>
      <c r="L64" s="141">
        <f t="shared" si="20"/>
        <v>3.8948013696643136</v>
      </c>
      <c r="N64" s="151">
        <f t="shared" si="21"/>
        <v>-3.5950834765787638</v>
      </c>
      <c r="O64" s="141">
        <f t="shared" si="22"/>
        <v>-10.169710760351283</v>
      </c>
      <c r="Q64" s="151">
        <v>-1.982739819138081E-2</v>
      </c>
      <c r="R64" s="141">
        <f t="shared" si="23"/>
        <v>-5.6087405494278889E-2</v>
      </c>
      <c r="T64" s="151"/>
    </row>
    <row r="65" spans="1:20" x14ac:dyDescent="0.2">
      <c r="A65" s="135" t="str">
        <f t="shared" si="14"/>
        <v>72 Customer service occupations</v>
      </c>
      <c r="B65" s="151">
        <v>9.292506456499412</v>
      </c>
      <c r="C65" s="141">
        <f t="shared" si="15"/>
        <v>1.685330238621088</v>
      </c>
      <c r="E65" s="151">
        <v>11.112328582206684</v>
      </c>
      <c r="F65" s="141">
        <f t="shared" si="16"/>
        <v>1.9398287830878671</v>
      </c>
      <c r="H65" s="151">
        <f t="shared" si="17"/>
        <v>1.8198221257072724</v>
      </c>
      <c r="I65" s="141">
        <f t="shared" si="18"/>
        <v>19.58375960486358</v>
      </c>
      <c r="K65" s="151">
        <f t="shared" si="19"/>
        <v>0.36192466874388385</v>
      </c>
      <c r="L65" s="141">
        <f t="shared" si="20"/>
        <v>3.8948013696643136</v>
      </c>
      <c r="N65" s="151">
        <f t="shared" si="21"/>
        <v>1.416920247560304</v>
      </c>
      <c r="O65" s="141">
        <f t="shared" si="22"/>
        <v>15.247987765123094</v>
      </c>
      <c r="Q65" s="151">
        <v>4.097720940308458E-2</v>
      </c>
      <c r="R65" s="141">
        <f t="shared" si="23"/>
        <v>0.44097047007617729</v>
      </c>
      <c r="T65" s="151"/>
    </row>
    <row r="66" spans="1:20" x14ac:dyDescent="0.2">
      <c r="A66" s="135" t="str">
        <f t="shared" si="14"/>
        <v>81 Process, plant and machine operatives</v>
      </c>
      <c r="B66" s="151">
        <v>19.098608904407278</v>
      </c>
      <c r="C66" s="141">
        <f t="shared" si="15"/>
        <v>3.4638085271044212</v>
      </c>
      <c r="E66" s="151">
        <v>18.146707805956073</v>
      </c>
      <c r="F66" s="141">
        <f t="shared" si="16"/>
        <v>3.1677884486465175</v>
      </c>
      <c r="H66" s="151">
        <f t="shared" si="17"/>
        <v>-0.95190109845120574</v>
      </c>
      <c r="I66" s="141">
        <f t="shared" si="18"/>
        <v>-4.9841383904748238</v>
      </c>
      <c r="K66" s="151">
        <f t="shared" si="19"/>
        <v>0.74385288119568527</v>
      </c>
      <c r="L66" s="141">
        <f t="shared" si="20"/>
        <v>3.8948013696643136</v>
      </c>
      <c r="N66" s="151">
        <f t="shared" si="21"/>
        <v>-0.60932751707058319</v>
      </c>
      <c r="O66" s="141">
        <f t="shared" si="22"/>
        <v>-3.1904287904967368</v>
      </c>
      <c r="Q66" s="151">
        <v>-1.0864264625763078</v>
      </c>
      <c r="R66" s="141">
        <f t="shared" si="23"/>
        <v>-5.6885109696423974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23.596362373320943</v>
      </c>
      <c r="C67" s="141">
        <f t="shared" si="15"/>
        <v>4.2795410705799561</v>
      </c>
      <c r="E67" s="151">
        <v>22.605960687480501</v>
      </c>
      <c r="F67" s="141">
        <f t="shared" si="16"/>
        <v>3.9462199921935177</v>
      </c>
      <c r="H67" s="151">
        <f t="shared" si="17"/>
        <v>-0.99040168584044252</v>
      </c>
      <c r="I67" s="141">
        <f t="shared" si="18"/>
        <v>-4.1972642654455665</v>
      </c>
      <c r="K67" s="151">
        <f t="shared" si="19"/>
        <v>0.91903144490705879</v>
      </c>
      <c r="L67" s="141">
        <f t="shared" si="20"/>
        <v>3.8948013696643136</v>
      </c>
      <c r="N67" s="151">
        <f t="shared" si="21"/>
        <v>-2.1645434598002611</v>
      </c>
      <c r="O67" s="141">
        <f t="shared" si="22"/>
        <v>-9.1732082494528324</v>
      </c>
      <c r="Q67" s="151">
        <v>0.25511032905275977</v>
      </c>
      <c r="R67" s="141">
        <f t="shared" si="23"/>
        <v>1.0811426143429566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9.779702996140724</v>
      </c>
      <c r="C68" s="141">
        <f t="shared" si="15"/>
        <v>1.7736903666718757</v>
      </c>
      <c r="E68" s="151">
        <v>18.209712121555558</v>
      </c>
      <c r="F68" s="141">
        <f t="shared" si="16"/>
        <v>3.1787868261651893</v>
      </c>
      <c r="H68" s="151">
        <f t="shared" si="17"/>
        <v>8.4300091254148342</v>
      </c>
      <c r="I68" s="141">
        <f t="shared" si="18"/>
        <v>86.199030059926088</v>
      </c>
      <c r="K68" s="151">
        <f t="shared" si="19"/>
        <v>0.38090000624279086</v>
      </c>
      <c r="L68" s="141">
        <f t="shared" si="20"/>
        <v>3.8948013696643136</v>
      </c>
      <c r="N68" s="151">
        <f t="shared" si="21"/>
        <v>8.2051113081927962</v>
      </c>
      <c r="O68" s="141">
        <f t="shared" si="22"/>
        <v>83.899391540118401</v>
      </c>
      <c r="Q68" s="151">
        <v>-0.15600218902075355</v>
      </c>
      <c r="R68" s="141">
        <f t="shared" si="23"/>
        <v>-1.5951628498566395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44.935536572767191</v>
      </c>
      <c r="C69" s="141">
        <f t="shared" ref="C69" si="25">B69/B$71*100</f>
        <v>8.1497084698585329</v>
      </c>
      <c r="E69" s="151">
        <v>35.342500634177497</v>
      </c>
      <c r="F69" s="141">
        <f t="shared" ref="F69" si="26">E69/E$71*100</f>
        <v>6.169579984005872</v>
      </c>
      <c r="H69" s="151">
        <f t="shared" ref="H69" si="27">E69-B69</f>
        <v>-9.5930359385896935</v>
      </c>
      <c r="I69" s="141">
        <f t="shared" ref="I69" si="28">IF(B69&gt;0,((E69/B69)-1)*100,0)</f>
        <v>-21.348439721099211</v>
      </c>
      <c r="K69" s="151">
        <f t="shared" ref="K69" si="29">(($E$71/$B$71)-1)*B69</f>
        <v>1.7501498939021451</v>
      </c>
      <c r="L69" s="141">
        <f t="shared" ref="L69" si="30">IF(B69&gt;0,K69/B69*100,0)</f>
        <v>3.8948013696643136</v>
      </c>
      <c r="N69" s="151">
        <f t="shared" ref="N69" si="31">H69-(K69+Q69)</f>
        <v>-12.218801989471064</v>
      </c>
      <c r="O69" s="141">
        <f t="shared" ref="O69" si="32">IF(B69&gt;0,N69/B69*100,0)</f>
        <v>-27.191846189895436</v>
      </c>
      <c r="Q69" s="151">
        <v>0.87561615697922668</v>
      </c>
      <c r="R69" s="141">
        <f t="shared" ref="R69" si="33">IF(B69&gt;0,Q69/B69*100,0)</f>
        <v>1.9486050991319119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551.37600000000009</v>
      </c>
      <c r="C71" s="147">
        <f>B71/B$71*100</f>
        <v>100</v>
      </c>
      <c r="D71" s="145"/>
      <c r="E71" s="152">
        <f>SUM(E44:E69)</f>
        <v>572.85100000000034</v>
      </c>
      <c r="F71" s="147">
        <f>E71/E$71*100</f>
        <v>100</v>
      </c>
      <c r="G71" s="145"/>
      <c r="H71" s="152">
        <f t="shared" si="17"/>
        <v>21.47500000000025</v>
      </c>
      <c r="I71" s="147">
        <f t="shared" si="18"/>
        <v>3.8948013696643136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Leicester and Leicestershire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Leicester and Leicestershire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Leicester and Leicestershire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Leicester and Leicestershire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42.568363666350699</v>
      </c>
      <c r="C7" s="11">
        <f t="shared" si="2"/>
        <v>41.080966128931969</v>
      </c>
      <c r="D7" s="11">
        <f t="shared" si="2"/>
        <v>-1.4873975374187363</v>
      </c>
      <c r="E7" s="11">
        <f t="shared" si="2"/>
        <v>19.979774778318848</v>
      </c>
      <c r="F7" s="11">
        <f t="shared" si="2"/>
        <v>18.492377240900112</v>
      </c>
      <c r="G7" s="200">
        <f>IF(B7&gt;0,(1+(E7/B7))^(1/($C$6-$B$6))-1,0)</f>
        <v>2.5986931149762027E-2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29.405771126891398</v>
      </c>
      <c r="R7" s="11">
        <v>26.107992546263961</v>
      </c>
      <c r="S7" s="345">
        <f>R7-Q7</f>
        <v>-3.2977785806274369</v>
      </c>
      <c r="T7" s="345">
        <v>12.051954624971199</v>
      </c>
      <c r="U7" s="345">
        <f>SUM(S7:T7)</f>
        <v>8.7541760443437617</v>
      </c>
      <c r="V7" s="346">
        <f>IF(Q7&gt;0,(1+(T7/Q7))^(1/($C$6-$B$6))-1,0)</f>
        <v>2.3163078857068697E-2</v>
      </c>
      <c r="X7" s="10" t="str">
        <f>name!B4</f>
        <v>Agriculture</v>
      </c>
      <c r="Y7" s="11">
        <v>6.6980000000000102</v>
      </c>
      <c r="Z7" s="11">
        <v>6.4490000000000158</v>
      </c>
      <c r="AA7" s="345">
        <f>Z7-Y7</f>
        <v>-0.24899999999999434</v>
      </c>
      <c r="AB7" s="11">
        <v>3.236460223359761</v>
      </c>
      <c r="AC7" s="345">
        <f>SUM(AA7:AB7)</f>
        <v>2.9874602233597667</v>
      </c>
      <c r="AD7" s="348">
        <f>IF(Y7&gt;0,(1+(AB7/Y7))^(1/($C$6-$B$6))-1,0)</f>
        <v>2.662840314214332E-2</v>
      </c>
    </row>
    <row r="8" spans="1:30" x14ac:dyDescent="0.2">
      <c r="A8" s="10" t="str">
        <f>name!D5</f>
        <v>12 Other managers and proprietors</v>
      </c>
      <c r="B8" s="11">
        <f t="shared" si="2"/>
        <v>17.877750659430866</v>
      </c>
      <c r="C8" s="11">
        <f t="shared" si="2"/>
        <v>20.348219337033274</v>
      </c>
      <c r="D8" s="11">
        <f t="shared" si="2"/>
        <v>2.4704686776024056</v>
      </c>
      <c r="E8" s="11">
        <f t="shared" si="2"/>
        <v>10.060089917961855</v>
      </c>
      <c r="F8" s="11">
        <f t="shared" si="2"/>
        <v>12.530558595564258</v>
      </c>
      <c r="G8" s="200">
        <f t="shared" ref="G8:G33" si="3">IF(B8&gt;0,(1+(E8/B8))^(1/($C$6-$B$6))-1,0)</f>
        <v>3.0208978641635076E-2</v>
      </c>
      <c r="H8" s="11"/>
      <c r="I8" s="10" t="str">
        <f>name!E4</f>
        <v>Managers, directors and senior officials</v>
      </c>
      <c r="J8" s="11">
        <f t="array" ref="J8:J16">MMULT(aggregation!$B$13:$AA$21,B7:B32)</f>
        <v>60.446114325781565</v>
      </c>
      <c r="K8" s="11">
        <f t="array" ref="K8:K16">MMULT(aggregation!$B$13:$AA$21,C7:C32)</f>
        <v>61.429185465965247</v>
      </c>
      <c r="L8" s="11">
        <f t="array" ref="L8:L16">MMULT(aggregation!$B$13:$AA$21,D7:D32)</f>
        <v>0.98307114018366937</v>
      </c>
      <c r="M8" s="11">
        <f t="array" ref="M8:M16">MMULT(aggregation!$B$13:$AA$21,E7:E32)</f>
        <v>30.039864696280702</v>
      </c>
      <c r="N8" s="11">
        <f t="array" ref="N8:N16">MMULT(aggregation!$B$13:$AA$21,F7:F32)</f>
        <v>31.02293583646437</v>
      </c>
      <c r="O8" s="11"/>
      <c r="P8" s="10" t="str">
        <f>name!D5</f>
        <v>12 Other managers and proprietors</v>
      </c>
      <c r="Q8" s="11">
        <v>11.358286456655016</v>
      </c>
      <c r="R8" s="11">
        <v>14.084357488808418</v>
      </c>
      <c r="S8" s="345">
        <f t="shared" ref="S8:S31" si="4">R8-Q8</f>
        <v>2.7260710321534027</v>
      </c>
      <c r="T8" s="345">
        <v>6.3206049645102977</v>
      </c>
      <c r="U8" s="345">
        <f t="shared" ref="U8:U31" si="5">SUM(S8:T8)</f>
        <v>9.0466759966637014</v>
      </c>
      <c r="V8" s="346">
        <f t="shared" ref="V8:V33" si="6">IF(Q8&gt;0,(1+(T8/Q8))^(1/($C$6-$B$6))-1,0)</f>
        <v>2.9934202774100971E-2</v>
      </c>
      <c r="X8" s="10" t="str">
        <f>name!B5</f>
        <v>Mining and quarrying</v>
      </c>
      <c r="Y8" s="11">
        <v>1.6040000000000019</v>
      </c>
      <c r="Z8" s="11">
        <v>1.1869999999999972</v>
      </c>
      <c r="AA8" s="345">
        <f t="shared" ref="AA8:AA29" si="7">Z8-Y8</f>
        <v>-0.4170000000000047</v>
      </c>
      <c r="AB8" s="11">
        <v>0.54761706970571078</v>
      </c>
      <c r="AC8" s="345">
        <f t="shared" ref="AC8:AC29" si="8">SUM(AA8:AB8)</f>
        <v>0.13061706970570608</v>
      </c>
      <c r="AD8" s="348">
        <f t="shared" ref="AD8:AD29" si="9">IF(Y8&gt;0,(1+(AB8/Y8))^(1/($C$6-$B$6))-1,0)</f>
        <v>1.9774249073273298E-2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35.201107422621739</v>
      </c>
      <c r="C9" s="11">
        <f t="shared" si="2"/>
        <v>49.109614343485767</v>
      </c>
      <c r="D9" s="11">
        <f t="shared" si="2"/>
        <v>13.908506920864021</v>
      </c>
      <c r="E9" s="11">
        <f t="shared" si="2"/>
        <v>16.185749427734212</v>
      </c>
      <c r="F9" s="11">
        <f t="shared" si="2"/>
        <v>30.094256348598233</v>
      </c>
      <c r="G9" s="200">
        <f t="shared" si="3"/>
        <v>2.5541049229908408E-2</v>
      </c>
      <c r="H9" s="11"/>
      <c r="I9" s="10" t="str">
        <f>name!E5</f>
        <v>Professional occupations</v>
      </c>
      <c r="J9" s="11">
        <v>117.8903391057203</v>
      </c>
      <c r="K9" s="11">
        <v>138.26708515786254</v>
      </c>
      <c r="L9" s="11">
        <v>20.376746052142192</v>
      </c>
      <c r="M9" s="11">
        <v>57.682182422099693</v>
      </c>
      <c r="N9" s="11">
        <v>78.058928474241895</v>
      </c>
      <c r="O9" s="11"/>
      <c r="P9" s="10" t="str">
        <f>name!D6</f>
        <v>21 Science, research, engineering and technology professionals</v>
      </c>
      <c r="Q9" s="11">
        <v>28.505506429307804</v>
      </c>
      <c r="R9" s="11">
        <v>37.982875807452466</v>
      </c>
      <c r="S9" s="345">
        <f t="shared" si="4"/>
        <v>9.4773693781446617</v>
      </c>
      <c r="T9" s="345">
        <v>11.371830675356778</v>
      </c>
      <c r="U9" s="345">
        <f t="shared" si="5"/>
        <v>20.849200053501441</v>
      </c>
      <c r="V9" s="346">
        <f t="shared" si="6"/>
        <v>2.2633053594138364E-2</v>
      </c>
      <c r="X9" s="10" t="str">
        <f>name!B6</f>
        <v>Food drink and tobacco</v>
      </c>
      <c r="Y9" s="11">
        <v>12.972000000000032</v>
      </c>
      <c r="Z9" s="11">
        <v>15.948000000000023</v>
      </c>
      <c r="AA9" s="345">
        <f t="shared" si="7"/>
        <v>2.975999999999992</v>
      </c>
      <c r="AB9" s="11">
        <v>6.3900088377649462</v>
      </c>
      <c r="AC9" s="345">
        <f t="shared" si="8"/>
        <v>9.3660088377649373</v>
      </c>
      <c r="AD9" s="348">
        <f t="shared" si="9"/>
        <v>2.7060984119252396E-2</v>
      </c>
    </row>
    <row r="10" spans="1:30" x14ac:dyDescent="0.2">
      <c r="A10" s="10" t="str">
        <f>name!D7</f>
        <v>22 Health professionals</v>
      </c>
      <c r="B10" s="11">
        <f t="shared" si="2"/>
        <v>20.609858016870348</v>
      </c>
      <c r="C10" s="11">
        <f t="shared" si="2"/>
        <v>21.821175506255845</v>
      </c>
      <c r="D10" s="11">
        <f t="shared" si="2"/>
        <v>1.2113174893854921</v>
      </c>
      <c r="E10" s="11">
        <f t="shared" si="2"/>
        <v>10.830465201309023</v>
      </c>
      <c r="F10" s="11">
        <f t="shared" si="2"/>
        <v>12.041782690694513</v>
      </c>
      <c r="G10" s="200">
        <f t="shared" si="3"/>
        <v>2.8554874714668443E-2</v>
      </c>
      <c r="H10" s="11"/>
      <c r="I10" s="10" t="str">
        <f>name!E6</f>
        <v>Associate professional occupations</v>
      </c>
      <c r="J10" s="11">
        <v>69.072741615767683</v>
      </c>
      <c r="K10" s="11">
        <v>77.479589915913436</v>
      </c>
      <c r="L10" s="11">
        <v>8.4068483001457732</v>
      </c>
      <c r="M10" s="11">
        <v>33.70141347137762</v>
      </c>
      <c r="N10" s="11">
        <v>42.108261771523402</v>
      </c>
      <c r="O10" s="11"/>
      <c r="P10" s="10" t="str">
        <f>name!D7</f>
        <v>22 Health professionals</v>
      </c>
      <c r="Q10" s="11">
        <v>5.7284046403131192</v>
      </c>
      <c r="R10" s="11">
        <v>5.9867171788453275</v>
      </c>
      <c r="S10" s="345">
        <f t="shared" si="4"/>
        <v>0.25831253853220826</v>
      </c>
      <c r="T10" s="345">
        <v>2.1712151292841257</v>
      </c>
      <c r="U10" s="345">
        <f t="shared" si="5"/>
        <v>2.429527667816334</v>
      </c>
      <c r="V10" s="346">
        <f t="shared" si="6"/>
        <v>2.1656337492264033E-2</v>
      </c>
      <c r="X10" s="10" t="str">
        <f>name!B7</f>
        <v>Engineering</v>
      </c>
      <c r="Y10" s="11">
        <v>7.9369999999999825</v>
      </c>
      <c r="Z10" s="11">
        <v>6.3919999999999728</v>
      </c>
      <c r="AA10" s="345">
        <f t="shared" si="7"/>
        <v>-1.5450000000000097</v>
      </c>
      <c r="AB10" s="11">
        <v>2.9841333821699592</v>
      </c>
      <c r="AC10" s="345">
        <f t="shared" si="8"/>
        <v>1.4391333821699495</v>
      </c>
      <c r="AD10" s="348">
        <f t="shared" si="9"/>
        <v>2.1505608408953769E-2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23.711877933911094</v>
      </c>
      <c r="C11" s="11">
        <f t="shared" si="2"/>
        <v>22.98938625384557</v>
      </c>
      <c r="D11" s="11">
        <f t="shared" si="2"/>
        <v>-0.722491680065525</v>
      </c>
      <c r="E11" s="11">
        <f t="shared" si="2"/>
        <v>10.939230788846077</v>
      </c>
      <c r="F11" s="11">
        <f t="shared" si="2"/>
        <v>10.216739108780548</v>
      </c>
      <c r="G11" s="200">
        <f t="shared" si="3"/>
        <v>2.561275265577212E-2</v>
      </c>
      <c r="H11" s="11"/>
      <c r="I11" s="10" t="str">
        <f>name!E7</f>
        <v>Administrative and secretarial occupations</v>
      </c>
      <c r="J11" s="11">
        <v>59.238588128535106</v>
      </c>
      <c r="K11" s="11">
        <v>55.456342565115023</v>
      </c>
      <c r="L11" s="11">
        <v>-3.7822455634200827</v>
      </c>
      <c r="M11" s="11">
        <v>29.622649477648107</v>
      </c>
      <c r="N11" s="11">
        <v>25.840403914228027</v>
      </c>
      <c r="O11" s="11"/>
      <c r="P11" s="10" t="str">
        <f>name!D8</f>
        <v>23 Teaching and other educational professionals</v>
      </c>
      <c r="Q11" s="11">
        <v>8.8824559918843242</v>
      </c>
      <c r="R11" s="11">
        <v>9.0314790941663237</v>
      </c>
      <c r="S11" s="345">
        <f t="shared" si="4"/>
        <v>0.14902310228199944</v>
      </c>
      <c r="T11" s="345">
        <v>3.7142601829779167</v>
      </c>
      <c r="U11" s="345">
        <f t="shared" si="5"/>
        <v>3.8632832852599162</v>
      </c>
      <c r="V11" s="346">
        <f t="shared" si="6"/>
        <v>2.3563880179512608E-2</v>
      </c>
      <c r="X11" s="10" t="str">
        <f>name!B8</f>
        <v>Rest of manufacturing</v>
      </c>
      <c r="Y11" s="11">
        <v>45.482000000000049</v>
      </c>
      <c r="Z11" s="11">
        <v>37.78200000000006</v>
      </c>
      <c r="AA11" s="345">
        <f t="shared" si="7"/>
        <v>-7.6999999999999886</v>
      </c>
      <c r="AB11" s="11">
        <v>17.153872236378746</v>
      </c>
      <c r="AC11" s="345">
        <f t="shared" si="8"/>
        <v>9.4538722363787571</v>
      </c>
      <c r="AD11" s="348">
        <f t="shared" si="9"/>
        <v>2.1563980624244694E-2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38.367495732317131</v>
      </c>
      <c r="C12" s="11">
        <f t="shared" si="2"/>
        <v>44.346909054275343</v>
      </c>
      <c r="D12" s="11">
        <f t="shared" si="2"/>
        <v>5.979413321958206</v>
      </c>
      <c r="E12" s="11">
        <f t="shared" si="2"/>
        <v>19.726737004210385</v>
      </c>
      <c r="F12" s="11">
        <f t="shared" si="2"/>
        <v>25.706150326168597</v>
      </c>
      <c r="G12" s="200">
        <f t="shared" si="3"/>
        <v>2.8043057185556552E-2</v>
      </c>
      <c r="H12" s="11"/>
      <c r="I12" s="10" t="str">
        <f>name!E8</f>
        <v>Skilled trades occupations</v>
      </c>
      <c r="J12" s="11">
        <v>46.187442956836122</v>
      </c>
      <c r="K12" s="11">
        <v>41.240754051974541</v>
      </c>
      <c r="L12" s="11">
        <v>-4.9466889048615803</v>
      </c>
      <c r="M12" s="11">
        <v>18.237093568132721</v>
      </c>
      <c r="N12" s="11">
        <v>13.29040466327114</v>
      </c>
      <c r="O12" s="11"/>
      <c r="P12" s="10" t="str">
        <f>name!D9</f>
        <v>24 Business, media and public service professionals</v>
      </c>
      <c r="Q12" s="11">
        <v>20.46911713425262</v>
      </c>
      <c r="R12" s="11">
        <v>23.042390756230819</v>
      </c>
      <c r="S12" s="345">
        <f t="shared" si="4"/>
        <v>2.5732736219781991</v>
      </c>
      <c r="T12" s="345">
        <v>9.1641384015369471</v>
      </c>
      <c r="U12" s="345">
        <f t="shared" si="5"/>
        <v>11.737412023515146</v>
      </c>
      <c r="V12" s="346">
        <f t="shared" si="6"/>
        <v>2.4972036375816575E-2</v>
      </c>
      <c r="X12" s="10" t="str">
        <f>name!B9</f>
        <v>Electricity and gas</v>
      </c>
      <c r="Y12" s="11">
        <v>5.3430000000000017</v>
      </c>
      <c r="Z12" s="11">
        <v>5.3819999999999935</v>
      </c>
      <c r="AA12" s="345">
        <f t="shared" si="7"/>
        <v>3.8999999999991708E-2</v>
      </c>
      <c r="AB12" s="11">
        <v>2.2635325707307432</v>
      </c>
      <c r="AC12" s="345">
        <f t="shared" si="8"/>
        <v>2.3025325707307349</v>
      </c>
      <c r="AD12" s="348">
        <f t="shared" si="9"/>
        <v>2.3827452423604623E-2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11.854970615034647</v>
      </c>
      <c r="C13" s="11">
        <f t="shared" si="2"/>
        <v>11.856692861435219</v>
      </c>
      <c r="D13" s="11">
        <f t="shared" si="2"/>
        <v>1.7222464005737792E-3</v>
      </c>
      <c r="E13" s="11">
        <f t="shared" si="2"/>
        <v>4.5634705848962955</v>
      </c>
      <c r="F13" s="11">
        <f t="shared" si="2"/>
        <v>4.5651928312968684</v>
      </c>
      <c r="G13" s="200">
        <f t="shared" si="3"/>
        <v>2.1947916730077788E-2</v>
      </c>
      <c r="H13" s="11"/>
      <c r="I13" s="10" t="str">
        <f>name!E9</f>
        <v>Caring, leisure and other service occupations</v>
      </c>
      <c r="J13" s="11">
        <v>56.487164475975504</v>
      </c>
      <c r="K13" s="11">
        <v>60.448004769073286</v>
      </c>
      <c r="L13" s="11">
        <v>3.9608402930977684</v>
      </c>
      <c r="M13" s="11">
        <v>31.630628920654154</v>
      </c>
      <c r="N13" s="11">
        <v>35.591469213751921</v>
      </c>
      <c r="O13" s="11"/>
      <c r="P13" s="10" t="str">
        <f>name!D10</f>
        <v>31 Science, engineering and technology associate professionals</v>
      </c>
      <c r="Q13" s="11">
        <v>8.8018427508245782</v>
      </c>
      <c r="R13" s="11">
        <v>8.0419175469941226</v>
      </c>
      <c r="S13" s="345">
        <f t="shared" si="4"/>
        <v>-0.75992520383045559</v>
      </c>
      <c r="T13" s="345">
        <v>2.8689831030743869</v>
      </c>
      <c r="U13" s="345">
        <f t="shared" si="5"/>
        <v>2.1090578992439313</v>
      </c>
      <c r="V13" s="346">
        <f t="shared" si="6"/>
        <v>1.8986739117732965E-2</v>
      </c>
      <c r="X13" s="10" t="str">
        <f>name!B10</f>
        <v>Water and sewerage</v>
      </c>
      <c r="Y13" s="11">
        <v>2.3350000000000035</v>
      </c>
      <c r="Z13" s="11">
        <v>2.5409999999999955</v>
      </c>
      <c r="AA13" s="345">
        <f t="shared" si="7"/>
        <v>0.20599999999999197</v>
      </c>
      <c r="AB13" s="11">
        <v>1.0670159178766552</v>
      </c>
      <c r="AC13" s="345">
        <f t="shared" si="8"/>
        <v>1.2730159178766471</v>
      </c>
      <c r="AD13" s="348">
        <f t="shared" si="9"/>
        <v>2.540783246619216E-2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9.35371598029068</v>
      </c>
      <c r="C14" s="11">
        <f t="shared" si="2"/>
        <v>17.438855530145144</v>
      </c>
      <c r="D14" s="11">
        <f t="shared" si="2"/>
        <v>8.085139549854464</v>
      </c>
      <c r="E14" s="11">
        <f t="shared" si="2"/>
        <v>8.7076798207409976</v>
      </c>
      <c r="F14" s="11">
        <f t="shared" si="2"/>
        <v>16.792819370595463</v>
      </c>
      <c r="G14" s="200">
        <f t="shared" si="3"/>
        <v>4.4843251671994988E-2</v>
      </c>
      <c r="H14" s="11"/>
      <c r="I14" s="10" t="str">
        <f>name!E10</f>
        <v>Sales and customer service occupations</v>
      </c>
      <c r="J14" s="11">
        <v>44.643398544747761</v>
      </c>
      <c r="K14" s="11">
        <v>44.225156824926536</v>
      </c>
      <c r="L14" s="11">
        <v>-0.4182417198212196</v>
      </c>
      <c r="M14" s="11">
        <v>20.766903483994405</v>
      </c>
      <c r="N14" s="11">
        <v>20.348661764173187</v>
      </c>
      <c r="O14" s="11"/>
      <c r="P14" s="10" t="str">
        <f>name!D11</f>
        <v>32 Health and social care associate professionals</v>
      </c>
      <c r="Q14" s="11">
        <v>1.9479693175724444</v>
      </c>
      <c r="R14" s="11">
        <v>2.9717312551195785</v>
      </c>
      <c r="S14" s="345">
        <f t="shared" si="4"/>
        <v>1.0237619375471341</v>
      </c>
      <c r="T14" s="345">
        <v>1.2586107067188084</v>
      </c>
      <c r="U14" s="345">
        <f t="shared" si="5"/>
        <v>2.2823726442659424</v>
      </c>
      <c r="V14" s="346">
        <f t="shared" si="6"/>
        <v>3.3786043458719384E-2</v>
      </c>
      <c r="X14" s="10" t="str">
        <f>name!B11</f>
        <v>Construction</v>
      </c>
      <c r="Y14" s="11">
        <v>31.75600000000005</v>
      </c>
      <c r="Z14" s="11">
        <v>33.859000000000009</v>
      </c>
      <c r="AA14" s="345">
        <f t="shared" si="7"/>
        <v>2.1029999999999589</v>
      </c>
      <c r="AB14" s="11">
        <v>13.247363024928797</v>
      </c>
      <c r="AC14" s="345">
        <f t="shared" si="8"/>
        <v>15.350363024928756</v>
      </c>
      <c r="AD14" s="348">
        <f t="shared" si="9"/>
        <v>2.3515942515945909E-2</v>
      </c>
    </row>
    <row r="15" spans="1:30" x14ac:dyDescent="0.2">
      <c r="A15" s="10" t="str">
        <f>name!D12</f>
        <v>33 Protective service occupations</v>
      </c>
      <c r="B15" s="11">
        <f t="shared" si="2"/>
        <v>6.9033847237769308</v>
      </c>
      <c r="C15" s="11">
        <f t="shared" si="2"/>
        <v>6.3556825409240796</v>
      </c>
      <c r="D15" s="11">
        <f t="shared" si="2"/>
        <v>-0.54770218285285011</v>
      </c>
      <c r="E15" s="11">
        <f t="shared" si="2"/>
        <v>1.9873901487594496</v>
      </c>
      <c r="F15" s="11">
        <f t="shared" si="2"/>
        <v>1.4396879659065993</v>
      </c>
      <c r="G15" s="200">
        <f t="shared" si="3"/>
        <v>1.7009873151069943E-2</v>
      </c>
      <c r="H15" s="11"/>
      <c r="I15" s="10" t="str">
        <f>name!E11</f>
        <v>Process, plant and machine operatives</v>
      </c>
      <c r="J15" s="11">
        <v>42.694971277728264</v>
      </c>
      <c r="K15" s="11">
        <v>40.752668493436531</v>
      </c>
      <c r="L15" s="11">
        <v>-1.9423027842917293</v>
      </c>
      <c r="M15" s="11">
        <v>19.839547003934811</v>
      </c>
      <c r="N15" s="11">
        <v>17.897244219643085</v>
      </c>
      <c r="O15" s="11"/>
      <c r="P15" s="10" t="str">
        <f>name!D12</f>
        <v>33 Protective service occupations</v>
      </c>
      <c r="Q15" s="11">
        <v>5.538057553415884</v>
      </c>
      <c r="R15" s="11">
        <v>4.7327595867555452</v>
      </c>
      <c r="S15" s="345">
        <f t="shared" si="4"/>
        <v>-0.80529796666033882</v>
      </c>
      <c r="T15" s="345">
        <v>1.3371018844576301</v>
      </c>
      <c r="U15" s="345">
        <f t="shared" si="5"/>
        <v>0.5318039177972913</v>
      </c>
      <c r="V15" s="346">
        <f t="shared" si="6"/>
        <v>1.4522509491552427E-2</v>
      </c>
      <c r="X15" s="10" t="str">
        <f>name!B12</f>
        <v>Wholesale and retail trade</v>
      </c>
      <c r="Y15" s="11">
        <v>81.501999999999981</v>
      </c>
      <c r="Z15" s="11">
        <v>84.940000000000154</v>
      </c>
      <c r="AA15" s="345">
        <f t="shared" si="7"/>
        <v>3.4380000000001729</v>
      </c>
      <c r="AB15" s="11">
        <v>38.674826567081297</v>
      </c>
      <c r="AC15" s="345">
        <f t="shared" si="8"/>
        <v>42.11282656708147</v>
      </c>
      <c r="AD15" s="348">
        <f t="shared" si="9"/>
        <v>2.6227144045599005E-2</v>
      </c>
    </row>
    <row r="16" spans="1:30" x14ac:dyDescent="0.2">
      <c r="A16" s="10" t="str">
        <f>name!D13</f>
        <v>34 Culture, media and sports occupations</v>
      </c>
      <c r="B16" s="11">
        <f t="shared" si="2"/>
        <v>7.4892586916789261</v>
      </c>
      <c r="C16" s="11">
        <f t="shared" si="2"/>
        <v>6.7767461982813932</v>
      </c>
      <c r="D16" s="11">
        <f t="shared" si="2"/>
        <v>-0.71251249339753353</v>
      </c>
      <c r="E16" s="11">
        <f t="shared" si="2"/>
        <v>3.0092005361518677</v>
      </c>
      <c r="F16" s="11">
        <f t="shared" si="2"/>
        <v>2.2966880427543348</v>
      </c>
      <c r="G16" s="200">
        <f t="shared" si="3"/>
        <v>2.277267252022197E-2</v>
      </c>
      <c r="H16" s="11"/>
      <c r="I16" s="10" t="str">
        <f>name!E12</f>
        <v>Elementary occupations</v>
      </c>
      <c r="J16" s="11">
        <v>54.715239568907926</v>
      </c>
      <c r="K16" s="11">
        <v>53.552212755733052</v>
      </c>
      <c r="L16" s="11">
        <v>-1.1630268131748736</v>
      </c>
      <c r="M16" s="11">
        <v>25.69695859208343</v>
      </c>
      <c r="N16" s="11">
        <v>24.53393177890856</v>
      </c>
      <c r="O16" s="11"/>
      <c r="P16" s="10" t="str">
        <f>name!D13</f>
        <v>34 Culture, media and sports occupations</v>
      </c>
      <c r="Q16" s="11">
        <v>3.744846262697898</v>
      </c>
      <c r="R16" s="11">
        <v>3.2962900532074642</v>
      </c>
      <c r="S16" s="345">
        <f t="shared" si="4"/>
        <v>-0.44855620949043384</v>
      </c>
      <c r="T16" s="345">
        <v>1.269562806352903</v>
      </c>
      <c r="U16" s="345">
        <f t="shared" si="5"/>
        <v>0.82100659686246913</v>
      </c>
      <c r="V16" s="346">
        <f t="shared" si="6"/>
        <v>1.9652960364916927E-2</v>
      </c>
      <c r="X16" s="10" t="str">
        <f>name!B13</f>
        <v>Transport and storage</v>
      </c>
      <c r="Y16" s="11">
        <v>36.414000000000073</v>
      </c>
      <c r="Z16" s="11">
        <v>38.924000000000106</v>
      </c>
      <c r="AA16" s="345">
        <f t="shared" si="7"/>
        <v>2.5100000000000335</v>
      </c>
      <c r="AB16" s="11">
        <v>17.737117033825189</v>
      </c>
      <c r="AC16" s="345">
        <f t="shared" si="8"/>
        <v>20.247117033825223</v>
      </c>
      <c r="AD16" s="348">
        <f t="shared" si="9"/>
        <v>2.6808059414941576E-2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33.471411604986493</v>
      </c>
      <c r="C17" s="11">
        <f t="shared" si="10"/>
        <v>35.051612785127602</v>
      </c>
      <c r="D17" s="11">
        <f t="shared" si="10"/>
        <v>1.5802011801411193</v>
      </c>
      <c r="E17" s="11">
        <f t="shared" si="10"/>
        <v>15.433672380829011</v>
      </c>
      <c r="F17" s="11">
        <f t="shared" si="10"/>
        <v>17.013873560970129</v>
      </c>
      <c r="G17" s="200">
        <f t="shared" si="3"/>
        <v>2.5601542553996604E-2</v>
      </c>
      <c r="H17" s="11"/>
      <c r="O17" s="11"/>
      <c r="P17" s="10" t="str">
        <f>name!D14</f>
        <v>35 Business and public service associate professionals</v>
      </c>
      <c r="Q17" s="11">
        <v>18.268875585397751</v>
      </c>
      <c r="R17" s="11">
        <v>18.171923365969963</v>
      </c>
      <c r="S17" s="345">
        <f t="shared" si="4"/>
        <v>-9.6952219427787867E-2</v>
      </c>
      <c r="T17" s="345">
        <v>6.9232983228868843</v>
      </c>
      <c r="U17" s="345">
        <f t="shared" si="5"/>
        <v>6.8263461034590964</v>
      </c>
      <c r="V17" s="346">
        <f t="shared" si="6"/>
        <v>2.1653409068286722E-2</v>
      </c>
      <c r="X17" s="10" t="str">
        <f>name!B14</f>
        <v>Accommodation and food</v>
      </c>
      <c r="Y17" s="11">
        <v>28.971000000000053</v>
      </c>
      <c r="Z17" s="11">
        <v>30.427999999999965</v>
      </c>
      <c r="AA17" s="345">
        <f t="shared" si="7"/>
        <v>1.4569999999999119</v>
      </c>
      <c r="AB17" s="11">
        <v>14.424248532646217</v>
      </c>
      <c r="AC17" s="345">
        <f t="shared" si="8"/>
        <v>15.881248532646129</v>
      </c>
      <c r="AD17" s="348">
        <f t="shared" si="9"/>
        <v>2.7303054923822012E-2</v>
      </c>
    </row>
    <row r="18" spans="1:30" x14ac:dyDescent="0.2">
      <c r="A18" s="10" t="str">
        <f>name!D15</f>
        <v>41 Administrative occupations</v>
      </c>
      <c r="B18" s="11">
        <f t="shared" si="10"/>
        <v>48.711585884524496</v>
      </c>
      <c r="C18" s="11">
        <f t="shared" si="10"/>
        <v>48.067982151363339</v>
      </c>
      <c r="D18" s="11">
        <f t="shared" si="10"/>
        <v>-0.64360373316115838</v>
      </c>
      <c r="E18" s="11">
        <f t="shared" si="10"/>
        <v>24.87742508214421</v>
      </c>
      <c r="F18" s="11">
        <f t="shared" si="10"/>
        <v>24.233821348983053</v>
      </c>
      <c r="G18" s="200">
        <f t="shared" si="3"/>
        <v>2.7887015070242827E-2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12.36274983106656</v>
      </c>
      <c r="R18" s="11">
        <v>14.024058182398973</v>
      </c>
      <c r="S18" s="345">
        <f t="shared" si="4"/>
        <v>1.6613083513324121</v>
      </c>
      <c r="T18" s="345">
        <v>4.84418301282237</v>
      </c>
      <c r="U18" s="345">
        <f t="shared" si="5"/>
        <v>6.505491364154782</v>
      </c>
      <c r="V18" s="346">
        <f t="shared" si="6"/>
        <v>2.2286342687168226E-2</v>
      </c>
      <c r="X18" s="10" t="str">
        <f>name!B15</f>
        <v>Media</v>
      </c>
      <c r="Y18" s="11">
        <v>1.7510000000000032</v>
      </c>
      <c r="Z18" s="11">
        <v>1.7479999999999989</v>
      </c>
      <c r="AA18" s="345">
        <f t="shared" si="7"/>
        <v>-3.0000000000043325E-3</v>
      </c>
      <c r="AB18" s="11">
        <v>0.82530457660985057</v>
      </c>
      <c r="AC18" s="345">
        <f t="shared" si="8"/>
        <v>0.82230457660984624</v>
      </c>
      <c r="AD18" s="348">
        <f t="shared" si="9"/>
        <v>2.6078853385955059E-2</v>
      </c>
    </row>
    <row r="19" spans="1:30" x14ac:dyDescent="0.2">
      <c r="A19" s="10" t="str">
        <f>name!D16</f>
        <v>42 Secretarial and related occupations</v>
      </c>
      <c r="B19" s="11">
        <f t="shared" si="10"/>
        <v>10.527002244010609</v>
      </c>
      <c r="C19" s="11">
        <f t="shared" si="10"/>
        <v>7.3883604137516841</v>
      </c>
      <c r="D19" s="11">
        <f t="shared" si="10"/>
        <v>-3.1386418302589245</v>
      </c>
      <c r="E19" s="11">
        <f t="shared" si="10"/>
        <v>4.7452243955038966</v>
      </c>
      <c r="F19" s="11">
        <f t="shared" si="10"/>
        <v>1.6065825652449721</v>
      </c>
      <c r="G19" s="200">
        <f t="shared" si="3"/>
        <v>2.511638778740477E-2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0.73765596713783776</v>
      </c>
      <c r="K19" s="11">
        <f t="array" ref="K19:K27">MMULT(aggregation!$B$13:$AA$21,C36:C61)</f>
        <v>1.1125850015268044</v>
      </c>
      <c r="L19" s="11">
        <f t="array" ref="L19:L27">MMULT(aggregation!$B$13:$AA$21,D36:D61)</f>
        <v>0.37492903438896674</v>
      </c>
      <c r="M19" s="11">
        <f t="array" ref="M19:M27">MMULT(aggregation!$B$13:$AA$21,E36:E61)</f>
        <v>0.47622010753097688</v>
      </c>
      <c r="N19" s="11">
        <f t="array" ref="N19:N27">MMULT(aggregation!$B$13:$AA$21,F36:F61)</f>
        <v>0.85114914191994362</v>
      </c>
      <c r="O19" s="11"/>
      <c r="P19" s="10" t="str">
        <f>name!D16</f>
        <v>42 Secretarial and related occupations</v>
      </c>
      <c r="Q19" s="11">
        <v>0.69405603198835431</v>
      </c>
      <c r="R19" s="11">
        <v>0.71071737807919433</v>
      </c>
      <c r="S19" s="345">
        <f t="shared" si="4"/>
        <v>1.6661346090840023E-2</v>
      </c>
      <c r="T19" s="345">
        <v>0.20804580439460016</v>
      </c>
      <c r="U19" s="345">
        <f t="shared" si="5"/>
        <v>0.22470715048544018</v>
      </c>
      <c r="V19" s="346">
        <f t="shared" si="6"/>
        <v>1.7631954179458731E-2</v>
      </c>
      <c r="X19" s="10" t="str">
        <f>name!B16</f>
        <v>Information technology</v>
      </c>
      <c r="Y19" s="11">
        <v>10.968999999999994</v>
      </c>
      <c r="Z19" s="11">
        <v>12.708999999999987</v>
      </c>
      <c r="AA19" s="345">
        <f t="shared" si="7"/>
        <v>1.7399999999999931</v>
      </c>
      <c r="AB19" s="11">
        <v>5.0771193941224668</v>
      </c>
      <c r="AC19" s="345">
        <f t="shared" si="8"/>
        <v>6.8171193941224599</v>
      </c>
      <c r="AD19" s="348">
        <f t="shared" si="9"/>
        <v>2.5683885056213995E-2</v>
      </c>
    </row>
    <row r="20" spans="1:30" x14ac:dyDescent="0.2">
      <c r="A20" s="10" t="str">
        <f>name!D17</f>
        <v>51 Skilled agricultural and related trades</v>
      </c>
      <c r="B20" s="11">
        <f t="shared" si="10"/>
        <v>6.4981143902516925</v>
      </c>
      <c r="C20" s="11">
        <f t="shared" si="10"/>
        <v>6.27387176394208</v>
      </c>
      <c r="D20" s="11">
        <f t="shared" si="10"/>
        <v>-0.22424262630961239</v>
      </c>
      <c r="E20" s="11">
        <f t="shared" si="10"/>
        <v>3.3994114691994168</v>
      </c>
      <c r="F20" s="11">
        <f t="shared" si="10"/>
        <v>3.1751688428898044</v>
      </c>
      <c r="G20" s="200">
        <f t="shared" si="3"/>
        <v>2.8448666792397326E-2</v>
      </c>
      <c r="H20" s="11"/>
      <c r="I20" s="11" t="str">
        <f t="shared" si="11"/>
        <v>Professional occupations</v>
      </c>
      <c r="J20" s="11">
        <v>5.4297635630993222</v>
      </c>
      <c r="K20" s="11">
        <v>8.19351392702408</v>
      </c>
      <c r="L20" s="11">
        <v>2.7637503639247574</v>
      </c>
      <c r="M20" s="11">
        <v>3.0120059067012068</v>
      </c>
      <c r="N20" s="11">
        <v>5.7757562706259646</v>
      </c>
      <c r="O20" s="11"/>
      <c r="P20" s="10" t="str">
        <f>name!D17</f>
        <v>51 Skilled agricultural and related trades</v>
      </c>
      <c r="Q20" s="11">
        <v>5.0157304662221369</v>
      </c>
      <c r="R20" s="11">
        <v>4.5618449160377059</v>
      </c>
      <c r="S20" s="345">
        <f t="shared" si="4"/>
        <v>-0.453885550184431</v>
      </c>
      <c r="T20" s="345">
        <v>2.2997278530781053</v>
      </c>
      <c r="U20" s="345">
        <f t="shared" si="5"/>
        <v>1.8458423028936743</v>
      </c>
      <c r="V20" s="346">
        <f t="shared" si="6"/>
        <v>2.5479910118214377E-2</v>
      </c>
      <c r="X20" s="10" t="str">
        <f>name!B17</f>
        <v>Finance and insurance</v>
      </c>
      <c r="Y20" s="11">
        <v>12.037999999999993</v>
      </c>
      <c r="Z20" s="11">
        <v>11.193000000000003</v>
      </c>
      <c r="AA20" s="345">
        <f t="shared" si="7"/>
        <v>-0.84499999999998998</v>
      </c>
      <c r="AB20" s="11">
        <v>5.672094606326036</v>
      </c>
      <c r="AC20" s="345">
        <f t="shared" si="8"/>
        <v>4.827094606326046</v>
      </c>
      <c r="AD20" s="348">
        <f t="shared" si="9"/>
        <v>2.6071841625942893E-2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20.135521427875137</v>
      </c>
      <c r="C21" s="11">
        <f t="shared" si="10"/>
        <v>17.911055222886365</v>
      </c>
      <c r="D21" s="11">
        <f t="shared" si="10"/>
        <v>-2.2244662049887771</v>
      </c>
      <c r="E21" s="11">
        <f t="shared" si="10"/>
        <v>7.162838991637603</v>
      </c>
      <c r="F21" s="11">
        <f t="shared" si="10"/>
        <v>4.9383727866488254</v>
      </c>
      <c r="G21" s="200">
        <f t="shared" si="3"/>
        <v>2.049663935737156E-2</v>
      </c>
      <c r="H21" s="11"/>
      <c r="I21" s="11" t="str">
        <f t="shared" si="11"/>
        <v>Associate professional occupations</v>
      </c>
      <c r="J21" s="11">
        <v>0.73782995421563269</v>
      </c>
      <c r="K21" s="11">
        <v>1.2557137309511646</v>
      </c>
      <c r="L21" s="11">
        <v>0.51788377673553176</v>
      </c>
      <c r="M21" s="11">
        <v>0.45402981469971448</v>
      </c>
      <c r="N21" s="11">
        <v>0.97191359143524614</v>
      </c>
      <c r="O21" s="11"/>
      <c r="P21" s="10" t="str">
        <f>name!D18</f>
        <v>52 Skilled metal, electrical and electronic trades</v>
      </c>
      <c r="Q21" s="11">
        <v>19.721186375613396</v>
      </c>
      <c r="R21" s="11">
        <v>17.043592585843975</v>
      </c>
      <c r="S21" s="345">
        <f t="shared" si="4"/>
        <v>-2.6775937897694213</v>
      </c>
      <c r="T21" s="345">
        <v>6.7634725233199884</v>
      </c>
      <c r="U21" s="345">
        <f t="shared" si="5"/>
        <v>4.0858787335505671</v>
      </c>
      <c r="V21" s="346">
        <f t="shared" si="6"/>
        <v>1.9852636832961235E-2</v>
      </c>
      <c r="X21" s="10" t="str">
        <f>name!B18</f>
        <v>Real estate</v>
      </c>
      <c r="Y21" s="11">
        <v>8.5540000000000092</v>
      </c>
      <c r="Z21" s="11">
        <v>8.9190000000000094</v>
      </c>
      <c r="AA21" s="345">
        <f t="shared" si="7"/>
        <v>0.36500000000000021</v>
      </c>
      <c r="AB21" s="11">
        <v>4.0620247663149067</v>
      </c>
      <c r="AC21" s="345">
        <f t="shared" si="8"/>
        <v>4.4270247663149069</v>
      </c>
      <c r="AD21" s="348">
        <f t="shared" si="9"/>
        <v>2.6243026735284225E-2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11.133204395340272</v>
      </c>
      <c r="C22" s="11">
        <f t="shared" si="10"/>
        <v>9.2504718073334029</v>
      </c>
      <c r="D22" s="11">
        <f t="shared" si="10"/>
        <v>-1.8827325880068675</v>
      </c>
      <c r="E22" s="11">
        <f t="shared" si="10"/>
        <v>4.2163055457530998</v>
      </c>
      <c r="F22" s="11">
        <f t="shared" si="10"/>
        <v>2.3335729577462319</v>
      </c>
      <c r="G22" s="200">
        <f t="shared" si="3"/>
        <v>2.1640941905436417E-2</v>
      </c>
      <c r="H22" s="11"/>
      <c r="I22" s="11" t="str">
        <f t="shared" si="11"/>
        <v>Administrative and secretarial occupations</v>
      </c>
      <c r="J22" s="11">
        <v>0.24391838510975575</v>
      </c>
      <c r="K22" s="11">
        <v>0.4626417562526644</v>
      </c>
      <c r="L22" s="11">
        <v>0.21872337114290863</v>
      </c>
      <c r="M22" s="11">
        <v>0.17506991056099855</v>
      </c>
      <c r="N22" s="11">
        <v>0.39379328170390715</v>
      </c>
      <c r="O22" s="11"/>
      <c r="P22" s="10" t="str">
        <f>name!D19</f>
        <v>53 Skilled construction and building trades</v>
      </c>
      <c r="Q22" s="11">
        <v>10.97369362299057</v>
      </c>
      <c r="R22" s="11">
        <v>9.1682401082907852</v>
      </c>
      <c r="S22" s="345">
        <f t="shared" si="4"/>
        <v>-1.805453514699785</v>
      </c>
      <c r="T22" s="345">
        <v>4.1714047219759065</v>
      </c>
      <c r="U22" s="345">
        <f t="shared" si="5"/>
        <v>2.3659512072761215</v>
      </c>
      <c r="V22" s="346">
        <f t="shared" si="6"/>
        <v>2.1710722388192494E-2</v>
      </c>
      <c r="X22" s="10" t="str">
        <f>name!B19</f>
        <v>Professional services</v>
      </c>
      <c r="Y22" s="11">
        <v>55.329000000000093</v>
      </c>
      <c r="Z22" s="11">
        <v>60.059000000000054</v>
      </c>
      <c r="AA22" s="345">
        <f t="shared" si="7"/>
        <v>4.7299999999999613</v>
      </c>
      <c r="AB22" s="11">
        <v>28.295632969171031</v>
      </c>
      <c r="AC22" s="345">
        <f t="shared" si="8"/>
        <v>33.025632969170992</v>
      </c>
      <c r="AD22" s="348">
        <f t="shared" si="9"/>
        <v>2.7918684343093636E-2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8.4206027433690167</v>
      </c>
      <c r="C23" s="11">
        <f t="shared" si="10"/>
        <v>7.8053552578126926</v>
      </c>
      <c r="D23" s="11">
        <f t="shared" si="10"/>
        <v>-0.61524748555632347</v>
      </c>
      <c r="E23" s="11">
        <f t="shared" si="10"/>
        <v>3.4585375615426015</v>
      </c>
      <c r="F23" s="11">
        <f t="shared" si="10"/>
        <v>2.8432900759862783</v>
      </c>
      <c r="G23" s="200">
        <f t="shared" si="3"/>
        <v>2.3205318386194662E-2</v>
      </c>
      <c r="H23" s="11"/>
      <c r="I23" s="11" t="str">
        <f t="shared" si="11"/>
        <v>Skilled trades occupations</v>
      </c>
      <c r="J23" s="11">
        <v>7.0264682151237406E-2</v>
      </c>
      <c r="K23" s="11">
        <v>0.13044794833399115</v>
      </c>
      <c r="L23" s="11">
        <v>6.0183266182753735E-2</v>
      </c>
      <c r="M23" s="11">
        <v>4.9086924539274865E-2</v>
      </c>
      <c r="N23" s="11">
        <v>0.10927019072202859</v>
      </c>
      <c r="O23" s="11"/>
      <c r="P23" s="10" t="str">
        <f>name!D20</f>
        <v>54 Textiles, printing and other skilled trades</v>
      </c>
      <c r="Q23" s="11">
        <v>4.5663164925581059</v>
      </c>
      <c r="R23" s="11">
        <v>4.3556300599531887</v>
      </c>
      <c r="S23" s="345">
        <f t="shared" si="4"/>
        <v>-0.21068643260491715</v>
      </c>
      <c r="T23" s="345">
        <v>1.4373768414967645</v>
      </c>
      <c r="U23" s="345">
        <f t="shared" si="5"/>
        <v>1.2266904088918473</v>
      </c>
      <c r="V23" s="346">
        <f t="shared" si="6"/>
        <v>1.8411979906644005E-2</v>
      </c>
      <c r="X23" s="10" t="str">
        <f>name!B20</f>
        <v>Support services</v>
      </c>
      <c r="Y23" s="11">
        <v>43.206000000000024</v>
      </c>
      <c r="Z23" s="11">
        <v>48.585000000000065</v>
      </c>
      <c r="AA23" s="345">
        <f t="shared" si="7"/>
        <v>5.3790000000000404</v>
      </c>
      <c r="AB23" s="11">
        <v>21.483306670740351</v>
      </c>
      <c r="AC23" s="345">
        <f t="shared" si="8"/>
        <v>26.862306670740391</v>
      </c>
      <c r="AD23" s="348">
        <f t="shared" si="9"/>
        <v>2.7273052163909517E-2</v>
      </c>
    </row>
    <row r="24" spans="1:30" x14ac:dyDescent="0.2">
      <c r="A24" s="10" t="str">
        <f>name!D21</f>
        <v>61 Caring personal service occupations</v>
      </c>
      <c r="B24" s="11">
        <f t="shared" si="10"/>
        <v>42.656271983301053</v>
      </c>
      <c r="C24" s="11">
        <f t="shared" si="10"/>
        <v>47.501865431614533</v>
      </c>
      <c r="D24" s="11">
        <f t="shared" si="10"/>
        <v>4.8455934483134699</v>
      </c>
      <c r="E24" s="11">
        <f t="shared" si="10"/>
        <v>25.149513668245579</v>
      </c>
      <c r="F24" s="11">
        <f t="shared" si="10"/>
        <v>29.995107116559048</v>
      </c>
      <c r="G24" s="200">
        <f t="shared" si="3"/>
        <v>3.1380518117511524E-2</v>
      </c>
      <c r="H24" s="11"/>
      <c r="I24" s="11" t="str">
        <f t="shared" si="11"/>
        <v>Caring, leisure and other service occupations</v>
      </c>
      <c r="J24" s="11">
        <v>3.9392348981751778E-2</v>
      </c>
      <c r="K24" s="11">
        <v>8.0589884851250473E-2</v>
      </c>
      <c r="L24" s="11">
        <v>4.1197535869498689E-2</v>
      </c>
      <c r="M24" s="11">
        <v>3.0477951664939749E-2</v>
      </c>
      <c r="N24" s="11">
        <v>7.1675487534438434E-2</v>
      </c>
      <c r="O24" s="11"/>
      <c r="P24" s="10" t="str">
        <f>name!D21</f>
        <v>61 Caring personal service occupations</v>
      </c>
      <c r="Q24" s="11">
        <v>6.3264182649270388</v>
      </c>
      <c r="R24" s="11">
        <v>8.8001904682621355</v>
      </c>
      <c r="S24" s="345">
        <f t="shared" si="4"/>
        <v>2.4737722033350966</v>
      </c>
      <c r="T24" s="345">
        <v>3.4160353677758115</v>
      </c>
      <c r="U24" s="345">
        <f t="shared" si="5"/>
        <v>5.8898075711109081</v>
      </c>
      <c r="V24" s="346">
        <f t="shared" si="6"/>
        <v>2.9202177547295927E-2</v>
      </c>
      <c r="X24" s="10" t="str">
        <f>name!B21</f>
        <v>Public admin. and defence</v>
      </c>
      <c r="Y24" s="11">
        <v>23.02000000000001</v>
      </c>
      <c r="Z24" s="11">
        <v>25.400999999999993</v>
      </c>
      <c r="AA24" s="345">
        <f t="shared" si="7"/>
        <v>2.3809999999999825</v>
      </c>
      <c r="AB24" s="11">
        <v>11.650713228274137</v>
      </c>
      <c r="AC24" s="345">
        <f t="shared" si="8"/>
        <v>14.031713228274119</v>
      </c>
      <c r="AD24" s="348">
        <f t="shared" si="9"/>
        <v>2.7678246792834926E-2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13.236632494935613</v>
      </c>
      <c r="C25" s="11">
        <f t="shared" si="10"/>
        <v>12.427122688661679</v>
      </c>
      <c r="D25" s="11">
        <f t="shared" si="10"/>
        <v>-0.80950980627393132</v>
      </c>
      <c r="E25" s="11">
        <f t="shared" si="10"/>
        <v>6.2565798675230058</v>
      </c>
      <c r="F25" s="11">
        <f t="shared" si="10"/>
        <v>5.4470700612490734</v>
      </c>
      <c r="G25" s="200">
        <f t="shared" si="3"/>
        <v>2.6141046724876382E-2</v>
      </c>
      <c r="H25" s="11"/>
      <c r="I25" s="11" t="str">
        <f t="shared" si="11"/>
        <v>Sales and customer service occupations</v>
      </c>
      <c r="J25" s="11">
        <v>9.9905354996034521E-2</v>
      </c>
      <c r="K25" s="11">
        <v>0.17407005725964489</v>
      </c>
      <c r="L25" s="11">
        <v>7.4164702263610369E-2</v>
      </c>
      <c r="M25" s="11">
        <v>5.9843130030800461E-2</v>
      </c>
      <c r="N25" s="11">
        <v>0.13400783229441082</v>
      </c>
      <c r="O25" s="11"/>
      <c r="P25" s="10" t="str">
        <f>name!D22</f>
        <v>62 Leisure, travel and related personal service occupations</v>
      </c>
      <c r="Q25" s="11">
        <v>3.8931153811743155</v>
      </c>
      <c r="R25" s="11">
        <v>3.9503060075146359</v>
      </c>
      <c r="S25" s="345">
        <f t="shared" si="4"/>
        <v>5.719062634032035E-2</v>
      </c>
      <c r="T25" s="345">
        <v>1.620161281130877</v>
      </c>
      <c r="U25" s="345">
        <f t="shared" si="5"/>
        <v>1.6773519074711973</v>
      </c>
      <c r="V25" s="346">
        <f t="shared" si="6"/>
        <v>2.346776188710753E-2</v>
      </c>
      <c r="X25" s="10" t="str">
        <f>name!B22</f>
        <v>Education</v>
      </c>
      <c r="Y25" s="11">
        <v>54.180000000000106</v>
      </c>
      <c r="Z25" s="11">
        <v>54.328000000000074</v>
      </c>
      <c r="AA25" s="345">
        <f t="shared" si="7"/>
        <v>0.14799999999996771</v>
      </c>
      <c r="AB25" s="11">
        <v>27.973531048204499</v>
      </c>
      <c r="AC25" s="345">
        <f t="shared" si="8"/>
        <v>28.121531048204467</v>
      </c>
      <c r="AD25" s="348">
        <f t="shared" si="9"/>
        <v>2.8140536132403859E-2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0.59425999773883675</v>
      </c>
      <c r="C26" s="11">
        <f t="shared" si="10"/>
        <v>0.51901664879706688</v>
      </c>
      <c r="D26" s="11">
        <f t="shared" si="10"/>
        <v>-7.5243348941769914E-2</v>
      </c>
      <c r="E26" s="11">
        <f t="shared" si="10"/>
        <v>0.22453538488556926</v>
      </c>
      <c r="F26" s="11">
        <f t="shared" si="10"/>
        <v>0.14929203594379933</v>
      </c>
      <c r="G26" s="200">
        <f t="shared" si="3"/>
        <v>2.1597745556171333E-2</v>
      </c>
      <c r="H26" s="11"/>
      <c r="I26" s="11" t="str">
        <f t="shared" si="11"/>
        <v>Process, plant and machine operatives</v>
      </c>
      <c r="J26" s="11">
        <v>7.4925382087075942E-2</v>
      </c>
      <c r="K26" s="11">
        <v>0.18283104054498861</v>
      </c>
      <c r="L26" s="11">
        <v>0.10790565845791267</v>
      </c>
      <c r="M26" s="11">
        <v>7.2919239952746462E-2</v>
      </c>
      <c r="N26" s="11">
        <v>0.18082489841065913</v>
      </c>
      <c r="O26" s="11"/>
      <c r="P26" s="10" t="str">
        <f>name!D23</f>
        <v>63 Community and civil enforcement occupations</v>
      </c>
      <c r="Q26" s="11">
        <v>0.48097030772554444</v>
      </c>
      <c r="R26" s="11">
        <v>0.36865237897560688</v>
      </c>
      <c r="S26" s="345">
        <f t="shared" si="4"/>
        <v>-0.11231792874993757</v>
      </c>
      <c r="T26" s="345">
        <v>0.13758405090712675</v>
      </c>
      <c r="U26" s="345">
        <f t="shared" si="5"/>
        <v>2.526612215718918E-2</v>
      </c>
      <c r="V26" s="346">
        <f t="shared" si="6"/>
        <v>1.6913408300785582E-2</v>
      </c>
      <c r="X26" s="10" t="str">
        <f>name!B23</f>
        <v>Health and social work</v>
      </c>
      <c r="Y26" s="11">
        <v>54.088000000000036</v>
      </c>
      <c r="Z26" s="11">
        <v>60.72200000000003</v>
      </c>
      <c r="AA26" s="345">
        <f t="shared" si="7"/>
        <v>6.6339999999999932</v>
      </c>
      <c r="AB26" s="11">
        <v>31.879651752663545</v>
      </c>
      <c r="AC26" s="345">
        <f t="shared" si="8"/>
        <v>38.513651752663534</v>
      </c>
      <c r="AD26" s="348">
        <f t="shared" si="9"/>
        <v>3.1372647206613591E-2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35.350892088248337</v>
      </c>
      <c r="C27" s="11">
        <f t="shared" si="12"/>
        <v>33.112828242719836</v>
      </c>
      <c r="D27" s="11">
        <f t="shared" si="12"/>
        <v>-2.2380638455285013</v>
      </c>
      <c r="E27" s="11">
        <f t="shared" si="12"/>
        <v>15.928314479335414</v>
      </c>
      <c r="F27" s="11">
        <f t="shared" si="12"/>
        <v>13.690250633806913</v>
      </c>
      <c r="G27" s="200">
        <f t="shared" si="3"/>
        <v>2.5107461383731433E-2</v>
      </c>
      <c r="H27" s="11"/>
      <c r="I27" s="11" t="str">
        <f t="shared" si="11"/>
        <v>Elementary occupations</v>
      </c>
      <c r="J27" s="11">
        <v>3.4138182553231623E-2</v>
      </c>
      <c r="K27" s="11">
        <v>5.9507015199079853E-2</v>
      </c>
      <c r="L27" s="11">
        <v>2.5368832645848226E-2</v>
      </c>
      <c r="M27" s="11">
        <v>2.4002882314840771E-2</v>
      </c>
      <c r="N27" s="11">
        <v>4.9371714960688998E-2</v>
      </c>
      <c r="O27" s="11"/>
      <c r="P27" s="10" t="str">
        <f>name!D24</f>
        <v>71 Sales occupations</v>
      </c>
      <c r="Q27" s="11">
        <v>13.603399662073933</v>
      </c>
      <c r="R27" s="11">
        <v>13.123481913040699</v>
      </c>
      <c r="S27" s="345">
        <f t="shared" si="4"/>
        <v>-0.47991774903323403</v>
      </c>
      <c r="T27" s="345">
        <v>4.373718199549157</v>
      </c>
      <c r="U27" s="345">
        <f t="shared" si="5"/>
        <v>3.8938004505159229</v>
      </c>
      <c r="V27" s="346">
        <f t="shared" si="6"/>
        <v>1.8759114392116638E-2</v>
      </c>
      <c r="X27" s="10" t="str">
        <f>name!B24</f>
        <v>Arts and entertainment</v>
      </c>
      <c r="Y27" s="11">
        <v>11.806999999999997</v>
      </c>
      <c r="Z27" s="11">
        <v>11.113000000000014</v>
      </c>
      <c r="AA27" s="345">
        <f t="shared" si="7"/>
        <v>-0.69399999999998307</v>
      </c>
      <c r="AB27" s="11">
        <v>5.4285364359638226</v>
      </c>
      <c r="AC27" s="345">
        <f t="shared" si="8"/>
        <v>4.7345364359638396</v>
      </c>
      <c r="AD27" s="348">
        <f t="shared" si="9"/>
        <v>2.5539398443632066E-2</v>
      </c>
    </row>
    <row r="28" spans="1:30" x14ac:dyDescent="0.2">
      <c r="A28" s="10" t="str">
        <f>name!D25</f>
        <v>72 Customer service occupations</v>
      </c>
      <c r="B28" s="11">
        <f t="shared" si="12"/>
        <v>9.2925064564994226</v>
      </c>
      <c r="C28" s="11">
        <f t="shared" si="12"/>
        <v>11.112328582206702</v>
      </c>
      <c r="D28" s="11">
        <f t="shared" si="12"/>
        <v>1.8198221257072817</v>
      </c>
      <c r="E28" s="11">
        <f t="shared" si="12"/>
        <v>4.8385890046589912</v>
      </c>
      <c r="F28" s="11">
        <f t="shared" si="12"/>
        <v>6.6584111303662743</v>
      </c>
      <c r="G28" s="200">
        <f t="shared" si="3"/>
        <v>2.8338740508293991E-2</v>
      </c>
      <c r="H28" s="11"/>
      <c r="O28" s="11"/>
      <c r="P28" s="10" t="str">
        <f>name!D25</f>
        <v>72 Customer service occupations</v>
      </c>
      <c r="Q28" s="11">
        <v>3.011790838783992</v>
      </c>
      <c r="R28" s="11">
        <v>4.1544659381203051</v>
      </c>
      <c r="S28" s="345">
        <f t="shared" si="4"/>
        <v>1.1426750993363131</v>
      </c>
      <c r="T28" s="345">
        <v>1.2645475060840035</v>
      </c>
      <c r="U28" s="345">
        <f t="shared" si="5"/>
        <v>2.4072226054203165</v>
      </c>
      <c r="V28" s="346">
        <f t="shared" si="6"/>
        <v>2.3646054306596831E-2</v>
      </c>
      <c r="X28" s="10" t="str">
        <f>name!B25</f>
        <v>Other services</v>
      </c>
      <c r="Y28" s="11">
        <v>15.419999999999979</v>
      </c>
      <c r="Z28" s="11">
        <v>14.241999999999962</v>
      </c>
      <c r="AA28" s="345">
        <f t="shared" si="7"/>
        <v>-1.1780000000000168</v>
      </c>
      <c r="AB28" s="11">
        <v>7.1431307913469402</v>
      </c>
      <c r="AC28" s="345">
        <f t="shared" si="8"/>
        <v>5.9651307913469234</v>
      </c>
      <c r="AD28" s="348">
        <f t="shared" si="9"/>
        <v>2.5701520096042207E-2</v>
      </c>
    </row>
    <row r="29" spans="1:30" x14ac:dyDescent="0.2">
      <c r="A29" s="10" t="str">
        <f>name!D26</f>
        <v>81 Process, plant and machine operatives</v>
      </c>
      <c r="B29" s="11">
        <f t="shared" si="12"/>
        <v>19.098608904407278</v>
      </c>
      <c r="C29" s="11">
        <f t="shared" si="12"/>
        <v>18.146707805956066</v>
      </c>
      <c r="D29" s="11">
        <f t="shared" si="12"/>
        <v>-0.95190109845120929</v>
      </c>
      <c r="E29" s="11">
        <f t="shared" si="12"/>
        <v>7.5830361683908141</v>
      </c>
      <c r="F29" s="11">
        <f t="shared" si="12"/>
        <v>6.6311350699396048</v>
      </c>
      <c r="G29" s="200">
        <f t="shared" si="3"/>
        <v>2.2540985644891487E-2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14.424469865904017</v>
      </c>
      <c r="R29" s="11">
        <v>12.509015500783832</v>
      </c>
      <c r="S29" s="345">
        <f t="shared" si="4"/>
        <v>-1.9154543651201852</v>
      </c>
      <c r="T29" s="345">
        <v>4.9798661524917334</v>
      </c>
      <c r="U29" s="345">
        <f t="shared" si="5"/>
        <v>3.0644117873715482</v>
      </c>
      <c r="V29" s="346">
        <f t="shared" si="6"/>
        <v>1.9968113741257509E-2</v>
      </c>
      <c r="X29" s="231" t="str">
        <f>name!B3</f>
        <v>All industries</v>
      </c>
      <c r="Y29" s="34">
        <f>SUM(Y7:Y28)</f>
        <v>551.37600000000043</v>
      </c>
      <c r="Z29" s="34">
        <f>SUM(Z7:Z28)</f>
        <v>572.85100000000045</v>
      </c>
      <c r="AA29" s="349">
        <f t="shared" si="7"/>
        <v>21.475000000000023</v>
      </c>
      <c r="AB29" s="34">
        <f>SUM(AB7:AB28)</f>
        <v>267.21724163620564</v>
      </c>
      <c r="AC29" s="349">
        <f t="shared" si="8"/>
        <v>288.69224163620567</v>
      </c>
      <c r="AD29" s="350">
        <f t="shared" si="9"/>
        <v>2.6694777950730497E-2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23.596362373320986</v>
      </c>
      <c r="C30" s="11">
        <f t="shared" si="12"/>
        <v>22.605960687480469</v>
      </c>
      <c r="D30" s="11">
        <f t="shared" si="12"/>
        <v>-0.99040168584052002</v>
      </c>
      <c r="E30" s="11">
        <f t="shared" si="12"/>
        <v>12.256510835543997</v>
      </c>
      <c r="F30" s="11">
        <f t="shared" si="12"/>
        <v>11.26610914970348</v>
      </c>
      <c r="G30" s="200">
        <f t="shared" si="3"/>
        <v>2.8281274615499452E-2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6.1704194425534471</v>
      </c>
      <c r="K30" s="11">
        <f t="array" ref="K30:K38">MMULT(aggregation!$B$13:$AA$21,C65:C90)</f>
        <v>9.0501525483645544</v>
      </c>
      <c r="L30" s="11">
        <f t="array" ref="L30:L38">MMULT(aggregation!$B$13:$AA$21,D65:D90)</f>
        <v>2.8797331058111064</v>
      </c>
      <c r="M30" s="11">
        <f t="array" ref="M30:M38">MMULT(aggregation!$B$13:$AA$21,E65:E90)</f>
        <v>3.8561310785557157</v>
      </c>
      <c r="N30" s="11">
        <f t="array" ref="N30:N38">MMULT(aggregation!$B$13:$AA$21,F65:F90)</f>
        <v>6.7358641843668225</v>
      </c>
      <c r="O30" s="11"/>
      <c r="P30" s="10" t="str">
        <f>name!D27</f>
        <v>82 Transport and mobile machine drivers and operatives</v>
      </c>
      <c r="Q30" s="11">
        <v>22.376036067230782</v>
      </c>
      <c r="R30" s="11">
        <v>20.963009080316322</v>
      </c>
      <c r="S30" s="345">
        <f t="shared" si="4"/>
        <v>-1.4130269869144598</v>
      </c>
      <c r="T30" s="345">
        <v>11.321426321575636</v>
      </c>
      <c r="U30" s="345">
        <f t="shared" si="5"/>
        <v>9.9083993346611763</v>
      </c>
      <c r="V30" s="346">
        <f t="shared" si="6"/>
        <v>2.7671398272727687E-2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9.7797029961407151</v>
      </c>
      <c r="C31" s="11">
        <f t="shared" si="12"/>
        <v>18.209712121555569</v>
      </c>
      <c r="D31" s="11">
        <f t="shared" si="12"/>
        <v>8.4300091254148519</v>
      </c>
      <c r="E31" s="11">
        <f t="shared" si="12"/>
        <v>7.8969440595591385</v>
      </c>
      <c r="F31" s="11">
        <f t="shared" si="12"/>
        <v>16.326953184973991</v>
      </c>
      <c r="G31" s="200">
        <f t="shared" si="3"/>
        <v>4.0251334624063162E-2</v>
      </c>
      <c r="H31" s="11"/>
      <c r="I31" s="11" t="str">
        <f>I20</f>
        <v>Professional occupations</v>
      </c>
      <c r="J31" s="11">
        <v>28.803542579096121</v>
      </c>
      <c r="K31" s="11">
        <v>42.627826359810065</v>
      </c>
      <c r="L31" s="11">
        <v>13.824283780713944</v>
      </c>
      <c r="M31" s="11">
        <v>16.296090908258112</v>
      </c>
      <c r="N31" s="11">
        <v>30.120374688972056</v>
      </c>
      <c r="O31" s="11"/>
      <c r="P31" s="10" t="str">
        <f>name!D28</f>
        <v>91 Elementary trades and related occupations</v>
      </c>
      <c r="Q31" s="11">
        <v>7.4533464150402828</v>
      </c>
      <c r="R31" s="11">
        <v>10.209282169696602</v>
      </c>
      <c r="S31" s="345">
        <f t="shared" si="4"/>
        <v>2.7559357546563188</v>
      </c>
      <c r="T31" s="345">
        <v>3.2864270854617175</v>
      </c>
      <c r="U31" s="345">
        <f t="shared" si="5"/>
        <v>6.0423628401180363</v>
      </c>
      <c r="V31" s="346">
        <f t="shared" si="6"/>
        <v>2.4651675085279434E-2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44.935536572767212</v>
      </c>
      <c r="C32" s="11">
        <f t="shared" si="12"/>
        <v>35.342500634177483</v>
      </c>
      <c r="D32" s="11">
        <f t="shared" si="12"/>
        <v>-9.5930359385897255</v>
      </c>
      <c r="E32" s="11">
        <f t="shared" si="12"/>
        <v>17.80001453252429</v>
      </c>
      <c r="F32" s="11">
        <f t="shared" si="12"/>
        <v>8.2069785939345685</v>
      </c>
      <c r="G32" s="200">
        <f t="shared" ref="G32" si="13">IF(B32&gt;0,(1+(E32/B32))^(1/($C$6-$B$6))-1,0)</f>
        <v>2.24959246011458E-2</v>
      </c>
      <c r="H32" s="11"/>
      <c r="I32" s="11" t="str">
        <f>I21</f>
        <v>Associate professional occupations</v>
      </c>
      <c r="J32" s="11">
        <v>7.6529378948529896</v>
      </c>
      <c r="K32" s="11">
        <v>12.773646885457707</v>
      </c>
      <c r="L32" s="11">
        <v>5.1207089906047178</v>
      </c>
      <c r="M32" s="11">
        <v>4.7178832228163596</v>
      </c>
      <c r="N32" s="11">
        <v>9.8385922134210766</v>
      </c>
      <c r="O32" s="11"/>
      <c r="P32" s="10" t="str">
        <f>name!D29</f>
        <v>92 Elementary administration and service occupations</v>
      </c>
      <c r="Q32" s="11">
        <v>22.59217862260391</v>
      </c>
      <c r="R32" s="11">
        <v>19.775144859998839</v>
      </c>
      <c r="S32" s="345">
        <f t="shared" ref="S32" si="14">R32-Q32</f>
        <v>-2.817033762605071</v>
      </c>
      <c r="T32" s="345">
        <v>8.308939110450531</v>
      </c>
      <c r="U32" s="345">
        <f>SUM(S32:T32)</f>
        <v>5.49190534784546</v>
      </c>
      <c r="V32" s="346">
        <f t="shared" ref="V32" si="15">IF(Q32&gt;0,(1+(T32/Q32))^(1/($C$6-$B$6))-1,0)</f>
        <v>2.1098735498899401E-2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551.37600000000032</v>
      </c>
      <c r="C33" s="11">
        <f>SUM(C62,C91,C120,C149,C178,C207,C236,C265,C294)</f>
        <v>572.85100000000023</v>
      </c>
      <c r="D33" s="11">
        <f t="shared" si="12"/>
        <v>21.474999999999934</v>
      </c>
      <c r="E33" s="11">
        <f t="shared" si="12"/>
        <v>267.21724163620564</v>
      </c>
      <c r="F33" s="11">
        <f t="shared" si="12"/>
        <v>288.69224163620549</v>
      </c>
      <c r="G33" s="200">
        <f t="shared" si="3"/>
        <v>2.6694777950730497E-2</v>
      </c>
      <c r="H33" s="11"/>
      <c r="I33" s="11" t="str">
        <f>I22</f>
        <v>Administrative and secretarial occupations</v>
      </c>
      <c r="J33" s="11">
        <v>3.3006221742264996</v>
      </c>
      <c r="K33" s="11">
        <v>6.1508029691393897</v>
      </c>
      <c r="L33" s="11">
        <v>2.8501807949128901</v>
      </c>
      <c r="M33" s="11">
        <v>2.4022047542239098</v>
      </c>
      <c r="N33" s="11">
        <v>5.2523855491367994</v>
      </c>
      <c r="O33" s="11"/>
      <c r="P33" s="10" t="str">
        <f>name!D3</f>
        <v>All occupations</v>
      </c>
      <c r="Q33" s="11">
        <f>SUM(Q7:Q32)</f>
        <v>290.14659149511579</v>
      </c>
      <c r="R33" s="11">
        <f>SUM(R7:R32)</f>
        <v>297.16806622712676</v>
      </c>
      <c r="S33" s="345">
        <f>R33-Q33</f>
        <v>7.0214747320109723</v>
      </c>
      <c r="T33" s="11">
        <f>SUM(T7:T32)</f>
        <v>116.8844766346422</v>
      </c>
      <c r="U33" s="345">
        <f>SUM(S33:T33)</f>
        <v>123.90595136665317</v>
      </c>
      <c r="V33" s="346">
        <f t="shared" si="6"/>
        <v>2.2823440614780699E-2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0.80091404813717859</v>
      </c>
      <c r="K34" s="11">
        <v>1.4773962638408444</v>
      </c>
      <c r="L34" s="11">
        <v>0.67648221570366596</v>
      </c>
      <c r="M34" s="11">
        <v>0.55371467939634944</v>
      </c>
      <c r="N34" s="11">
        <v>1.2301968951000153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1.9454228373458313</v>
      </c>
      <c r="K35" s="11">
        <v>3.7145179791033036</v>
      </c>
      <c r="L35" s="11">
        <v>1.7690951417574723</v>
      </c>
      <c r="M35" s="11">
        <v>1.5191257165939243</v>
      </c>
      <c r="N35" s="11">
        <v>3.2882208583513965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0.55441781793115741</v>
      </c>
      <c r="C36" s="11">
        <v>0.78783367546686311</v>
      </c>
      <c r="D36" s="11">
        <f>C36-B36</f>
        <v>0.23341585753570571</v>
      </c>
      <c r="E36" s="11">
        <v>0.33147158720921011</v>
      </c>
      <c r="F36" s="11">
        <f>SUM(D36:E36)</f>
        <v>0.56488744474491581</v>
      </c>
      <c r="G36" s="200">
        <f>IF(B36&gt;0,(1+(E36/B36))^(1/($C$6-$B$6))-1,0)</f>
        <v>3.1738147783052728E-2</v>
      </c>
      <c r="I36" s="11" t="str">
        <f t="shared" si="17"/>
        <v>Sales and customer service occupations</v>
      </c>
      <c r="J36" s="11">
        <v>1.3330332109852714</v>
      </c>
      <c r="K36" s="11">
        <v>2.6177904773817731</v>
      </c>
      <c r="L36" s="11">
        <v>1.2847572663965017</v>
      </c>
      <c r="M36" s="11">
        <v>0.88450110087594613</v>
      </c>
      <c r="N36" s="11">
        <v>2.1692583672724477</v>
      </c>
      <c r="P36" s="10" t="str">
        <f>name!D4</f>
        <v>11 Corporate managers and directors</v>
      </c>
      <c r="Q36" s="11">
        <v>13.162592539459316</v>
      </c>
      <c r="R36" s="11">
        <v>14.972973582668031</v>
      </c>
      <c r="S36" s="345">
        <f>R36-Q36</f>
        <v>1.8103810432087144</v>
      </c>
      <c r="T36" s="345">
        <v>7.9278201533476533</v>
      </c>
      <c r="U36" s="345">
        <f>SUM(S36:T36)</f>
        <v>9.7382011965563677</v>
      </c>
      <c r="V36" s="346">
        <f>IF(Q36&gt;0,(1+(T36/Q36))^(1/($C$6-$B$6))-1,0)</f>
        <v>3.1928426306448543E-2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0.18323814920668033</v>
      </c>
      <c r="C37" s="11">
        <v>0.32475132605994134</v>
      </c>
      <c r="D37" s="11">
        <f t="shared" ref="D37:D60" si="25">C37-B37</f>
        <v>0.14151317685326101</v>
      </c>
      <c r="E37" s="11">
        <v>0.14474852032176677</v>
      </c>
      <c r="F37" s="11">
        <f t="shared" ref="F37:F60" si="26">SUM(D37:E37)</f>
        <v>0.28626169717502781</v>
      </c>
      <c r="G37" s="200">
        <f t="shared" ref="G37:G62" si="27">IF(B37&gt;0,(1+(E37/B37))^(1/($C$6-$B$6))-1,0)</f>
        <v>3.9575461606513151E-2</v>
      </c>
      <c r="I37" s="11" t="str">
        <f t="shared" si="17"/>
        <v>Process, plant and machine operatives</v>
      </c>
      <c r="J37" s="11">
        <v>0.49826852625380696</v>
      </c>
      <c r="K37" s="11">
        <v>1.2261644195919157</v>
      </c>
      <c r="L37" s="11">
        <v>0.72789589333810878</v>
      </c>
      <c r="M37" s="11">
        <v>0.46617415879295981</v>
      </c>
      <c r="N37" s="11">
        <v>1.1940700521310688</v>
      </c>
      <c r="P37" s="10" t="str">
        <f>name!D5</f>
        <v>12 Other managers and proprietors</v>
      </c>
      <c r="Q37" s="11">
        <v>6.5194642027758531</v>
      </c>
      <c r="R37" s="11">
        <v>6.263861848224856</v>
      </c>
      <c r="S37" s="345">
        <f t="shared" ref="S37:S60" si="28">R37-Q37</f>
        <v>-0.25560235455099711</v>
      </c>
      <c r="T37" s="345">
        <v>3.7394849534515568</v>
      </c>
      <c r="U37" s="345">
        <f t="shared" ref="U37:U60" si="29">SUM(S37:T37)</f>
        <v>3.4838825989005597</v>
      </c>
      <c r="V37" s="346">
        <f t="shared" ref="V37:V62" si="30">IF(Q37&gt;0,(1+(T37/Q37))^(1/($C$6-$B$6))-1,0)</f>
        <v>3.0685259177915203E-2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1.6076688517350231</v>
      </c>
      <c r="C38" s="11">
        <v>2.9001828061240005</v>
      </c>
      <c r="D38" s="11">
        <f t="shared" si="25"/>
        <v>1.2925139543889774</v>
      </c>
      <c r="E38" s="11">
        <v>0.8808176970201006</v>
      </c>
      <c r="F38" s="11">
        <f t="shared" si="26"/>
        <v>2.1733316514090779</v>
      </c>
      <c r="G38" s="200">
        <f t="shared" si="27"/>
        <v>2.9554275989892131E-2</v>
      </c>
      <c r="I38" s="11" t="str">
        <f t="shared" si="17"/>
        <v>Elementary occupations</v>
      </c>
      <c r="J38" s="11">
        <v>0.8715096799265063</v>
      </c>
      <c r="K38" s="11">
        <v>1.7043940715120691</v>
      </c>
      <c r="L38" s="11">
        <v>0.83288439158556282</v>
      </c>
      <c r="M38" s="11">
        <v>0.67146049433529953</v>
      </c>
      <c r="N38" s="11">
        <v>1.5043448859208626</v>
      </c>
      <c r="P38" s="10" t="str">
        <f>name!D6</f>
        <v>21 Science, research, engineering and technology professionals</v>
      </c>
      <c r="Q38" s="11">
        <v>6.6956009933139606</v>
      </c>
      <c r="R38" s="11">
        <v>11.12673853603324</v>
      </c>
      <c r="S38" s="345">
        <f t="shared" si="28"/>
        <v>4.4311375427192798</v>
      </c>
      <c r="T38" s="345">
        <v>4.813918752377436</v>
      </c>
      <c r="U38" s="345">
        <f t="shared" si="29"/>
        <v>9.2450562950967168</v>
      </c>
      <c r="V38" s="346">
        <f t="shared" si="30"/>
        <v>3.6774982667852951E-2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1.1776839619661539</v>
      </c>
      <c r="C39" s="11">
        <v>1.8444059812561742</v>
      </c>
      <c r="D39" s="11">
        <f t="shared" si="25"/>
        <v>0.66672201929002028</v>
      </c>
      <c r="E39" s="11">
        <v>0.70751365887507034</v>
      </c>
      <c r="F39" s="11">
        <f t="shared" si="26"/>
        <v>1.3742356781650906</v>
      </c>
      <c r="G39" s="200">
        <f t="shared" si="27"/>
        <v>3.1862607461266013E-2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14.881453376557229</v>
      </c>
      <c r="R39" s="11">
        <v>15.834458327410513</v>
      </c>
      <c r="S39" s="345">
        <f t="shared" si="28"/>
        <v>0.95300495085328407</v>
      </c>
      <c r="T39" s="345">
        <v>8.6592500720248964</v>
      </c>
      <c r="U39" s="345">
        <f t="shared" si="29"/>
        <v>9.6122550228781805</v>
      </c>
      <c r="V39" s="346">
        <f t="shared" si="30"/>
        <v>3.1046548033190513E-2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2.0505215529799266</v>
      </c>
      <c r="C40" s="11">
        <v>2.4753635001174663</v>
      </c>
      <c r="D40" s="11">
        <f>C40-B40</f>
        <v>0.42484194713753975</v>
      </c>
      <c r="E40" s="11">
        <v>1.0444305675484482</v>
      </c>
      <c r="F40" s="11">
        <f>SUM(D40:E40)</f>
        <v>1.469272514685988</v>
      </c>
      <c r="G40" s="200">
        <f>IF(B40&gt;0,(1+(E40/B40))^(1/($C$6-$B$6))-1,0)</f>
        <v>2.7825306498561408E-2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14.829421942026752</v>
      </c>
      <c r="R40" s="11">
        <v>13.957907159679234</v>
      </c>
      <c r="S40" s="345">
        <f t="shared" si="28"/>
        <v>-0.87151478234751778</v>
      </c>
      <c r="T40" s="345">
        <v>7.2249706058681573</v>
      </c>
      <c r="U40" s="345">
        <f t="shared" si="29"/>
        <v>6.3534558235206395</v>
      </c>
      <c r="V40" s="346">
        <f t="shared" si="30"/>
        <v>2.681307904561625E-2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0.59388919641821825</v>
      </c>
      <c r="C41" s="11">
        <v>0.97356163952643826</v>
      </c>
      <c r="D41" s="11">
        <f t="shared" si="25"/>
        <v>0.37967244310822001</v>
      </c>
      <c r="E41" s="11">
        <v>0.3792439832575879</v>
      </c>
      <c r="F41" s="11">
        <f t="shared" si="26"/>
        <v>0.75891642636580792</v>
      </c>
      <c r="G41" s="200">
        <f t="shared" si="27"/>
        <v>3.3469800337066147E-2</v>
      </c>
      <c r="I41" s="11" t="str">
        <f>I30</f>
        <v>Managers, directors and senior officials</v>
      </c>
      <c r="J41" s="11">
        <f t="array" ref="J41:J49">MMULT(aggregation!$B$13:$AA$21,B94:B119)</f>
        <v>15.959467834014379</v>
      </c>
      <c r="K41" s="11">
        <f t="array" ref="K41:K49">MMULT(aggregation!$B$13:$AA$21,C94:C119)</f>
        <v>18.917507764625167</v>
      </c>
      <c r="L41" s="11">
        <f t="array" ref="L41:L49">MMULT(aggregation!$B$13:$AA$21,D94:D119)</f>
        <v>2.9580399306107883</v>
      </c>
      <c r="M41" s="11">
        <f t="array" ref="M41:M49">MMULT(aggregation!$B$13:$AA$21,E94:E119)</f>
        <v>9.7725952821809621</v>
      </c>
      <c r="N41" s="11">
        <f t="array" ref="N41:N49">MMULT(aggregation!$B$13:$AA$21,F94:F119)</f>
        <v>12.73063521279175</v>
      </c>
      <c r="P41" s="10" t="str">
        <f>name!D9</f>
        <v>24 Business, media and public service professionals</v>
      </c>
      <c r="Q41" s="11">
        <v>17.898378598064511</v>
      </c>
      <c r="R41" s="11">
        <v>21.304518298044545</v>
      </c>
      <c r="S41" s="345">
        <f t="shared" si="28"/>
        <v>3.4061396999800344</v>
      </c>
      <c r="T41" s="345">
        <v>10.562598602673438</v>
      </c>
      <c r="U41" s="345">
        <f t="shared" si="29"/>
        <v>13.968738302653472</v>
      </c>
      <c r="V41" s="346">
        <f t="shared" si="30"/>
        <v>3.1404624866904651E-2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0.21633662548966234</v>
      </c>
      <c r="C42" s="11">
        <v>0.36374669960925848</v>
      </c>
      <c r="D42" s="11">
        <f t="shared" si="25"/>
        <v>0.14741007411959614</v>
      </c>
      <c r="E42" s="11">
        <v>0.1241953406574641</v>
      </c>
      <c r="F42" s="11">
        <f t="shared" si="26"/>
        <v>0.27160541477706024</v>
      </c>
      <c r="G42" s="200">
        <f t="shared" si="27"/>
        <v>3.0706913230062804E-2</v>
      </c>
      <c r="I42" s="11" t="str">
        <f>I31</f>
        <v>Professional occupations</v>
      </c>
      <c r="J42" s="11">
        <v>40.206513693401888</v>
      </c>
      <c r="K42" s="11">
        <v>45.513533885904991</v>
      </c>
      <c r="L42" s="11">
        <v>5.307020192503102</v>
      </c>
      <c r="M42" s="11">
        <v>21.360004337383835</v>
      </c>
      <c r="N42" s="11">
        <v>26.667024529886938</v>
      </c>
      <c r="P42" s="10" t="str">
        <f>name!D10</f>
        <v>31 Science, engineering and technology associate professionals</v>
      </c>
      <c r="Q42" s="11">
        <v>3.0531278642100812</v>
      </c>
      <c r="R42" s="11">
        <v>3.814775314441091</v>
      </c>
      <c r="S42" s="345">
        <f t="shared" si="28"/>
        <v>0.76164745023100977</v>
      </c>
      <c r="T42" s="345">
        <v>1.6944874818219082</v>
      </c>
      <c r="U42" s="345">
        <f t="shared" si="29"/>
        <v>2.456134932052918</v>
      </c>
      <c r="V42" s="346">
        <f t="shared" si="30"/>
        <v>2.9869118084490553E-2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4.0078811481699658E-2</v>
      </c>
      <c r="C43" s="11">
        <v>0.1192839624607431</v>
      </c>
      <c r="D43" s="11">
        <f t="shared" si="25"/>
        <v>7.9205150979043445E-2</v>
      </c>
      <c r="E43" s="11">
        <v>4.7241582996943872E-2</v>
      </c>
      <c r="F43" s="11">
        <f t="shared" si="26"/>
        <v>0.12644673397598732</v>
      </c>
      <c r="G43" s="200">
        <f t="shared" si="27"/>
        <v>5.3286999107061916E-2</v>
      </c>
      <c r="I43" s="11" t="str">
        <f>I32</f>
        <v>Associate professional occupations</v>
      </c>
      <c r="J43" s="11">
        <v>18.693644923769845</v>
      </c>
      <c r="K43" s="11">
        <v>24.95132954375029</v>
      </c>
      <c r="L43" s="11">
        <v>6.2576846199804432</v>
      </c>
      <c r="M43" s="11">
        <v>11.497357856000594</v>
      </c>
      <c r="N43" s="11">
        <v>17.755042475981035</v>
      </c>
      <c r="P43" s="10" t="str">
        <f>name!D11</f>
        <v>32 Health and social care associate professionals</v>
      </c>
      <c r="Q43" s="11">
        <v>7.4057466627182329</v>
      </c>
      <c r="R43" s="11">
        <v>14.467124275025572</v>
      </c>
      <c r="S43" s="345">
        <f t="shared" si="28"/>
        <v>7.0613776123073393</v>
      </c>
      <c r="T43" s="345">
        <v>7.4490691140221905</v>
      </c>
      <c r="U43" s="345">
        <f t="shared" si="29"/>
        <v>14.51044672632953</v>
      </c>
      <c r="V43" s="346">
        <f t="shared" si="30"/>
        <v>4.7498061450822693E-2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1.7616624493715146E-2</v>
      </c>
      <c r="C44" s="11">
        <v>2.9941578858475693E-2</v>
      </c>
      <c r="D44" s="11">
        <f t="shared" si="25"/>
        <v>1.2324954364760547E-2</v>
      </c>
      <c r="E44" s="11">
        <v>8.2794042265944157E-3</v>
      </c>
      <c r="F44" s="11">
        <f t="shared" si="26"/>
        <v>2.0604358591354961E-2</v>
      </c>
      <c r="G44" s="200">
        <f t="shared" si="27"/>
        <v>2.6015759120995963E-2</v>
      </c>
      <c r="I44" s="11" t="str">
        <f>I33</f>
        <v>Administrative and secretarial occupations</v>
      </c>
      <c r="J44" s="11">
        <v>10.626928374153213</v>
      </c>
      <c r="K44" s="11">
        <v>15.869318960144813</v>
      </c>
      <c r="L44" s="11">
        <v>5.2423905859916022</v>
      </c>
      <c r="M44" s="11">
        <v>8.0043215545625959</v>
      </c>
      <c r="N44" s="11">
        <v>13.246712140554196</v>
      </c>
      <c r="P44" s="10" t="str">
        <f>name!D12</f>
        <v>33 Protective service occupations</v>
      </c>
      <c r="Q44" s="11">
        <v>1.3653271703610397</v>
      </c>
      <c r="R44" s="11">
        <v>1.6229229541685402</v>
      </c>
      <c r="S44" s="345">
        <f t="shared" si="28"/>
        <v>0.25759578380750048</v>
      </c>
      <c r="T44" s="345">
        <v>0.65028826430181941</v>
      </c>
      <c r="U44" s="345">
        <f t="shared" si="29"/>
        <v>0.90788404810931989</v>
      </c>
      <c r="V44" s="346">
        <f t="shared" si="30"/>
        <v>2.6308823836297623E-2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9.2731066041916624E-2</v>
      </c>
      <c r="C45" s="11">
        <v>0.12389451583760797</v>
      </c>
      <c r="D45" s="11">
        <f t="shared" ref="D45:D46" si="31">C45-B45</f>
        <v>3.1163449795691342E-2</v>
      </c>
      <c r="E45" s="11">
        <v>4.9244861161537333E-2</v>
      </c>
      <c r="F45" s="11">
        <f t="shared" ref="F45:F46" si="32">SUM(D45:E45)</f>
        <v>8.0408310957228668E-2</v>
      </c>
      <c r="G45" s="200">
        <f t="shared" si="27"/>
        <v>2.8803968297555604E-2</v>
      </c>
      <c r="I45" s="11" t="str">
        <f t="shared" ref="I45:I49" si="33">I34</f>
        <v>Skilled trades occupations</v>
      </c>
      <c r="J45" s="11">
        <v>3.218252839833081</v>
      </c>
      <c r="K45" s="11">
        <v>4.6314591424339646</v>
      </c>
      <c r="L45" s="11">
        <v>1.4132063026008832</v>
      </c>
      <c r="M45" s="11">
        <v>2.1540906652405956</v>
      </c>
      <c r="N45" s="11">
        <v>3.5672969678414792</v>
      </c>
      <c r="P45" s="10" t="str">
        <f>name!D13</f>
        <v>34 Culture, media and sports occupations</v>
      </c>
      <c r="Q45" s="11">
        <v>3.7444124289810308</v>
      </c>
      <c r="R45" s="11">
        <v>3.4804561450739278</v>
      </c>
      <c r="S45" s="345">
        <f t="shared" si="28"/>
        <v>-0.26395628390710302</v>
      </c>
      <c r="T45" s="345">
        <v>1.7396377297989649</v>
      </c>
      <c r="U45" s="345">
        <f t="shared" si="29"/>
        <v>1.4756814458918619</v>
      </c>
      <c r="V45" s="346">
        <f t="shared" si="30"/>
        <v>2.5764935923188848E-2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0.37106682670863894</v>
      </c>
      <c r="C46" s="11">
        <v>0.61884697418507917</v>
      </c>
      <c r="D46" s="11">
        <f t="shared" si="31"/>
        <v>0.24778014747644023</v>
      </c>
      <c r="E46" s="11">
        <v>0.22506862565717473</v>
      </c>
      <c r="F46" s="11">
        <f t="shared" si="32"/>
        <v>0.47284877313361495</v>
      </c>
      <c r="G46" s="200">
        <f t="shared" si="27"/>
        <v>3.2110480284327281E-2</v>
      </c>
      <c r="I46" s="11" t="str">
        <f t="shared" si="33"/>
        <v>Caring, leisure and other service occupations</v>
      </c>
      <c r="J46" s="11">
        <v>6.9620579965960641</v>
      </c>
      <c r="K46" s="11">
        <v>11.288237969954986</v>
      </c>
      <c r="L46" s="11">
        <v>4.326179973358923</v>
      </c>
      <c r="M46" s="11">
        <v>6.0480136234119763</v>
      </c>
      <c r="N46" s="11">
        <v>10.374193596770899</v>
      </c>
      <c r="P46" s="10" t="str">
        <f>name!D14</f>
        <v>35 Business and public service associate professionals</v>
      </c>
      <c r="Q46" s="11">
        <v>15.202536019588706</v>
      </c>
      <c r="R46" s="11">
        <v>16.879689419157664</v>
      </c>
      <c r="S46" s="345">
        <f t="shared" si="28"/>
        <v>1.677153399568958</v>
      </c>
      <c r="T46" s="345">
        <v>8.5103740579421281</v>
      </c>
      <c r="U46" s="345">
        <f t="shared" si="29"/>
        <v>10.187527457511086</v>
      </c>
      <c r="V46" s="346">
        <f t="shared" si="30"/>
        <v>3.0080709696922447E-2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0.22520487014738638</v>
      </c>
      <c r="C47" s="11">
        <v>0.41864329032400022</v>
      </c>
      <c r="D47" s="11">
        <f t="shared" si="25"/>
        <v>0.19343842017661383</v>
      </c>
      <c r="E47" s="11">
        <v>0.15819785280483803</v>
      </c>
      <c r="F47" s="11">
        <f t="shared" si="26"/>
        <v>0.35163627298145184</v>
      </c>
      <c r="G47" s="200">
        <f t="shared" si="27"/>
        <v>3.6108319685909995E-2</v>
      </c>
      <c r="I47" s="11" t="str">
        <f t="shared" si="33"/>
        <v>Sales and customer service occupations</v>
      </c>
      <c r="J47" s="11">
        <v>5.7826713362194466</v>
      </c>
      <c r="K47" s="11">
        <v>9.0970501080464103</v>
      </c>
      <c r="L47" s="11">
        <v>3.3143787718269637</v>
      </c>
      <c r="M47" s="11">
        <v>4.0414790014984909</v>
      </c>
      <c r="N47" s="11">
        <v>7.3558577733254547</v>
      </c>
      <c r="P47" s="10" t="str">
        <f>name!D15</f>
        <v>41 Administrative occupations</v>
      </c>
      <c r="Q47" s="11">
        <v>36.348836053457973</v>
      </c>
      <c r="R47" s="11">
        <v>34.043923968964371</v>
      </c>
      <c r="S47" s="345">
        <f t="shared" si="28"/>
        <v>-2.3049120844936013</v>
      </c>
      <c r="T47" s="345">
        <v>20.033242069321844</v>
      </c>
      <c r="U47" s="345">
        <f t="shared" si="29"/>
        <v>17.728329984828243</v>
      </c>
      <c r="V47" s="346">
        <f t="shared" si="30"/>
        <v>2.9698400265372626E-2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1.8713514962369376E-2</v>
      </c>
      <c r="C48" s="11">
        <v>4.3998465928664167E-2</v>
      </c>
      <c r="D48" s="11">
        <f t="shared" si="25"/>
        <v>2.5284950966294791E-2</v>
      </c>
      <c r="E48" s="11">
        <v>1.6872057756160515E-2</v>
      </c>
      <c r="F48" s="11">
        <f t="shared" si="26"/>
        <v>4.2157008722455307E-2</v>
      </c>
      <c r="G48" s="200">
        <f t="shared" si="27"/>
        <v>4.3777440490970099E-2</v>
      </c>
      <c r="I48" s="11" t="str">
        <f t="shared" si="33"/>
        <v>Process, plant and machine operatives</v>
      </c>
      <c r="J48" s="11">
        <v>1.7827638132636987</v>
      </c>
      <c r="K48" s="11">
        <v>3.3523912242947427</v>
      </c>
      <c r="L48" s="11">
        <v>1.5696274110310442</v>
      </c>
      <c r="M48" s="11">
        <v>1.5299524027527571</v>
      </c>
      <c r="N48" s="11">
        <v>3.0995798137838011</v>
      </c>
      <c r="P48" s="10" t="str">
        <f>name!D16</f>
        <v>42 Secretarial and related occupations</v>
      </c>
      <c r="Q48" s="11">
        <v>9.8329462120222519</v>
      </c>
      <c r="R48" s="11">
        <v>6.6776430356724878</v>
      </c>
      <c r="S48" s="345">
        <f t="shared" si="28"/>
        <v>-3.1553031763497641</v>
      </c>
      <c r="T48" s="345">
        <v>4.5371785911092966</v>
      </c>
      <c r="U48" s="345">
        <f t="shared" si="29"/>
        <v>1.3818754147595325</v>
      </c>
      <c r="V48" s="346">
        <f t="shared" si="30"/>
        <v>2.5616797526025525E-2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1.1961513021267909E-2</v>
      </c>
      <c r="C49" s="11">
        <v>1.9602172248949647E-2</v>
      </c>
      <c r="D49" s="11">
        <f t="shared" si="25"/>
        <v>7.6406592276817373E-3</v>
      </c>
      <c r="E49" s="11">
        <v>1.0365574770537301E-2</v>
      </c>
      <c r="F49" s="11">
        <f t="shared" si="26"/>
        <v>1.8006233998219039E-2</v>
      </c>
      <c r="G49" s="200">
        <f t="shared" si="27"/>
        <v>4.2484798571930105E-2</v>
      </c>
      <c r="I49" s="11" t="str">
        <f t="shared" si="33"/>
        <v>Elementary occupations</v>
      </c>
      <c r="J49" s="11">
        <v>3.6601252071851649</v>
      </c>
      <c r="K49" s="11">
        <v>6.0461283446824918</v>
      </c>
      <c r="L49" s="11">
        <v>2.3860031374973274</v>
      </c>
      <c r="M49" s="11">
        <v>3.1147550443952476</v>
      </c>
      <c r="N49" s="11">
        <v>5.500758181892575</v>
      </c>
      <c r="P49" s="10" t="str">
        <f>name!D17</f>
        <v>51 Skilled agricultural and related trades</v>
      </c>
      <c r="Q49" s="11">
        <v>1.4823839240295573</v>
      </c>
      <c r="R49" s="11">
        <v>1.712026847904379</v>
      </c>
      <c r="S49" s="345">
        <f t="shared" si="28"/>
        <v>0.22964292387482166</v>
      </c>
      <c r="T49" s="345">
        <v>1.0996836161213117</v>
      </c>
      <c r="U49" s="345">
        <f t="shared" si="29"/>
        <v>1.3293265399961334</v>
      </c>
      <c r="V49" s="346">
        <f t="shared" si="30"/>
        <v>3.7688793893073669E-2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2.0125200993837401E-2</v>
      </c>
      <c r="C50" s="11">
        <v>3.5550895795572281E-2</v>
      </c>
      <c r="D50" s="11">
        <f t="shared" si="25"/>
        <v>1.542569480173488E-2</v>
      </c>
      <c r="E50" s="11">
        <v>1.2435711963347208E-2</v>
      </c>
      <c r="F50" s="11">
        <f t="shared" si="26"/>
        <v>2.7861406765082086E-2</v>
      </c>
      <c r="G50" s="200">
        <f t="shared" si="27"/>
        <v>3.2595963745863266E-2</v>
      </c>
      <c r="O50" s="71"/>
      <c r="P50" s="10" t="str">
        <f>name!D18</f>
        <v>52 Skilled metal, electrical and electronic trades</v>
      </c>
      <c r="Q50" s="11">
        <v>0.41433505226175116</v>
      </c>
      <c r="R50" s="11">
        <v>0.8674626370423415</v>
      </c>
      <c r="S50" s="345">
        <f t="shared" si="28"/>
        <v>0.45312758478059034</v>
      </c>
      <c r="T50" s="345">
        <v>0.39936646831761352</v>
      </c>
      <c r="U50" s="345">
        <f t="shared" si="29"/>
        <v>0.85249405309820392</v>
      </c>
      <c r="V50" s="346">
        <f t="shared" si="30"/>
        <v>4.6022188007376119E-2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4.0712696699003598E-3</v>
      </c>
      <c r="C51" s="11">
        <v>7.3132357715896268E-3</v>
      </c>
      <c r="D51" s="11">
        <f t="shared" ref="D51" si="34">C51-B51</f>
        <v>3.241966101689267E-3</v>
      </c>
      <c r="E51" s="11">
        <v>3.1689556114000831E-3</v>
      </c>
      <c r="F51" s="11">
        <f t="shared" ref="F51" si="35">SUM(D51:E51)</f>
        <v>6.4109217130893497E-3</v>
      </c>
      <c r="G51" s="200">
        <f t="shared" si="27"/>
        <v>3.9125846545443377E-2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0.15951077234970662</v>
      </c>
      <c r="R51" s="11">
        <v>8.2231699042613043E-2</v>
      </c>
      <c r="S51" s="345">
        <f t="shared" si="28"/>
        <v>-7.7279073307093576E-2</v>
      </c>
      <c r="T51" s="345">
        <v>4.490082377719299E-2</v>
      </c>
      <c r="U51" s="345">
        <f t="shared" si="29"/>
        <v>-3.2378249529900587E-2</v>
      </c>
      <c r="V51" s="346">
        <f t="shared" si="30"/>
        <v>1.6672400803771303E-2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3.4106698466231745E-2</v>
      </c>
      <c r="C52" s="11">
        <v>6.7981644517879594E-2</v>
      </c>
      <c r="D52" s="11">
        <f t="shared" si="25"/>
        <v>3.3874946051647849E-2</v>
      </c>
      <c r="E52" s="11">
        <v>2.3116682193990275E-2</v>
      </c>
      <c r="F52" s="11">
        <f t="shared" si="26"/>
        <v>5.6991628245638123E-2</v>
      </c>
      <c r="G52" s="200">
        <f t="shared" si="27"/>
        <v>3.509987306902973E-2</v>
      </c>
      <c r="I52" s="11" t="str">
        <f>I41</f>
        <v>Managers, directors and senior officials</v>
      </c>
      <c r="J52" s="11">
        <f t="array" ref="J52:J60">MMULT(aggregation!$B$13:$AA$21,B123:B148)</f>
        <v>3.1561565627739085</v>
      </c>
      <c r="K52" s="11">
        <f t="array" ref="K52:K60">MMULT(aggregation!$B$13:$AA$21,C123:C148)</f>
        <v>3.4123763084112553</v>
      </c>
      <c r="L52" s="11">
        <f t="array" ref="L52:L60">MMULT(aggregation!$B$13:$AA$21,D123:D148)</f>
        <v>0.25621974563734651</v>
      </c>
      <c r="M52" s="11">
        <f t="array" ref="M52:M60">MMULT(aggregation!$B$13:$AA$21,E123:E148)</f>
        <v>1.7510120086577312</v>
      </c>
      <c r="N52" s="11">
        <f t="array" ref="N52:N60">MMULT(aggregation!$B$13:$AA$21,F123:F148)</f>
        <v>2.0072317542950779</v>
      </c>
      <c r="P52" s="10" t="str">
        <f>name!D20</f>
        <v>54 Textiles, printing and other skilled trades</v>
      </c>
      <c r="Q52" s="11">
        <v>3.854286250810909</v>
      </c>
      <c r="R52" s="11">
        <v>3.4497251978595069</v>
      </c>
      <c r="S52" s="345">
        <f t="shared" si="28"/>
        <v>-0.4045610529514021</v>
      </c>
      <c r="T52" s="345">
        <v>2.0211607200458368</v>
      </c>
      <c r="U52" s="345">
        <f t="shared" si="29"/>
        <v>1.6165996670944347</v>
      </c>
      <c r="V52" s="346">
        <f t="shared" si="30"/>
        <v>2.8505131863882704E-2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2.5696004259691103E-2</v>
      </c>
      <c r="C53" s="11">
        <v>5.2600402413831841E-2</v>
      </c>
      <c r="D53" s="11">
        <f t="shared" si="25"/>
        <v>2.6904398154140738E-2</v>
      </c>
      <c r="E53" s="11">
        <v>2.0446586535628176E-2</v>
      </c>
      <c r="F53" s="11">
        <f t="shared" si="26"/>
        <v>4.7350984689768914E-2</v>
      </c>
      <c r="G53" s="200">
        <f t="shared" si="27"/>
        <v>3.9798273508083959E-2</v>
      </c>
      <c r="I53" s="11" t="str">
        <f>I42</f>
        <v>Professional occupations</v>
      </c>
      <c r="J53" s="11">
        <v>5.2596012610968268</v>
      </c>
      <c r="K53" s="11">
        <v>3.8246797271680175</v>
      </c>
      <c r="L53" s="11">
        <v>-1.4349215339288093</v>
      </c>
      <c r="M53" s="11">
        <v>1.5826342426080291</v>
      </c>
      <c r="N53" s="11">
        <v>0.14771270867921976</v>
      </c>
      <c r="P53" s="10" t="str">
        <f>name!D21</f>
        <v>61 Caring personal service occupations</v>
      </c>
      <c r="Q53" s="11">
        <v>36.329853718374018</v>
      </c>
      <c r="R53" s="11">
        <v>38.701674963352446</v>
      </c>
      <c r="S53" s="345">
        <f t="shared" si="28"/>
        <v>2.3718212449784275</v>
      </c>
      <c r="T53" s="345">
        <v>21.733478300469766</v>
      </c>
      <c r="U53" s="345">
        <f t="shared" si="29"/>
        <v>24.105299545448194</v>
      </c>
      <c r="V53" s="346">
        <f t="shared" si="30"/>
        <v>3.1753348492848055E-2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1.2651741598001873E-2</v>
      </c>
      <c r="C54" s="11">
        <v>2.6100941683345029E-2</v>
      </c>
      <c r="D54" s="11">
        <f t="shared" ref="D54:D55" si="36">C54-B54</f>
        <v>1.3449200085343156E-2</v>
      </c>
      <c r="E54" s="11">
        <v>9.2846646173776106E-3</v>
      </c>
      <c r="F54" s="11">
        <f t="shared" ref="F54:F55" si="37">SUM(D54:E54)</f>
        <v>2.2733864702720766E-2</v>
      </c>
      <c r="G54" s="200">
        <f t="shared" si="27"/>
        <v>3.7371576694392727E-2</v>
      </c>
      <c r="I54" s="11" t="str">
        <f>I43</f>
        <v>Associate professional occupations</v>
      </c>
      <c r="J54" s="11">
        <v>4.9554422976046517</v>
      </c>
      <c r="K54" s="11">
        <v>5.7174322010980596</v>
      </c>
      <c r="L54" s="11">
        <v>0.76198990349340823</v>
      </c>
      <c r="M54" s="11">
        <v>2.5010795910247854</v>
      </c>
      <c r="N54" s="11">
        <v>3.2630694945181933</v>
      </c>
      <c r="P54" s="10" t="str">
        <f>name!D22</f>
        <v>62 Leisure, travel and related personal service occupations</v>
      </c>
      <c r="Q54" s="11">
        <v>9.3435171137612993</v>
      </c>
      <c r="R54" s="11">
        <v>8.476816681147044</v>
      </c>
      <c r="S54" s="345">
        <f t="shared" si="28"/>
        <v>-0.86670043261425533</v>
      </c>
      <c r="T54" s="345">
        <v>4.6364185863921286</v>
      </c>
      <c r="U54" s="345">
        <f t="shared" si="29"/>
        <v>3.7697181537778732</v>
      </c>
      <c r="V54" s="346">
        <f t="shared" si="30"/>
        <v>2.7226747408681584E-2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1.0446031240588026E-3</v>
      </c>
      <c r="C55" s="11">
        <v>1.8885407540735965E-3</v>
      </c>
      <c r="D55" s="11">
        <f t="shared" si="36"/>
        <v>8.4393763001479392E-4</v>
      </c>
      <c r="E55" s="11">
        <v>7.4670051193396114E-4</v>
      </c>
      <c r="F55" s="11">
        <f t="shared" si="37"/>
        <v>1.590638141948755E-3</v>
      </c>
      <c r="G55" s="200">
        <f t="shared" si="27"/>
        <v>3.6607927515281746E-2</v>
      </c>
      <c r="I55" s="11" t="str">
        <f>I44</f>
        <v>Administrative and secretarial occupations</v>
      </c>
      <c r="J55" s="11">
        <v>4.189547534523232</v>
      </c>
      <c r="K55" s="11">
        <v>5.8590689923166224</v>
      </c>
      <c r="L55" s="11">
        <v>1.6695214577933906</v>
      </c>
      <c r="M55" s="11">
        <v>3.1011450310938615</v>
      </c>
      <c r="N55" s="11">
        <v>4.7706664888872519</v>
      </c>
      <c r="P55" s="10" t="str">
        <f>name!D23</f>
        <v>63 Community and civil enforcement occupations</v>
      </c>
      <c r="Q55" s="11">
        <v>0.11328969001329244</v>
      </c>
      <c r="R55" s="11">
        <v>0.15036426982146042</v>
      </c>
      <c r="S55" s="345">
        <f t="shared" si="28"/>
        <v>3.7074579808167987E-2</v>
      </c>
      <c r="T55" s="345">
        <v>8.6951333978442555E-2</v>
      </c>
      <c r="U55" s="345">
        <f t="shared" si="29"/>
        <v>0.12402591378661054</v>
      </c>
      <c r="V55" s="346">
        <f t="shared" si="30"/>
        <v>3.8701705235153927E-2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7.0231294730727312E-2</v>
      </c>
      <c r="C56" s="11">
        <v>0.11066859123197079</v>
      </c>
      <c r="D56" s="11">
        <f t="shared" si="25"/>
        <v>4.0437296501243475E-2</v>
      </c>
      <c r="E56" s="11">
        <v>3.9502144269517619E-2</v>
      </c>
      <c r="F56" s="11">
        <f t="shared" si="26"/>
        <v>7.9939440770761094E-2</v>
      </c>
      <c r="G56" s="200">
        <f t="shared" si="27"/>
        <v>3.0197648760507789E-2</v>
      </c>
      <c r="I56" s="11" t="str">
        <f t="shared" ref="I56:I60" si="38">I45</f>
        <v>Skilled trades occupations</v>
      </c>
      <c r="J56" s="11">
        <v>1.3478276852987561</v>
      </c>
      <c r="K56" s="11">
        <v>1.8004041988023785</v>
      </c>
      <c r="L56" s="11">
        <v>0.45257651350362249</v>
      </c>
      <c r="M56" s="11">
        <v>0.86313624425530233</v>
      </c>
      <c r="N56" s="11">
        <v>1.3157127577589249</v>
      </c>
      <c r="P56" s="10" t="str">
        <f>name!D24</f>
        <v>71 Sales occupations</v>
      </c>
      <c r="Q56" s="11">
        <v>21.747492426174386</v>
      </c>
      <c r="R56" s="11">
        <v>19.989346329679158</v>
      </c>
      <c r="S56" s="345">
        <f t="shared" si="28"/>
        <v>-1.7581460964952278</v>
      </c>
      <c r="T56" s="345">
        <v>11.554596279786256</v>
      </c>
      <c r="U56" s="345">
        <f t="shared" si="29"/>
        <v>9.7964501832910287</v>
      </c>
      <c r="V56" s="346">
        <f t="shared" si="30"/>
        <v>2.8815469239941827E-2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2.9674060265307209E-2</v>
      </c>
      <c r="C57" s="11">
        <v>6.3401466027674103E-2</v>
      </c>
      <c r="D57" s="11">
        <f t="shared" si="25"/>
        <v>3.3727405762366894E-2</v>
      </c>
      <c r="E57" s="11">
        <v>2.0340985761282841E-2</v>
      </c>
      <c r="F57" s="11">
        <f t="shared" si="26"/>
        <v>5.4068391523649735E-2</v>
      </c>
      <c r="G57" s="200">
        <f t="shared" si="27"/>
        <v>3.5416098936315477E-2</v>
      </c>
      <c r="I57" s="11" t="str">
        <f t="shared" si="38"/>
        <v>Caring, leisure and other service occupations</v>
      </c>
      <c r="J57" s="11">
        <v>4.9996773232553489</v>
      </c>
      <c r="K57" s="11">
        <v>6.0107709422545961</v>
      </c>
      <c r="L57" s="11">
        <v>1.0110936189992485</v>
      </c>
      <c r="M57" s="11">
        <v>3.2467739426205102</v>
      </c>
      <c r="N57" s="11">
        <v>4.2578675616197579</v>
      </c>
      <c r="P57" s="10" t="str">
        <f>name!D25</f>
        <v>72 Customer service occupations</v>
      </c>
      <c r="Q57" s="11">
        <v>6.2807156177154333</v>
      </c>
      <c r="R57" s="11">
        <v>6.957862644086398</v>
      </c>
      <c r="S57" s="345">
        <f t="shared" si="28"/>
        <v>0.67714702637096469</v>
      </c>
      <c r="T57" s="345">
        <v>3.5740414985749878</v>
      </c>
      <c r="U57" s="345">
        <f t="shared" si="29"/>
        <v>4.2511885249459525</v>
      </c>
      <c r="V57" s="346">
        <f t="shared" si="30"/>
        <v>3.048684736503593E-2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3.0871389351119324E-2</v>
      </c>
      <c r="C58" s="11">
        <v>8.5517409830121877E-2</v>
      </c>
      <c r="D58" s="11">
        <f t="shared" ref="D58:D59" si="39">C58-B58</f>
        <v>5.4646020479002549E-2</v>
      </c>
      <c r="E58" s="11">
        <v>2.8685154332131684E-2</v>
      </c>
      <c r="F58" s="11">
        <f t="shared" ref="F58:F59" si="40">SUM(D58:E58)</f>
        <v>8.3331174811134237E-2</v>
      </c>
      <c r="G58" s="200">
        <f t="shared" si="27"/>
        <v>4.4780088960850062E-2</v>
      </c>
      <c r="I58" s="11" t="str">
        <f t="shared" si="38"/>
        <v>Sales and customer service occupations</v>
      </c>
      <c r="J58" s="11">
        <v>2.0389518977545622</v>
      </c>
      <c r="K58" s="11">
        <v>3.1117760417222282</v>
      </c>
      <c r="L58" s="11">
        <v>1.072824143967666</v>
      </c>
      <c r="M58" s="11">
        <v>1.4222360845758062</v>
      </c>
      <c r="N58" s="11">
        <v>2.4950602285434722</v>
      </c>
      <c r="P58" s="10" t="str">
        <f>name!D26</f>
        <v>81 Process, plant and machine operatives</v>
      </c>
      <c r="Q58" s="11">
        <v>4.6741390385032657</v>
      </c>
      <c r="R58" s="11">
        <v>5.637692305172239</v>
      </c>
      <c r="S58" s="345">
        <f t="shared" si="28"/>
        <v>0.96355326666897323</v>
      </c>
      <c r="T58" s="345">
        <v>2.6031700158990794</v>
      </c>
      <c r="U58" s="345">
        <f t="shared" si="29"/>
        <v>3.5667232825680526</v>
      </c>
      <c r="V58" s="346">
        <f t="shared" si="30"/>
        <v>2.9954278763790754E-2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4.4053992735956622E-2</v>
      </c>
      <c r="C59" s="11">
        <v>9.7313630714866747E-2</v>
      </c>
      <c r="D59" s="11">
        <f t="shared" si="39"/>
        <v>5.3259637978910125E-2</v>
      </c>
      <c r="E59" s="11">
        <v>4.4234085620614781E-2</v>
      </c>
      <c r="F59" s="11">
        <f t="shared" si="40"/>
        <v>9.7493723599524906E-2</v>
      </c>
      <c r="G59" s="200">
        <f t="shared" si="27"/>
        <v>4.7436698279684997E-2</v>
      </c>
      <c r="I59" s="11" t="str">
        <f t="shared" si="38"/>
        <v>Process, plant and machine operatives</v>
      </c>
      <c r="J59" s="11">
        <v>0.88887197281476538</v>
      </c>
      <c r="K59" s="11">
        <v>1.3595926776667717</v>
      </c>
      <c r="L59" s="11">
        <v>0.47072070485200629</v>
      </c>
      <c r="M59" s="11">
        <v>0.65293473676745206</v>
      </c>
      <c r="N59" s="11">
        <v>1.1236554416194582</v>
      </c>
      <c r="P59" s="10" t="str">
        <f>name!D27</f>
        <v>82 Transport and mobile machine drivers and operatives</v>
      </c>
      <c r="Q59" s="11">
        <v>1.2203263060901677</v>
      </c>
      <c r="R59" s="11">
        <v>1.6429516071641468</v>
      </c>
      <c r="S59" s="345">
        <f t="shared" si="28"/>
        <v>0.42262530107397911</v>
      </c>
      <c r="T59" s="345">
        <v>0.93508451396836056</v>
      </c>
      <c r="U59" s="345">
        <f t="shared" si="29"/>
        <v>1.3577098150423397</v>
      </c>
      <c r="V59" s="346">
        <f t="shared" si="30"/>
        <v>3.8652503784847303E-2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3.8526400139570562E-4</v>
      </c>
      <c r="C60" s="11">
        <v>3.64590048248344E-3</v>
      </c>
      <c r="D60" s="11">
        <f t="shared" si="25"/>
        <v>3.2606364810877342E-3</v>
      </c>
      <c r="E60" s="11">
        <v>1.4843831544938029E-3</v>
      </c>
      <c r="F60" s="11">
        <f t="shared" si="26"/>
        <v>4.7450196355815367E-3</v>
      </c>
      <c r="G60" s="200">
        <f t="shared" si="27"/>
        <v>0.11104951676552077</v>
      </c>
      <c r="I60" s="11" t="str">
        <f t="shared" si="38"/>
        <v>Elementary occupations</v>
      </c>
      <c r="J60" s="11">
        <v>1.8973700760600183</v>
      </c>
      <c r="K60" s="11">
        <v>3.2916792519787252</v>
      </c>
      <c r="L60" s="11">
        <v>1.3943091759187067</v>
      </c>
      <c r="M60" s="11">
        <v>1.6557257324411032</v>
      </c>
      <c r="N60" s="11">
        <v>3.0500349083598097</v>
      </c>
      <c r="P60" s="10" t="str">
        <f>name!D28</f>
        <v>91 Elementary trades and related occupations</v>
      </c>
      <c r="Q60" s="11">
        <v>2.326356581100439</v>
      </c>
      <c r="R60" s="11">
        <v>8.0004299518589779</v>
      </c>
      <c r="S60" s="345">
        <f t="shared" si="28"/>
        <v>5.6740733707585385</v>
      </c>
      <c r="T60" s="345">
        <v>4.6105169740974201</v>
      </c>
      <c r="U60" s="345">
        <f t="shared" si="29"/>
        <v>10.284590344855959</v>
      </c>
      <c r="V60" s="346">
        <f t="shared" si="30"/>
        <v>7.5554693156520081E-2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3.3752918551835917E-2</v>
      </c>
      <c r="C61" s="11">
        <v>5.5861114716596411E-2</v>
      </c>
      <c r="D61" s="11">
        <f t="shared" ref="D61" si="41">C61-B61</f>
        <v>2.2108196164760494E-2</v>
      </c>
      <c r="E61" s="11">
        <v>2.2518499160346969E-2</v>
      </c>
      <c r="F61" s="11">
        <f t="shared" ref="F61" si="42">SUM(D61:E61)</f>
        <v>4.4626695325107463E-2</v>
      </c>
      <c r="G61" s="200">
        <f t="shared" ref="G61" si="43">IF(B61&gt;0,(1+(E61/B61))^(1/($C$6-$B$6))-1,0)</f>
        <v>3.466184747365042E-2</v>
      </c>
      <c r="P61" s="10" t="str">
        <f>name!D29</f>
        <v>92 Elementary administration and service occupations</v>
      </c>
      <c r="Q61" s="11">
        <v>22.343357950163288</v>
      </c>
      <c r="R61" s="11">
        <v>15.567355774178626</v>
      </c>
      <c r="S61" s="345">
        <f t="shared" ref="S61" si="44">R61-Q61</f>
        <v>-6.7760021759846616</v>
      </c>
      <c r="T61" s="345">
        <v>9.4910754220737559</v>
      </c>
      <c r="U61" s="345">
        <f t="shared" ref="U61" si="45">SUM(S61:T61)</f>
        <v>2.7150732460890943</v>
      </c>
      <c r="V61" s="346">
        <f t="shared" ref="V61" si="46">IF(Q61&gt;0,(1+(T61/Q61))^(1/($C$6-$B$6))-1,0)</f>
        <v>2.3882009346583688E-2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7.4677938203318801</v>
      </c>
      <c r="C62" s="11">
        <f t="shared" ref="C62:F62" si="47">SUM(C36:C61)</f>
        <v>11.651900361943667</v>
      </c>
      <c r="D62" s="11">
        <f t="shared" si="47"/>
        <v>4.1841065416117873</v>
      </c>
      <c r="E62" s="11">
        <f t="shared" si="47"/>
        <v>4.3536558679954975</v>
      </c>
      <c r="F62" s="11">
        <f t="shared" si="47"/>
        <v>8.5377624096072875</v>
      </c>
      <c r="G62" s="200">
        <f t="shared" si="27"/>
        <v>3.1094716074058448E-2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261.22940850488442</v>
      </c>
      <c r="R62" s="11">
        <f>SUM(R36:R61)</f>
        <v>275.68293377287341</v>
      </c>
      <c r="S62" s="345">
        <f>R62-Q62</f>
        <v>14.453525267988994</v>
      </c>
      <c r="T62" s="11">
        <f>SUM(T36:T61)</f>
        <v>150.33276500156344</v>
      </c>
      <c r="U62" s="345">
        <f>SUM(S62:T62)</f>
        <v>164.78629026955244</v>
      </c>
      <c r="V62" s="346">
        <f t="shared" si="30"/>
        <v>3.0767916549764962E-2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4.7171304731217942</v>
      </c>
      <c r="K63" s="11">
        <f t="array" ref="K63:K71">MMULT(aggregation!$B$13:$AA$21,C152:C177)</f>
        <v>5.0796674412483318</v>
      </c>
      <c r="L63" s="11">
        <f t="array" ref="L63:L71">MMULT(aggregation!$B$13:$AA$21,D152:D177)</f>
        <v>0.36253696812653757</v>
      </c>
      <c r="M63" s="11">
        <f t="array" ref="M63:M71">MMULT(aggregation!$B$13:$AA$21,E152:E177)</f>
        <v>2.5261893155367745</v>
      </c>
      <c r="N63" s="11">
        <f t="array" ref="N63:N71">MMULT(aggregation!$B$13:$AA$21,F152:F177)</f>
        <v>2.8887262836633121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6.4886866911625996</v>
      </c>
      <c r="K64" s="11">
        <v>7.598397124573256</v>
      </c>
      <c r="L64" s="11">
        <v>1.1097104334106569</v>
      </c>
      <c r="M64" s="11">
        <v>2.9935233292866248</v>
      </c>
      <c r="N64" s="11">
        <v>4.1032337626972817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4.555105577881819</v>
      </c>
      <c r="C65" s="11">
        <v>6.2924401918255093</v>
      </c>
      <c r="D65" s="11">
        <f>C65-B65</f>
        <v>1.7373346139436903</v>
      </c>
      <c r="E65" s="11">
        <v>2.6595034722339777</v>
      </c>
      <c r="F65" s="11">
        <f>SUM(D65:E65)</f>
        <v>4.3968380861776684</v>
      </c>
      <c r="G65" s="200">
        <f>IF(B65&gt;0,(1+(E65/B65))^(1/($C$6-$B$6))-1,0)</f>
        <v>3.1132060354660762E-2</v>
      </c>
      <c r="I65" s="11" t="str">
        <f>I54</f>
        <v>Associate professional occupations</v>
      </c>
      <c r="J65" s="11">
        <v>4.673152177472959</v>
      </c>
      <c r="K65" s="11">
        <v>5.1879762210076876</v>
      </c>
      <c r="L65" s="11">
        <v>0.51482404353472799</v>
      </c>
      <c r="M65" s="11">
        <v>2.22522723898315</v>
      </c>
      <c r="N65" s="11">
        <v>2.7400512825178778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1.6153138646716283</v>
      </c>
      <c r="C66" s="11">
        <v>2.7577123565390442</v>
      </c>
      <c r="D66" s="11">
        <f t="shared" ref="D66:D89" si="50">C66-B66</f>
        <v>1.1423984918674159</v>
      </c>
      <c r="E66" s="11">
        <v>1.196627606321738</v>
      </c>
      <c r="F66" s="11">
        <f t="shared" ref="F66:F89" si="51">SUM(D66:E66)</f>
        <v>2.3390260981891542</v>
      </c>
      <c r="G66" s="200">
        <f t="shared" ref="G66:G89" si="52">IF(B66&gt;0,(1+(E66/B66))^(1/($C$6-$B$6))-1,0)</f>
        <v>3.7647770002116943E-2</v>
      </c>
      <c r="I66" s="11" t="str">
        <f>I55</f>
        <v>Administrative and secretarial occupations</v>
      </c>
      <c r="J66" s="11">
        <v>3.9065131101830559</v>
      </c>
      <c r="K66" s="11">
        <v>5.0938325820944907</v>
      </c>
      <c r="L66" s="11">
        <v>1.1873194719114353</v>
      </c>
      <c r="M66" s="11">
        <v>2.662892020561598</v>
      </c>
      <c r="N66" s="11">
        <v>3.8502114924730328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6.0570800959990363</v>
      </c>
      <c r="C67" s="11">
        <v>12.400055949136588</v>
      </c>
      <c r="D67" s="11">
        <f t="shared" si="50"/>
        <v>6.3429758531375517</v>
      </c>
      <c r="E67" s="11">
        <v>3.8012352721144005</v>
      </c>
      <c r="F67" s="11">
        <f t="shared" si="51"/>
        <v>10.144211125251953</v>
      </c>
      <c r="G67" s="200">
        <f t="shared" si="52"/>
        <v>3.3005481468885822E-2</v>
      </c>
      <c r="I67" s="11" t="str">
        <f t="shared" ref="I67:I71" si="53">I56</f>
        <v>Skilled trades occupations</v>
      </c>
      <c r="J67" s="11">
        <v>2.7153274957966262</v>
      </c>
      <c r="K67" s="11">
        <v>3.2589509082232127</v>
      </c>
      <c r="L67" s="11">
        <v>0.54362341242658652</v>
      </c>
      <c r="M67" s="11">
        <v>1.4568259591498844</v>
      </c>
      <c r="N67" s="11">
        <v>2.0004493715764706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3.5421602907914251</v>
      </c>
      <c r="C68" s="11">
        <v>4.815571699435556</v>
      </c>
      <c r="D68" s="11">
        <f t="shared" si="50"/>
        <v>1.2734114086441308</v>
      </c>
      <c r="E68" s="11">
        <v>1.9454141611431126</v>
      </c>
      <c r="F68" s="11">
        <f t="shared" si="51"/>
        <v>3.2188255697872434</v>
      </c>
      <c r="G68" s="200">
        <f t="shared" si="52"/>
        <v>2.9613308950230177E-2</v>
      </c>
      <c r="I68" s="11" t="str">
        <f t="shared" si="53"/>
        <v>Caring, leisure and other service occupations</v>
      </c>
      <c r="J68" s="11">
        <v>3.4654842748269128</v>
      </c>
      <c r="K68" s="11">
        <v>4.6113787802428901</v>
      </c>
      <c r="L68" s="11">
        <v>1.145894505415977</v>
      </c>
      <c r="M68" s="11">
        <v>2.3910391766675927</v>
      </c>
      <c r="N68" s="11">
        <v>3.5369336820835695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11.310716267065212</v>
      </c>
      <c r="C69" s="11">
        <v>13.47254140565996</v>
      </c>
      <c r="D69" s="11">
        <f t="shared" ref="D69" si="54">C69-B69</f>
        <v>2.1618251385947485</v>
      </c>
      <c r="E69" s="11">
        <v>5.8386517017145527</v>
      </c>
      <c r="F69" s="11">
        <f t="shared" ref="F69" si="55">SUM(D69:E69)</f>
        <v>8.0004768403093003</v>
      </c>
      <c r="G69" s="200">
        <f t="shared" si="52"/>
        <v>2.813592400147491E-2</v>
      </c>
      <c r="I69" s="11" t="str">
        <f t="shared" si="53"/>
        <v>Sales and customer service occupations</v>
      </c>
      <c r="J69" s="11">
        <v>1.8897521572763316</v>
      </c>
      <c r="K69" s="11">
        <v>2.5000251567767879</v>
      </c>
      <c r="L69" s="11">
        <v>0.61027299950045655</v>
      </c>
      <c r="M69" s="11">
        <v>1.0259335427842817</v>
      </c>
      <c r="N69" s="11">
        <v>1.6362065422847383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7.8935859252404477</v>
      </c>
      <c r="C70" s="11">
        <v>11.939657305577962</v>
      </c>
      <c r="D70" s="11">
        <f t="shared" si="50"/>
        <v>4.0460713803375139</v>
      </c>
      <c r="E70" s="11">
        <v>4.710789773286046</v>
      </c>
      <c r="F70" s="11">
        <f t="shared" si="51"/>
        <v>8.7568611536235608</v>
      </c>
      <c r="G70" s="200">
        <f t="shared" si="52"/>
        <v>3.1691375228247942E-2</v>
      </c>
      <c r="I70" s="11" t="str">
        <f t="shared" si="53"/>
        <v>Process, plant and machine operatives</v>
      </c>
      <c r="J70" s="11">
        <v>1.5532002483983183</v>
      </c>
      <c r="K70" s="11">
        <v>2.3338451234171718</v>
      </c>
      <c r="L70" s="11">
        <v>0.78064487501885316</v>
      </c>
      <c r="M70" s="11">
        <v>1.116418873101896</v>
      </c>
      <c r="N70" s="11">
        <v>1.8970637481207493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1.0893918281609294</v>
      </c>
      <c r="C71" s="11">
        <v>1.7053927942652707</v>
      </c>
      <c r="D71" s="11">
        <f t="shared" si="50"/>
        <v>0.6160009661043413</v>
      </c>
      <c r="E71" s="11">
        <v>0.5732450265084359</v>
      </c>
      <c r="F71" s="11">
        <f t="shared" si="51"/>
        <v>1.1892459926127772</v>
      </c>
      <c r="G71" s="200">
        <f t="shared" si="52"/>
        <v>2.8586656310258363E-2</v>
      </c>
      <c r="I71" s="11" t="str">
        <f t="shared" si="53"/>
        <v>Elementary occupations</v>
      </c>
      <c r="J71" s="11">
        <v>1.7316358923477673</v>
      </c>
      <c r="K71" s="11">
        <v>2.8136062377511211</v>
      </c>
      <c r="L71" s="11">
        <v>1.081970345403354</v>
      </c>
      <c r="M71" s="11">
        <v>1.3840236025695671</v>
      </c>
      <c r="N71" s="11">
        <v>2.4659939479729212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0.92301891709740247</v>
      </c>
      <c r="C72" s="11">
        <v>2.5591250212143439</v>
      </c>
      <c r="D72" s="11">
        <f t="shared" si="50"/>
        <v>1.6361061041169416</v>
      </c>
      <c r="E72" s="11">
        <v>0.98008463243005883</v>
      </c>
      <c r="F72" s="11">
        <f t="shared" si="51"/>
        <v>2.6161907365470003</v>
      </c>
      <c r="G72" s="200">
        <f t="shared" si="52"/>
        <v>4.9421895334702315E-2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0.32401703733938664</v>
      </c>
      <c r="C73" s="11">
        <v>0.49855048924846318</v>
      </c>
      <c r="D73" s="11">
        <f t="shared" si="50"/>
        <v>0.17453345190907654</v>
      </c>
      <c r="E73" s="11">
        <v>0.12512004279722203</v>
      </c>
      <c r="F73" s="11">
        <f t="shared" si="51"/>
        <v>0.29965349470629854</v>
      </c>
      <c r="G73" s="200">
        <f t="shared" si="52"/>
        <v>2.2007471978767956E-2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1.2916279019073347</v>
      </c>
      <c r="C74" s="11">
        <v>1.6094786833364789</v>
      </c>
      <c r="D74" s="11">
        <f t="shared" ref="D74:D75" si="56">C74-B74</f>
        <v>0.31785078142914425</v>
      </c>
      <c r="E74" s="11">
        <v>0.63757624089191378</v>
      </c>
      <c r="F74" s="11">
        <f t="shared" ref="F74:F75" si="57">SUM(D74:E74)</f>
        <v>0.95542702232105803</v>
      </c>
      <c r="G74" s="200">
        <f t="shared" si="52"/>
        <v>2.7107856422301291E-2</v>
      </c>
      <c r="I74" s="11" t="str">
        <f>I63</f>
        <v>Managers, directors and senior officials</v>
      </c>
      <c r="J74" s="11">
        <f t="array" ref="J74:J82">MMULT(aggregation!$B$13:$AA$21,B181:B206)</f>
        <v>12.235843789341828</v>
      </c>
      <c r="K74" s="11">
        <f t="array" ref="K74:K82">MMULT(aggregation!$B$13:$AA$21,C181:C206)</f>
        <v>12.124170202396751</v>
      </c>
      <c r="L74" s="11">
        <f t="array" ref="L74:L82">MMULT(aggregation!$B$13:$AA$21,D181:D206)</f>
        <v>-0.11167358694507712</v>
      </c>
      <c r="M74" s="11">
        <f t="array" ref="M74:M82">MMULT(aggregation!$B$13:$AA$21,E181:E206)</f>
        <v>5.1898428237978358</v>
      </c>
      <c r="N74" s="11">
        <f t="array" ref="N74:N82">MMULT(aggregation!$B$13:$AA$21,F181:F206)</f>
        <v>5.0781692368527587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4.0248822103479363</v>
      </c>
      <c r="C75" s="11">
        <v>6.4010998973931503</v>
      </c>
      <c r="D75" s="11">
        <f t="shared" si="56"/>
        <v>2.3762176870452141</v>
      </c>
      <c r="E75" s="11">
        <v>2.4018572801887292</v>
      </c>
      <c r="F75" s="11">
        <f t="shared" si="57"/>
        <v>4.7780749672339429</v>
      </c>
      <c r="G75" s="200">
        <f t="shared" si="52"/>
        <v>3.1689874200986345E-2</v>
      </c>
      <c r="I75" s="11" t="str">
        <f>I64</f>
        <v>Professional occupations</v>
      </c>
      <c r="J75" s="11">
        <v>14.70237754942902</v>
      </c>
      <c r="K75" s="11">
        <v>17.109526385717615</v>
      </c>
      <c r="L75" s="11">
        <v>2.4071488362885933</v>
      </c>
      <c r="M75" s="11">
        <v>6.3106650162013933</v>
      </c>
      <c r="N75" s="11">
        <v>8.7178138524899857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2.8744425713114774</v>
      </c>
      <c r="C76" s="11">
        <v>5.3775107586609758</v>
      </c>
      <c r="D76" s="11">
        <f t="shared" si="50"/>
        <v>2.5030681873494984</v>
      </c>
      <c r="E76" s="11">
        <v>2.0778994791677534</v>
      </c>
      <c r="F76" s="11">
        <f t="shared" si="51"/>
        <v>4.5809676665172514</v>
      </c>
      <c r="G76" s="200">
        <f t="shared" si="52"/>
        <v>3.6932452038966668E-2</v>
      </c>
      <c r="I76" s="11" t="str">
        <f>I65</f>
        <v>Associate professional occupations</v>
      </c>
      <c r="J76" s="11">
        <v>14.358325936886169</v>
      </c>
      <c r="K76" s="11">
        <v>14.942264405746542</v>
      </c>
      <c r="L76" s="11">
        <v>0.58393846886037126</v>
      </c>
      <c r="M76" s="11">
        <v>6.2476636128386414</v>
      </c>
      <c r="N76" s="11">
        <v>6.8316020816990122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0.42617960291502216</v>
      </c>
      <c r="C77" s="11">
        <v>0.77329221047841379</v>
      </c>
      <c r="D77" s="11">
        <f t="shared" si="50"/>
        <v>0.34711260756339163</v>
      </c>
      <c r="E77" s="11">
        <v>0.32430527505615647</v>
      </c>
      <c r="F77" s="11">
        <f t="shared" si="51"/>
        <v>0.67141788261954805</v>
      </c>
      <c r="G77" s="200">
        <f t="shared" si="52"/>
        <v>3.8444488541045541E-2</v>
      </c>
      <c r="I77" s="11" t="str">
        <f>I66</f>
        <v>Administrative and secretarial occupations</v>
      </c>
      <c r="J77" s="11">
        <v>13.101894013229671</v>
      </c>
      <c r="K77" s="11">
        <v>10.916915044241161</v>
      </c>
      <c r="L77" s="11">
        <v>-2.18497896898851</v>
      </c>
      <c r="M77" s="11">
        <v>5.8199872628091489</v>
      </c>
      <c r="N77" s="11">
        <v>3.6350082938206389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7.7768306374220719E-2</v>
      </c>
      <c r="C78" s="11">
        <v>0.12148665663650275</v>
      </c>
      <c r="D78" s="11">
        <f t="shared" si="50"/>
        <v>4.3718350262282032E-2</v>
      </c>
      <c r="E78" s="11">
        <v>5.1505564703282859E-2</v>
      </c>
      <c r="F78" s="11">
        <f t="shared" si="51"/>
        <v>9.5223914965564899E-2</v>
      </c>
      <c r="G78" s="200">
        <f t="shared" si="52"/>
        <v>3.4460409571392958E-2</v>
      </c>
      <c r="I78" s="11" t="str">
        <f t="shared" ref="I78:I82" si="58">I67</f>
        <v>Skilled trades occupations</v>
      </c>
      <c r="J78" s="11">
        <v>15.613597740801701</v>
      </c>
      <c r="K78" s="11">
        <v>14.515017338503384</v>
      </c>
      <c r="L78" s="11">
        <v>-1.0985804022983152</v>
      </c>
      <c r="M78" s="11">
        <v>5.7637771077561997</v>
      </c>
      <c r="N78" s="11">
        <v>4.665196705457884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0.30998061721607989</v>
      </c>
      <c r="C79" s="11">
        <v>0.65631497904107583</v>
      </c>
      <c r="D79" s="11">
        <f t="shared" si="50"/>
        <v>0.34633436182499594</v>
      </c>
      <c r="E79" s="11">
        <v>0.22699262573690412</v>
      </c>
      <c r="F79" s="11">
        <f t="shared" si="51"/>
        <v>0.57332698756190004</v>
      </c>
      <c r="G79" s="200">
        <f t="shared" si="52"/>
        <v>3.7308349891611137E-2</v>
      </c>
      <c r="I79" s="11" t="str">
        <f t="shared" si="58"/>
        <v>Caring, leisure and other service occupations</v>
      </c>
      <c r="J79" s="11">
        <v>19.833277403760569</v>
      </c>
      <c r="K79" s="11">
        <v>22.069368603997969</v>
      </c>
      <c r="L79" s="11">
        <v>2.2360912002373978</v>
      </c>
      <c r="M79" s="11">
        <v>11.045102793847144</v>
      </c>
      <c r="N79" s="11">
        <v>13.281193994084541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0.10132045132229139</v>
      </c>
      <c r="C80" s="11">
        <v>0.16214886834721201</v>
      </c>
      <c r="D80" s="11">
        <f t="shared" ref="D80" si="59">C80-B80</f>
        <v>6.0828417024920617E-2</v>
      </c>
      <c r="E80" s="11">
        <v>6.6466279558587943E-2</v>
      </c>
      <c r="F80" s="11">
        <f t="shared" ref="F80" si="60">SUM(D80:E80)</f>
        <v>0.12729469658350856</v>
      </c>
      <c r="G80" s="200">
        <f t="shared" si="52"/>
        <v>3.4198808579350981E-2</v>
      </c>
      <c r="I80" s="11" t="str">
        <f t="shared" si="58"/>
        <v>Sales and customer service occupations</v>
      </c>
      <c r="J80" s="11">
        <v>12.318823298177341</v>
      </c>
      <c r="K80" s="11">
        <v>13.539561582737047</v>
      </c>
      <c r="L80" s="11">
        <v>1.2207382845597072</v>
      </c>
      <c r="M80" s="11">
        <v>5.7954210766246677</v>
      </c>
      <c r="N80" s="11">
        <v>7.0161593611843749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0.31184467322458653</v>
      </c>
      <c r="C81" s="11">
        <v>0.53744575981605391</v>
      </c>
      <c r="D81" s="11">
        <f t="shared" si="50"/>
        <v>0.22560108659146738</v>
      </c>
      <c r="E81" s="11">
        <v>0.20875020939757452</v>
      </c>
      <c r="F81" s="11">
        <f t="shared" si="51"/>
        <v>0.43435129598904187</v>
      </c>
      <c r="G81" s="200">
        <f t="shared" si="52"/>
        <v>3.4754771341647617E-2</v>
      </c>
      <c r="I81" s="11" t="str">
        <f t="shared" si="58"/>
        <v>Process, plant and machine operatives</v>
      </c>
      <c r="J81" s="11">
        <v>9.6684369717439065</v>
      </c>
      <c r="K81" s="11">
        <v>12.468436437773832</v>
      </c>
      <c r="L81" s="11">
        <v>2.7999994660299254</v>
      </c>
      <c r="M81" s="11">
        <v>5.1218210879331458</v>
      </c>
      <c r="N81" s="11">
        <v>7.9218205539630713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1.6543923648204575</v>
      </c>
      <c r="C82" s="11">
        <v>3.2748606918062175</v>
      </c>
      <c r="D82" s="11">
        <f t="shared" si="50"/>
        <v>1.62046832698576</v>
      </c>
      <c r="E82" s="11">
        <v>1.3441533521918112</v>
      </c>
      <c r="F82" s="11">
        <f t="shared" si="51"/>
        <v>2.9646216791775712</v>
      </c>
      <c r="G82" s="200">
        <f t="shared" si="52"/>
        <v>4.0442643471648054E-2</v>
      </c>
      <c r="I82" s="11" t="str">
        <f t="shared" si="58"/>
        <v>Elementary occupations</v>
      </c>
      <c r="J82" s="11">
        <v>9.8211395902190795</v>
      </c>
      <c r="K82" s="11">
        <v>10.782410970773617</v>
      </c>
      <c r="L82" s="11">
        <v>0.96127138055453631</v>
      </c>
      <c r="M82" s="11">
        <v>4.6343971373683894</v>
      </c>
      <c r="N82" s="11">
        <v>5.5956685179229257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0.27265369362997643</v>
      </c>
      <c r="C83" s="11">
        <v>0.41075796365250961</v>
      </c>
      <c r="D83" s="11">
        <f t="shared" ref="D83:D84" si="61">C83-B83</f>
        <v>0.13810427002253317</v>
      </c>
      <c r="E83" s="11">
        <v>0.16429894585887961</v>
      </c>
      <c r="F83" s="11">
        <f t="shared" ref="F83:F84" si="62">SUM(D83:E83)</f>
        <v>0.30240321588141278</v>
      </c>
      <c r="G83" s="200">
        <f t="shared" si="52"/>
        <v>3.1940994572099424E-2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1.8376778895397367E-2</v>
      </c>
      <c r="C84" s="11">
        <v>2.8899323644576466E-2</v>
      </c>
      <c r="D84" s="11">
        <f t="shared" si="61"/>
        <v>1.0522544749179099E-2</v>
      </c>
      <c r="E84" s="11">
        <v>1.0673418543233396E-2</v>
      </c>
      <c r="F84" s="11">
        <f t="shared" si="62"/>
        <v>2.1195963292412495E-2</v>
      </c>
      <c r="G84" s="200">
        <f t="shared" si="52"/>
        <v>3.0999955544386282E-2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0.97850355838278924</v>
      </c>
      <c r="C85" s="11">
        <v>1.8889024578533062</v>
      </c>
      <c r="D85" s="11">
        <f t="shared" si="50"/>
        <v>0.910398899470517</v>
      </c>
      <c r="E85" s="11">
        <v>0.63619456892829518</v>
      </c>
      <c r="F85" s="11">
        <f t="shared" si="51"/>
        <v>1.5465934683988123</v>
      </c>
      <c r="G85" s="200">
        <f t="shared" si="52"/>
        <v>3.3955693044233515E-2</v>
      </c>
      <c r="I85" s="11" t="str">
        <f>I74</f>
        <v>Managers, directors and senior officials</v>
      </c>
      <c r="J85" s="11">
        <f t="array" ref="J85:J93">MMULT(aggregation!$B$13:$AA$21,B210:B235)</f>
        <v>9.4209281907128002</v>
      </c>
      <c r="K85" s="11">
        <f t="array" ref="K85:K93">MMULT(aggregation!$B$13:$AA$21,C210:C235)</f>
        <v>6.2746609126399706</v>
      </c>
      <c r="L85" s="11">
        <f t="array" ref="L85:L93">MMULT(aggregation!$B$13:$AA$21,D210:D235)</f>
        <v>-3.14626727807283</v>
      </c>
      <c r="M85" s="11">
        <f t="array" ref="M85:M93">MMULT(aggregation!$B$13:$AA$21,E210:E235)</f>
        <v>3.586280099147217</v>
      </c>
      <c r="N85" s="11">
        <f t="array" ref="N85:N93">MMULT(aggregation!$B$13:$AA$21,F210:F235)</f>
        <v>0.44001282107438677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0.3545296526024822</v>
      </c>
      <c r="C86" s="11">
        <v>0.72888801952846682</v>
      </c>
      <c r="D86" s="11">
        <f t="shared" si="50"/>
        <v>0.37435836692598462</v>
      </c>
      <c r="E86" s="11">
        <v>0.24830653194765093</v>
      </c>
      <c r="F86" s="11">
        <f t="shared" si="51"/>
        <v>0.62266489887363552</v>
      </c>
      <c r="G86" s="200">
        <f t="shared" si="52"/>
        <v>3.6023921247045232E-2</v>
      </c>
      <c r="I86" s="11" t="str">
        <f>I75</f>
        <v>Professional occupations</v>
      </c>
      <c r="J86" s="11">
        <v>9.8367001633202236</v>
      </c>
      <c r="K86" s="11">
        <v>8.015111413471697</v>
      </c>
      <c r="L86" s="11">
        <v>-1.821588749848527</v>
      </c>
      <c r="M86" s="11">
        <v>3.6155293798022252</v>
      </c>
      <c r="N86" s="11">
        <v>1.7939406299536982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0.22841262633739612</v>
      </c>
      <c r="C87" s="11">
        <v>0.73329437866298564</v>
      </c>
      <c r="D87" s="11">
        <f t="shared" ref="D87:D88" si="63">C87-B87</f>
        <v>0.50488175232558952</v>
      </c>
      <c r="E87" s="11">
        <v>0.23103799101659248</v>
      </c>
      <c r="F87" s="11">
        <f t="shared" ref="F87:F88" si="64">SUM(D87:E87)</f>
        <v>0.73591974334218202</v>
      </c>
      <c r="G87" s="200">
        <f t="shared" si="52"/>
        <v>4.7694302415689949E-2</v>
      </c>
      <c r="I87" s="11" t="str">
        <f>I76</f>
        <v>Associate professional occupations</v>
      </c>
      <c r="J87" s="11">
        <v>10.508839652680766</v>
      </c>
      <c r="K87" s="11">
        <v>7.7926736963458465</v>
      </c>
      <c r="L87" s="11">
        <v>-2.7161659563349208</v>
      </c>
      <c r="M87" s="11">
        <v>3.7657379899681294</v>
      </c>
      <c r="N87" s="11">
        <v>1.0495720336332084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0.26985589991641085</v>
      </c>
      <c r="C88" s="11">
        <v>0.49287004092893011</v>
      </c>
      <c r="D88" s="11">
        <f t="shared" si="63"/>
        <v>0.22301414101251926</v>
      </c>
      <c r="E88" s="11">
        <v>0.23513616777636734</v>
      </c>
      <c r="F88" s="11">
        <f t="shared" si="64"/>
        <v>0.45815030878888663</v>
      </c>
      <c r="G88" s="200">
        <f t="shared" si="52"/>
        <v>4.2661912039253069E-2</v>
      </c>
      <c r="I88" s="11" t="str">
        <f>I77</f>
        <v>Administrative and secretarial occupations</v>
      </c>
      <c r="J88" s="11">
        <v>14.700925228854553</v>
      </c>
      <c r="K88" s="11">
        <v>8.1502612716754985</v>
      </c>
      <c r="L88" s="11">
        <v>-6.5506639571790553</v>
      </c>
      <c r="M88" s="11">
        <v>5.3154056358501975</v>
      </c>
      <c r="N88" s="11">
        <v>-1.2352583213288575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0.11580008221181724</v>
      </c>
      <c r="C89" s="11">
        <v>0.38395063025961479</v>
      </c>
      <c r="D89" s="11">
        <f t="shared" si="50"/>
        <v>0.26815054804779753</v>
      </c>
      <c r="E89" s="11">
        <v>0.14810036145513203</v>
      </c>
      <c r="F89" s="11">
        <f t="shared" si="51"/>
        <v>0.41625090950292953</v>
      </c>
      <c r="G89" s="200">
        <f t="shared" si="52"/>
        <v>5.6449520122147101E-2</v>
      </c>
      <c r="I89" s="11" t="str">
        <f t="shared" ref="I89:I93" si="65">I78</f>
        <v>Skilled trades occupations</v>
      </c>
      <c r="J89" s="11">
        <v>12.226403168381029</v>
      </c>
      <c r="K89" s="11">
        <v>9.6256500505235127</v>
      </c>
      <c r="L89" s="11">
        <v>-2.6007531178575167</v>
      </c>
      <c r="M89" s="11">
        <v>4.4108062596034063</v>
      </c>
      <c r="N89" s="11">
        <v>1.81005314174589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0.75570959771468904</v>
      </c>
      <c r="C90" s="11">
        <v>1.3204434412524544</v>
      </c>
      <c r="D90" s="11">
        <f t="shared" ref="D90" si="66">C90-B90</f>
        <v>0.56473384353776535</v>
      </c>
      <c r="E90" s="11">
        <v>0.52336013288016747</v>
      </c>
      <c r="F90" s="11">
        <f t="shared" ref="F90" si="67">SUM(D90:E90)</f>
        <v>1.0880939764179329</v>
      </c>
      <c r="G90" s="200">
        <f t="shared" ref="G90:G91" si="68">IF(B90&gt;0,(1+(E90/B90))^(1/($C$6-$B$6))-1,0)</f>
        <v>3.5704712317795151E-2</v>
      </c>
      <c r="I90" s="11" t="str">
        <f t="shared" si="65"/>
        <v>Caring, leisure and other service occupations</v>
      </c>
      <c r="J90" s="11">
        <v>14.133866381484122</v>
      </c>
      <c r="K90" s="11">
        <v>9.3321740249993912</v>
      </c>
      <c r="L90" s="11">
        <v>-4.8016923564847316</v>
      </c>
      <c r="M90" s="11">
        <v>5.8272446870040442</v>
      </c>
      <c r="N90" s="11">
        <v>1.0255523305193126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51.376670393377637</v>
      </c>
      <c r="C91" s="11">
        <f t="shared" ref="C91:F91" si="69">SUM(C65:C90)</f>
        <v>81.342691974201628</v>
      </c>
      <c r="D91" s="11">
        <f t="shared" si="69"/>
        <v>29.96602158082398</v>
      </c>
      <c r="E91" s="11">
        <f t="shared" si="69"/>
        <v>31.367286113848579</v>
      </c>
      <c r="F91" s="11">
        <f t="shared" si="69"/>
        <v>61.333307694672541</v>
      </c>
      <c r="G91" s="200">
        <f t="shared" si="68"/>
        <v>3.2281209219366058E-2</v>
      </c>
      <c r="I91" s="11" t="str">
        <f t="shared" si="65"/>
        <v>Sales and customer service occupations</v>
      </c>
      <c r="J91" s="11">
        <v>11.672070889323233</v>
      </c>
      <c r="K91" s="11">
        <v>8.9882790675622779</v>
      </c>
      <c r="L91" s="11">
        <v>-2.6837918217609564</v>
      </c>
      <c r="M91" s="11">
        <v>5.1672259285314635</v>
      </c>
      <c r="N91" s="11">
        <v>2.4834341067705075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13.249279430912445</v>
      </c>
      <c r="K92" s="11">
        <v>12.756606843680913</v>
      </c>
      <c r="L92" s="11">
        <v>-0.49267258723153251</v>
      </c>
      <c r="M92" s="11">
        <v>6.3433455476184566</v>
      </c>
      <c r="N92" s="11">
        <v>5.850672960386925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16.032846337045015</v>
      </c>
      <c r="K93" s="11">
        <v>14.465618155229553</v>
      </c>
      <c r="L93" s="11">
        <v>-1.5672281818154619</v>
      </c>
      <c r="M93" s="11">
        <v>7.0898020020164774</v>
      </c>
      <c r="N93" s="11">
        <v>5.5225738202010159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11.979685115885548</v>
      </c>
      <c r="C94" s="11">
        <v>13.511901060674544</v>
      </c>
      <c r="D94" s="11">
        <f>C94-B94</f>
        <v>1.5322159447889963</v>
      </c>
      <c r="E94" s="11">
        <v>6.9462939003264763</v>
      </c>
      <c r="F94" s="11">
        <f>SUM(D94:E94)</f>
        <v>8.4785098451154717</v>
      </c>
      <c r="G94" s="200">
        <f>IF(B94&gt;0,(1+(E94/B94))^(1/($C$6-$B$6))-1,0)</f>
        <v>3.0957739876655621E-2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3.9797827181288317</v>
      </c>
      <c r="C95" s="11">
        <v>5.4056067039506237</v>
      </c>
      <c r="D95" s="11">
        <f t="shared" ref="D95:D118" si="72">C95-B95</f>
        <v>1.425823985821792</v>
      </c>
      <c r="E95" s="11">
        <v>2.8263013818544862</v>
      </c>
      <c r="F95" s="11">
        <f t="shared" ref="F95:F118" si="73">SUM(D95:E95)</f>
        <v>4.2521253676762782</v>
      </c>
      <c r="G95" s="200">
        <f t="shared" ref="G95:G120" si="74">IF(B95&gt;0,(1+(E95/B95))^(1/($C$6-$B$6))-1,0)</f>
        <v>3.6420186697325496E-2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11.25425978564699</v>
      </c>
      <c r="C96" s="11">
        <v>15.353085456267111</v>
      </c>
      <c r="D96" s="11">
        <f t="shared" si="72"/>
        <v>4.0988256706201209</v>
      </c>
      <c r="E96" s="11">
        <v>5.4382467935734073</v>
      </c>
      <c r="F96" s="11">
        <f t="shared" si="73"/>
        <v>9.5370724641935283</v>
      </c>
      <c r="G96" s="200">
        <f t="shared" si="74"/>
        <v>2.6629268039708665E-2</v>
      </c>
      <c r="I96" s="11" t="str">
        <f>I85</f>
        <v>Managers, directors and senior officials</v>
      </c>
      <c r="J96" s="11">
        <f t="array" ref="J96:J104">MMULT(aggregation!$B$13:$AA$21,B239:B264)</f>
        <v>6.6577864375795102</v>
      </c>
      <c r="K96" s="11">
        <f t="array" ref="K96:K104">MMULT(aggregation!$B$13:$AA$21,C239:C264)</f>
        <v>3.9561328269193536</v>
      </c>
      <c r="L96" s="11">
        <f t="array" ref="L96:L104">MMULT(aggregation!$B$13:$AA$21,D239:D264)</f>
        <v>-2.7016536106601565</v>
      </c>
      <c r="M96" s="11">
        <f t="array" ref="M96:M104">MMULT(aggregation!$B$13:$AA$21,E239:E264)</f>
        <v>2.3333273340651832</v>
      </c>
      <c r="N96" s="11">
        <f t="array" ref="N96:N104">MMULT(aggregation!$B$13:$AA$21,F239:F264)</f>
        <v>-0.36832627659497308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7.825095648006454</v>
      </c>
      <c r="C97" s="11">
        <v>9.320418071160022</v>
      </c>
      <c r="D97" s="11">
        <f t="shared" si="72"/>
        <v>1.495322423153568</v>
      </c>
      <c r="E97" s="11">
        <v>4.9731049266852612</v>
      </c>
      <c r="F97" s="11">
        <f t="shared" si="73"/>
        <v>6.4684273498388292</v>
      </c>
      <c r="G97" s="200">
        <f t="shared" si="74"/>
        <v>3.3341688132831893E-2</v>
      </c>
      <c r="I97" s="11" t="str">
        <f>I86</f>
        <v>Professional occupations</v>
      </c>
      <c r="J97" s="11">
        <v>6.0598561493600496</v>
      </c>
      <c r="K97" s="11">
        <v>4.0110442157572912</v>
      </c>
      <c r="L97" s="11">
        <v>-2.0488119336027584</v>
      </c>
      <c r="M97" s="11">
        <v>2.0201416999979256</v>
      </c>
      <c r="N97" s="11">
        <v>-2.8670233604832979E-2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6.7015002154631143</v>
      </c>
      <c r="C98" s="11">
        <v>4.228277221543757</v>
      </c>
      <c r="D98" s="11">
        <f t="shared" ref="D98" si="75">C98-B98</f>
        <v>-2.4732229939193573</v>
      </c>
      <c r="E98" s="11">
        <v>2.7479738445170927</v>
      </c>
      <c r="F98" s="11">
        <f t="shared" ref="F98" si="76">SUM(D98:E98)</f>
        <v>0.27475085059773541</v>
      </c>
      <c r="G98" s="200">
        <f t="shared" si="74"/>
        <v>2.3172926595525611E-2</v>
      </c>
      <c r="I98" s="11" t="str">
        <f>I87</f>
        <v>Associate professional occupations</v>
      </c>
      <c r="J98" s="11">
        <v>6.3714897403040958</v>
      </c>
      <c r="K98" s="11">
        <v>3.823348161639097</v>
      </c>
      <c r="L98" s="11">
        <v>-2.5481415786649984</v>
      </c>
      <c r="M98" s="11">
        <v>1.8914443142745634</v>
      </c>
      <c r="N98" s="11">
        <v>-0.65669726439043519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14.425658044285335</v>
      </c>
      <c r="C99" s="11">
        <v>16.611753136934105</v>
      </c>
      <c r="D99" s="11">
        <f t="shared" si="72"/>
        <v>2.1860950926487703</v>
      </c>
      <c r="E99" s="11">
        <v>8.2006787726080717</v>
      </c>
      <c r="F99" s="11">
        <f t="shared" si="73"/>
        <v>10.386773865256842</v>
      </c>
      <c r="G99" s="200">
        <f t="shared" si="74"/>
        <v>3.0461825750043747E-2</v>
      </c>
      <c r="I99" s="11" t="str">
        <f>I88</f>
        <v>Administrative and secretarial occupations</v>
      </c>
      <c r="J99" s="11">
        <v>7.6298839120745932</v>
      </c>
      <c r="K99" s="11">
        <v>1.8825432159832418</v>
      </c>
      <c r="L99" s="11">
        <v>-5.7473406960913511</v>
      </c>
      <c r="M99" s="11">
        <v>1.5930376695257227</v>
      </c>
      <c r="N99" s="11">
        <v>-4.1543030265656284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2.7925181684559561</v>
      </c>
      <c r="C100" s="11">
        <v>3.2114741916868823</v>
      </c>
      <c r="D100" s="11">
        <f t="shared" si="72"/>
        <v>0.41895602323092618</v>
      </c>
      <c r="E100" s="11">
        <v>1.2849095593243274</v>
      </c>
      <c r="F100" s="11">
        <f t="shared" si="73"/>
        <v>1.7038655825552536</v>
      </c>
      <c r="G100" s="200">
        <f t="shared" si="74"/>
        <v>2.5555931930155262E-2</v>
      </c>
      <c r="I100" s="11" t="str">
        <f t="shared" ref="I100:I104" si="77">I89</f>
        <v>Skilled trades occupations</v>
      </c>
      <c r="J100" s="11">
        <v>7.351456590890411</v>
      </c>
      <c r="K100" s="11">
        <v>4.1503353817240045</v>
      </c>
      <c r="L100" s="11">
        <v>-3.2011212091664065</v>
      </c>
      <c r="M100" s="11">
        <v>2.2415289417344249</v>
      </c>
      <c r="N100" s="11">
        <v>-0.95959226743198156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2.6550272353482498</v>
      </c>
      <c r="C101" s="11">
        <v>6.6527895113833182</v>
      </c>
      <c r="D101" s="11">
        <f t="shared" si="72"/>
        <v>3.9977622760350684</v>
      </c>
      <c r="E101" s="11">
        <v>3.3757170290402976</v>
      </c>
      <c r="F101" s="11">
        <f t="shared" si="73"/>
        <v>7.3734793050753655</v>
      </c>
      <c r="G101" s="200">
        <f t="shared" si="74"/>
        <v>5.6217751203764266E-2</v>
      </c>
      <c r="I101" s="11" t="str">
        <f t="shared" si="77"/>
        <v>Caring, leisure and other service occupations</v>
      </c>
      <c r="J101" s="11">
        <v>4.2379437415805574</v>
      </c>
      <c r="K101" s="11">
        <v>2.6275193611992407</v>
      </c>
      <c r="L101" s="11">
        <v>-1.610424380381317</v>
      </c>
      <c r="M101" s="11">
        <v>1.2769809711364306</v>
      </c>
      <c r="N101" s="11">
        <v>-0.33344340924488652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1.6434429805452933</v>
      </c>
      <c r="C102" s="11">
        <v>2.105986568423424</v>
      </c>
      <c r="D102" s="11">
        <f t="shared" si="72"/>
        <v>0.46254358787813077</v>
      </c>
      <c r="E102" s="11">
        <v>0.68144936922858135</v>
      </c>
      <c r="F102" s="11">
        <f t="shared" si="73"/>
        <v>1.143992957106712</v>
      </c>
      <c r="G102" s="200">
        <f t="shared" si="74"/>
        <v>2.339481863170767E-2</v>
      </c>
      <c r="I102" s="11" t="str">
        <f t="shared" si="77"/>
        <v>Sales and customer service occupations</v>
      </c>
      <c r="J102" s="11">
        <v>7.3479531113239327</v>
      </c>
      <c r="K102" s="11">
        <v>2.6630326258149539</v>
      </c>
      <c r="L102" s="11">
        <v>-4.6849204855089788</v>
      </c>
      <c r="M102" s="11">
        <v>1.8404286653765409</v>
      </c>
      <c r="N102" s="11">
        <v>-2.8444918201324376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2.7977059698220623</v>
      </c>
      <c r="C103" s="11">
        <v>2.6216111913810929</v>
      </c>
      <c r="D103" s="11">
        <f t="shared" ref="D103:D104" si="78">C103-B103</f>
        <v>-0.17609477844096943</v>
      </c>
      <c r="E103" s="11">
        <v>1.255958916956013</v>
      </c>
      <c r="F103" s="11">
        <f t="shared" ref="F103:F104" si="79">SUM(D103:E103)</f>
        <v>1.0798641385150436</v>
      </c>
      <c r="G103" s="200">
        <f t="shared" si="74"/>
        <v>2.5029548340862906E-2</v>
      </c>
      <c r="I103" s="11" t="str">
        <f t="shared" si="77"/>
        <v>Process, plant and machine operatives</v>
      </c>
      <c r="J103" s="11">
        <v>11.241897543756753</v>
      </c>
      <c r="K103" s="11">
        <v>5.6365529015000284</v>
      </c>
      <c r="L103" s="11">
        <v>-5.6053446422567248</v>
      </c>
      <c r="M103" s="11">
        <v>3.6621694044998154</v>
      </c>
      <c r="N103" s="11">
        <v>-1.9431752377569089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8.804950569598283</v>
      </c>
      <c r="C104" s="11">
        <v>10.359468080875571</v>
      </c>
      <c r="D104" s="11">
        <f t="shared" si="78"/>
        <v>1.5545175112772878</v>
      </c>
      <c r="E104" s="11">
        <v>4.899322981451375</v>
      </c>
      <c r="F104" s="11">
        <f t="shared" si="79"/>
        <v>6.4538404927286628</v>
      </c>
      <c r="G104" s="200">
        <f t="shared" si="74"/>
        <v>2.9932129395374707E-2</v>
      </c>
      <c r="I104" s="11" t="str">
        <f t="shared" si="77"/>
        <v>Elementary occupations</v>
      </c>
      <c r="J104" s="11">
        <v>15.978008761029161</v>
      </c>
      <c r="K104" s="11">
        <v>11.627569348848144</v>
      </c>
      <c r="L104" s="11">
        <v>-4.3504394121810144</v>
      </c>
      <c r="M104" s="11">
        <v>5.9479231417924403</v>
      </c>
      <c r="N104" s="11">
        <v>1.5974837296114255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9.0458607801708126</v>
      </c>
      <c r="C105" s="11">
        <v>13.151593056075653</v>
      </c>
      <c r="D105" s="11">
        <f t="shared" si="72"/>
        <v>4.10573227590484</v>
      </c>
      <c r="E105" s="11">
        <v>6.6055006653233788</v>
      </c>
      <c r="F105" s="11">
        <f t="shared" si="73"/>
        <v>10.711232941228218</v>
      </c>
      <c r="G105" s="200">
        <f t="shared" si="74"/>
        <v>3.7226207302267333E-2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1.5810675939823993</v>
      </c>
      <c r="C106" s="11">
        <v>2.717725904069161</v>
      </c>
      <c r="D106" s="11">
        <f t="shared" si="72"/>
        <v>1.1366583100867618</v>
      </c>
      <c r="E106" s="11">
        <v>1.3988208892392171</v>
      </c>
      <c r="F106" s="11">
        <f t="shared" si="73"/>
        <v>2.5354791993259789</v>
      </c>
      <c r="G106" s="200">
        <f t="shared" si="74"/>
        <v>4.3157708414455875E-2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1.0554693048152177</v>
      </c>
      <c r="C107" s="11">
        <v>1.4891411539316859</v>
      </c>
      <c r="D107" s="11">
        <f t="shared" si="72"/>
        <v>0.43367184911646817</v>
      </c>
      <c r="E107" s="11">
        <v>0.80565496736464093</v>
      </c>
      <c r="F107" s="11">
        <f t="shared" si="73"/>
        <v>1.2393268164811091</v>
      </c>
      <c r="G107" s="200">
        <f t="shared" si="74"/>
        <v>3.8537025318393203E-2</v>
      </c>
      <c r="I107" s="11" t="str">
        <f>I96</f>
        <v>Managers, directors and senior officials</v>
      </c>
      <c r="J107" s="11">
        <f t="array" ref="J107:J115">MMULT(aggregation!$B$13:$AA$21,B268:B293)</f>
        <v>1.3907256285460634</v>
      </c>
      <c r="K107" s="11">
        <f t="array" ref="K107:K115">MMULT(aggregation!$B$13:$AA$21,C268:C293)</f>
        <v>1.501932459833051</v>
      </c>
      <c r="L107" s="11">
        <f t="array" ref="L107:L115">MMULT(aggregation!$B$13:$AA$21,D268:D293)</f>
        <v>0.11120683128698772</v>
      </c>
      <c r="M107" s="11">
        <f t="array" ref="M107:M115">MMULT(aggregation!$B$13:$AA$21,E268:E293)</f>
        <v>0.54826664680830806</v>
      </c>
      <c r="N107" s="11">
        <f t="array" ref="N107:N115">MMULT(aggregation!$B$13:$AA$21,F268:F293)</f>
        <v>0.65947347809529577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1.0312638536350096</v>
      </c>
      <c r="C108" s="11">
        <v>1.4712927645269898</v>
      </c>
      <c r="D108" s="11">
        <f t="shared" si="72"/>
        <v>0.44002891089198015</v>
      </c>
      <c r="E108" s="11">
        <v>0.60061247247052141</v>
      </c>
      <c r="F108" s="11">
        <f t="shared" si="73"/>
        <v>1.0406413833625017</v>
      </c>
      <c r="G108" s="200">
        <f t="shared" si="74"/>
        <v>3.1069237766851554E-2</v>
      </c>
      <c r="I108" s="11" t="str">
        <f>I97</f>
        <v>Professional occupations</v>
      </c>
      <c r="J108" s="11">
        <v>1.1032974557542599</v>
      </c>
      <c r="K108" s="11">
        <v>1.3734521184354938</v>
      </c>
      <c r="L108" s="11">
        <v>0.270154662681234</v>
      </c>
      <c r="M108" s="11">
        <v>0.49158760186034056</v>
      </c>
      <c r="N108" s="11">
        <v>0.76174226454157457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0.42569548935256712</v>
      </c>
      <c r="C109" s="11">
        <v>0.56932664869651339</v>
      </c>
      <c r="D109" s="11">
        <f t="shared" ref="D109" si="80">C109-B109</f>
        <v>0.14363115934394627</v>
      </c>
      <c r="E109" s="11">
        <v>0.25099876942402821</v>
      </c>
      <c r="F109" s="11">
        <f t="shared" ref="F109" si="81">SUM(D109:E109)</f>
        <v>0.39462992876797448</v>
      </c>
      <c r="G109" s="200">
        <f t="shared" si="74"/>
        <v>3.1382036096986532E-2</v>
      </c>
      <c r="I109" s="11" t="str">
        <f>I98</f>
        <v>Associate professional occupations</v>
      </c>
      <c r="J109" s="11">
        <v>1.1210790379805651</v>
      </c>
      <c r="K109" s="11">
        <v>1.0352050699170552</v>
      </c>
      <c r="L109" s="11">
        <v>-8.5873968063509859E-2</v>
      </c>
      <c r="M109" s="11">
        <v>0.40098983077168471</v>
      </c>
      <c r="N109" s="11">
        <v>0.31511586270817488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0.70582419203028668</v>
      </c>
      <c r="C110" s="11">
        <v>1.1016985752787753</v>
      </c>
      <c r="D110" s="11">
        <f t="shared" si="72"/>
        <v>0.39587438324848867</v>
      </c>
      <c r="E110" s="11">
        <v>0.49682445598140507</v>
      </c>
      <c r="F110" s="11">
        <f t="shared" si="73"/>
        <v>0.89269883922989379</v>
      </c>
      <c r="G110" s="200">
        <f t="shared" si="74"/>
        <v>3.6166344250853966E-2</v>
      </c>
      <c r="I110" s="11" t="str">
        <f>I99</f>
        <v>Administrative and secretarial occupations</v>
      </c>
      <c r="J110" s="11">
        <v>1.538355396180537</v>
      </c>
      <c r="K110" s="11">
        <v>1.0709577732671438</v>
      </c>
      <c r="L110" s="11">
        <v>-0.46739762291339326</v>
      </c>
      <c r="M110" s="11">
        <v>0.54858563846007447</v>
      </c>
      <c r="N110" s="11">
        <v>8.1188015546681258E-2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5.5650285198952663</v>
      </c>
      <c r="C111" s="11">
        <v>9.0245322407458524</v>
      </c>
      <c r="D111" s="11">
        <f>C111-B111</f>
        <v>3.4595037208505861</v>
      </c>
      <c r="E111" s="11">
        <v>4.9252020282809745</v>
      </c>
      <c r="F111" s="11">
        <f>SUM(D111:E111)</f>
        <v>8.3847057491315606</v>
      </c>
      <c r="G111" s="200">
        <f t="shared" si="74"/>
        <v>4.3168607637664724E-2</v>
      </c>
      <c r="I111" s="11" t="str">
        <f t="shared" ref="I111:I115" si="82">I100</f>
        <v>Skilled trades occupations</v>
      </c>
      <c r="J111" s="11">
        <v>2.8433987055460994</v>
      </c>
      <c r="K111" s="11">
        <v>1.6510928195892449</v>
      </c>
      <c r="L111" s="11">
        <v>-1.1923058859568543</v>
      </c>
      <c r="M111" s="11">
        <v>0.7441267864572827</v>
      </c>
      <c r="N111" s="11">
        <v>-0.44817909949957135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1.3019244691032852</v>
      </c>
      <c r="C112" s="11">
        <v>2.1272516140208317</v>
      </c>
      <c r="D112" s="11">
        <f t="shared" ref="D112:D113" si="83">C112-B112</f>
        <v>0.82532714491754655</v>
      </c>
      <c r="E112" s="11">
        <v>1.056301086321733</v>
      </c>
      <c r="F112" s="11">
        <f t="shared" ref="F112:F113" si="84">SUM(D112:E112)</f>
        <v>1.8816282312392796</v>
      </c>
      <c r="G112" s="200">
        <f t="shared" si="74"/>
        <v>4.0399105491472742E-2</v>
      </c>
      <c r="I112" s="11" t="str">
        <f t="shared" si="82"/>
        <v>Caring, leisure and other service occupations</v>
      </c>
      <c r="J112" s="11">
        <v>0.87004216814434709</v>
      </c>
      <c r="K112" s="11">
        <v>0.71344722246964609</v>
      </c>
      <c r="L112" s="11">
        <v>-0.15659494567470092</v>
      </c>
      <c r="M112" s="11">
        <v>0.24587005770758827</v>
      </c>
      <c r="N112" s="11">
        <v>8.9275112032887322E-2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9.5105007597511865E-2</v>
      </c>
      <c r="C113" s="11">
        <v>0.13645411518830264</v>
      </c>
      <c r="D113" s="11">
        <f t="shared" si="83"/>
        <v>4.1349107590790773E-2</v>
      </c>
      <c r="E113" s="11">
        <v>6.6510508809268731E-2</v>
      </c>
      <c r="F113" s="11">
        <f t="shared" si="84"/>
        <v>0.1078596164000595</v>
      </c>
      <c r="G113" s="200">
        <f t="shared" si="74"/>
        <v>3.5981447270690747E-2</v>
      </c>
      <c r="I113" s="11" t="str">
        <f t="shared" si="82"/>
        <v>Sales and customer service occupations</v>
      </c>
      <c r="J113" s="11">
        <v>2.1602372886916053</v>
      </c>
      <c r="K113" s="11">
        <v>1.5335717076254149</v>
      </c>
      <c r="L113" s="11">
        <v>-0.62666558106619019</v>
      </c>
      <c r="M113" s="11">
        <v>0.52983495369640954</v>
      </c>
      <c r="N113" s="11">
        <v>-9.6830627369780597E-2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4.3754358489624945</v>
      </c>
      <c r="C114" s="11">
        <v>6.8067857041087976</v>
      </c>
      <c r="D114" s="11">
        <f t="shared" si="72"/>
        <v>2.4313498551463031</v>
      </c>
      <c r="E114" s="11">
        <v>3.0457843176052246</v>
      </c>
      <c r="F114" s="11">
        <f t="shared" si="73"/>
        <v>5.4771341727515281</v>
      </c>
      <c r="G114" s="200">
        <f t="shared" si="74"/>
        <v>3.5850149402707476E-2</v>
      </c>
      <c r="I114" s="11" t="str">
        <f t="shared" si="82"/>
        <v>Process, plant and machine operatives</v>
      </c>
      <c r="J114" s="11">
        <v>3.7373273884974916</v>
      </c>
      <c r="K114" s="11">
        <v>1.4362478249661685</v>
      </c>
      <c r="L114" s="11">
        <v>-2.3010795635313226</v>
      </c>
      <c r="M114" s="11">
        <v>0.87381155251558273</v>
      </c>
      <c r="N114" s="11">
        <v>-1.4272680110157401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1.4072354872569519</v>
      </c>
      <c r="C115" s="11">
        <v>2.2902644039376123</v>
      </c>
      <c r="D115" s="11">
        <f t="shared" si="72"/>
        <v>0.88302891668066041</v>
      </c>
      <c r="E115" s="11">
        <v>0.9956946838932661</v>
      </c>
      <c r="F115" s="11">
        <f t="shared" si="73"/>
        <v>1.8787236005739265</v>
      </c>
      <c r="G115" s="200">
        <f t="shared" si="74"/>
        <v>3.6314619305476192E-2</v>
      </c>
      <c r="I115" s="11" t="str">
        <f t="shared" si="82"/>
        <v>Elementary occupations</v>
      </c>
      <c r="J115" s="11">
        <v>4.6884658425419783</v>
      </c>
      <c r="K115" s="11">
        <v>2.7612993597582465</v>
      </c>
      <c r="L115" s="11">
        <v>-1.9271664827837318</v>
      </c>
      <c r="M115" s="11">
        <v>1.1748685548500639</v>
      </c>
      <c r="N115" s="11">
        <v>-0.75229792793366801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0.6915263173631645</v>
      </c>
      <c r="C116" s="11">
        <v>1.7487738554639607</v>
      </c>
      <c r="D116" s="11">
        <f t="shared" ref="D116:D117" si="85">C116-B116</f>
        <v>1.0572475381007962</v>
      </c>
      <c r="E116" s="11">
        <v>0.64510207094400862</v>
      </c>
      <c r="F116" s="11">
        <f t="shared" ref="F116:F117" si="86">SUM(D116:E116)</f>
        <v>1.7023496090448047</v>
      </c>
      <c r="G116" s="200">
        <f t="shared" si="74"/>
        <v>4.4912997203634397E-2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1.0912374959005342</v>
      </c>
      <c r="C117" s="11">
        <v>1.6036173688307822</v>
      </c>
      <c r="D117" s="11">
        <f t="shared" si="85"/>
        <v>0.512379872930248</v>
      </c>
      <c r="E117" s="11">
        <v>0.88485033180874839</v>
      </c>
      <c r="F117" s="11">
        <f t="shared" si="86"/>
        <v>1.3972302047389964</v>
      </c>
      <c r="G117" s="200">
        <f t="shared" si="74"/>
        <v>4.0381124338173757E-2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0.44931041331914373</v>
      </c>
      <c r="C118" s="11">
        <v>1.6401133419390874</v>
      </c>
      <c r="D118" s="11">
        <f t="shared" si="72"/>
        <v>1.1908029286199437</v>
      </c>
      <c r="E118" s="11">
        <v>0.84645499588357387</v>
      </c>
      <c r="F118" s="11">
        <f t="shared" si="73"/>
        <v>2.0372579245035176</v>
      </c>
      <c r="G118" s="200">
        <f t="shared" si="74"/>
        <v>7.3162099752722254E-2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3.210814793866021</v>
      </c>
      <c r="C119" s="11">
        <v>4.4060150027434046</v>
      </c>
      <c r="D119" s="11">
        <f t="shared" ref="D119" si="87">C119-B119</f>
        <v>1.1952002088773837</v>
      </c>
      <c r="E119" s="11">
        <v>2.2683000485116738</v>
      </c>
      <c r="F119" s="11">
        <f t="shared" ref="F119" si="88">SUM(D119:E119)</f>
        <v>3.4635002573890574</v>
      </c>
      <c r="G119" s="200">
        <f t="shared" si="74"/>
        <v>3.627020126834446E-2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106.89242601843679</v>
      </c>
      <c r="C120" s="11">
        <f t="shared" ref="C120:F120" si="89">SUM(C94:C119)</f>
        <v>139.66695694383787</v>
      </c>
      <c r="D120" s="11">
        <f t="shared" si="89"/>
        <v>32.774530925401081</v>
      </c>
      <c r="E120" s="11">
        <f t="shared" si="89"/>
        <v>67.522569767427044</v>
      </c>
      <c r="F120" s="11">
        <f t="shared" si="89"/>
        <v>100.29710069282811</v>
      </c>
      <c r="G120" s="200">
        <f t="shared" si="74"/>
        <v>3.3179528706239969E-2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2.1002219426688011</v>
      </c>
      <c r="C123" s="11">
        <v>2.1325428139489304</v>
      </c>
      <c r="D123" s="11">
        <f>C123-B123</f>
        <v>3.2320871280129282E-2</v>
      </c>
      <c r="E123" s="11">
        <v>1.0643307812647509</v>
      </c>
      <c r="F123" s="11">
        <f>SUM(D123:E123)</f>
        <v>1.0966516525448802</v>
      </c>
      <c r="G123" s="200">
        <f>IF(B123&gt;0,(1+(E123/B123))^(1/($C$6-$B$6))-1,0)</f>
        <v>2.7708171295323103E-2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1.0559346201051076</v>
      </c>
      <c r="C124" s="11">
        <v>1.2798334944623249</v>
      </c>
      <c r="D124" s="11">
        <f t="shared" ref="D124:D139" si="92">C124-B124</f>
        <v>0.22389887435721723</v>
      </c>
      <c r="E124" s="11">
        <v>0.68668122739298032</v>
      </c>
      <c r="F124" s="11">
        <f t="shared" ref="F124:F131" si="93">SUM(D124:E124)</f>
        <v>0.91058010175019755</v>
      </c>
      <c r="G124" s="200">
        <f t="shared" ref="G124:G147" si="94">IF(B124&gt;0,(1+(E124/B124))^(1/($C$6-$B$6))-1,0)</f>
        <v>3.3961358974339717E-2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1.1617244760155012</v>
      </c>
      <c r="C125" s="11">
        <v>1.6706004617522738</v>
      </c>
      <c r="D125" s="11">
        <f t="shared" si="92"/>
        <v>0.50887598573677262</v>
      </c>
      <c r="E125" s="11">
        <v>0.56749683315081256</v>
      </c>
      <c r="F125" s="11">
        <f t="shared" si="93"/>
        <v>1.0763728188875852</v>
      </c>
      <c r="G125" s="200">
        <f t="shared" si="94"/>
        <v>2.6872434956990654E-2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2.3938934404796592</v>
      </c>
      <c r="C126" s="11">
        <v>0.65066048845930236</v>
      </c>
      <c r="D126" s="11">
        <f t="shared" si="92"/>
        <v>-1.7432329520203569</v>
      </c>
      <c r="E126" s="11">
        <v>0.47644012734565533</v>
      </c>
      <c r="F126" s="11">
        <f t="shared" si="93"/>
        <v>-1.2667928246747016</v>
      </c>
      <c r="G126" s="200">
        <f t="shared" si="94"/>
        <v>1.2173983872870053E-2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0.51927780177681471</v>
      </c>
      <c r="C127" s="11">
        <v>0.24836427858517637</v>
      </c>
      <c r="D127" s="11">
        <f t="shared" si="92"/>
        <v>-0.27091352319163831</v>
      </c>
      <c r="E127" s="11">
        <v>8.0083723724095501E-2</v>
      </c>
      <c r="F127" s="11">
        <f t="shared" si="93"/>
        <v>-0.1908297994675428</v>
      </c>
      <c r="G127" s="200">
        <f>IF(B127&gt;0,(1+(E127/B127))^(1/($C$6-$B$6))-1,0)</f>
        <v>9.6075901268981578E-3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1.1847055428248519</v>
      </c>
      <c r="C128" s="11">
        <v>1.255054498371265</v>
      </c>
      <c r="D128" s="11">
        <f t="shared" si="92"/>
        <v>7.0348955546413183E-2</v>
      </c>
      <c r="E128" s="11">
        <v>0.45861355838746581</v>
      </c>
      <c r="F128" s="11">
        <f t="shared" si="93"/>
        <v>0.52896251393387894</v>
      </c>
      <c r="G128" s="200">
        <f t="shared" si="94"/>
        <v>2.2054603884329005E-2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0.5053679894658557</v>
      </c>
      <c r="C129" s="11">
        <v>0.72804844076045161</v>
      </c>
      <c r="D129" s="11">
        <f t="shared" si="92"/>
        <v>0.2226804512945959</v>
      </c>
      <c r="E129" s="11">
        <v>0.27523004066655404</v>
      </c>
      <c r="F129" s="11">
        <f t="shared" si="93"/>
        <v>0.49791049196114995</v>
      </c>
      <c r="G129" s="200">
        <f t="shared" si="94"/>
        <v>2.9409048585566699E-2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1.2658708985926979</v>
      </c>
      <c r="C130" s="11">
        <v>1.0368175853470867</v>
      </c>
      <c r="D130" s="11">
        <f t="shared" si="92"/>
        <v>-0.22905331324561118</v>
      </c>
      <c r="E130" s="11">
        <v>0.59943272890816368</v>
      </c>
      <c r="F130" s="11">
        <f t="shared" si="93"/>
        <v>0.3703794156625525</v>
      </c>
      <c r="G130" s="200">
        <f t="shared" si="94"/>
        <v>2.6181091222921449E-2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0.45152230665598631</v>
      </c>
      <c r="C131" s="11">
        <v>0.53922937761110823</v>
      </c>
      <c r="D131" s="11">
        <f t="shared" si="92"/>
        <v>8.7707070955121924E-2</v>
      </c>
      <c r="E131" s="11">
        <v>0.16312763142138995</v>
      </c>
      <c r="F131" s="11">
        <f t="shared" si="93"/>
        <v>0.25083470237651184</v>
      </c>
      <c r="G131" s="200">
        <f t="shared" si="94"/>
        <v>2.0774726526107345E-2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0.37925192749286507</v>
      </c>
      <c r="C132" s="11">
        <v>0.41779893341501501</v>
      </c>
      <c r="D132" s="11">
        <f t="shared" si="92"/>
        <v>3.8547005922149935E-2</v>
      </c>
      <c r="E132" s="11">
        <v>0.17247649730141887</v>
      </c>
      <c r="F132" s="11">
        <f t="shared" ref="F132:F133" si="95">SUM(D132:E132)</f>
        <v>0.2110235032235688</v>
      </c>
      <c r="G132" s="200">
        <f t="shared" si="94"/>
        <v>2.5305225635211537E-2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2.3534291753972467</v>
      </c>
      <c r="C133" s="11">
        <v>2.9955378639643984</v>
      </c>
      <c r="D133" s="11">
        <f t="shared" si="92"/>
        <v>0.64210868856715164</v>
      </c>
      <c r="E133" s="11">
        <v>1.2908126927272587</v>
      </c>
      <c r="F133" s="11">
        <f t="shared" si="95"/>
        <v>1.9329213812944104</v>
      </c>
      <c r="G133" s="200">
        <f t="shared" si="94"/>
        <v>2.9580726339472951E-2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3.4679202508251916</v>
      </c>
      <c r="C134" s="11">
        <v>4.9229366233054135</v>
      </c>
      <c r="D134" s="11">
        <f t="shared" si="92"/>
        <v>1.4550163724802219</v>
      </c>
      <c r="E134" s="11">
        <v>2.5844824385595486</v>
      </c>
      <c r="F134" s="11">
        <f t="shared" ref="F134:F137" si="96">SUM(D134:E134)</f>
        <v>4.0394988110397705</v>
      </c>
      <c r="G134" s="200">
        <f t="shared" si="94"/>
        <v>3.7824488891884167E-2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0.72162728369804041</v>
      </c>
      <c r="C135" s="11">
        <v>0.93613236901120911</v>
      </c>
      <c r="D135" s="11">
        <f t="shared" si="92"/>
        <v>0.2145050853131687</v>
      </c>
      <c r="E135" s="11">
        <v>0.51666259253431268</v>
      </c>
      <c r="F135" s="11">
        <f t="shared" si="96"/>
        <v>0.73116767784748138</v>
      </c>
      <c r="G135" s="200">
        <f t="shared" si="94"/>
        <v>3.6654312007400547E-2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0.37052570585843997</v>
      </c>
      <c r="C136" s="11">
        <v>0.47932047294416658</v>
      </c>
      <c r="D136" s="11">
        <f t="shared" si="92"/>
        <v>0.10879476708572661</v>
      </c>
      <c r="E136" s="11">
        <v>0.29598860673017191</v>
      </c>
      <c r="F136" s="11">
        <f t="shared" si="96"/>
        <v>0.40478337381589852</v>
      </c>
      <c r="G136" s="200">
        <f t="shared" si="94"/>
        <v>3.9918750918983337E-2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0.40333642397232128</v>
      </c>
      <c r="C137" s="11">
        <v>0.55517615428069289</v>
      </c>
      <c r="D137" s="11">
        <f t="shared" si="92"/>
        <v>0.15183973030837161</v>
      </c>
      <c r="E137" s="11">
        <v>0.21249314434574412</v>
      </c>
      <c r="F137" s="11">
        <f t="shared" si="96"/>
        <v>0.36433287465411573</v>
      </c>
      <c r="G137" s="200">
        <f t="shared" si="94"/>
        <v>2.8615046637406882E-2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0.27206437039935266</v>
      </c>
      <c r="C138" s="11">
        <v>0.35754773439886411</v>
      </c>
      <c r="D138" s="11">
        <f t="shared" si="92"/>
        <v>8.5483363999511452E-2</v>
      </c>
      <c r="E138" s="11">
        <v>0.16518196949573716</v>
      </c>
      <c r="F138" s="11">
        <f t="shared" ref="F138" si="97">SUM(D138:E138)</f>
        <v>0.25066533349524861</v>
      </c>
      <c r="G138" s="200">
        <f t="shared" si="94"/>
        <v>3.2136098335830754E-2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0.30190118506864205</v>
      </c>
      <c r="C139" s="11">
        <v>0.40835983717865487</v>
      </c>
      <c r="D139" s="11">
        <f t="shared" si="92"/>
        <v>0.10645865211001282</v>
      </c>
      <c r="E139" s="11">
        <v>0.18947252368364906</v>
      </c>
      <c r="F139" s="11">
        <f t="shared" ref="F139" si="98">SUM(D139:E139)</f>
        <v>0.2959311757936619</v>
      </c>
      <c r="G139" s="200">
        <f t="shared" si="94"/>
        <v>3.3006703625489298E-2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4.1416930526940003</v>
      </c>
      <c r="C140" s="11">
        <v>4.748229857332829</v>
      </c>
      <c r="D140" s="11">
        <f>C140-B140</f>
        <v>0.60653680463882864</v>
      </c>
      <c r="E140" s="11">
        <v>2.625334782083784</v>
      </c>
      <c r="F140" s="11">
        <f>SUM(D140:E140)</f>
        <v>3.2318715867226127</v>
      </c>
      <c r="G140" s="200">
        <f t="shared" si="94"/>
        <v>3.32720222529721E-2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0.82956881821068285</v>
      </c>
      <c r="C141" s="11">
        <v>1.2290394221924452</v>
      </c>
      <c r="D141" s="11">
        <f t="shared" ref="D141:D147" si="99">C141-B141</f>
        <v>0.39947060398176237</v>
      </c>
      <c r="E141" s="11">
        <v>0.60627848280558927</v>
      </c>
      <c r="F141" s="11">
        <f t="shared" ref="F141:F142" si="100">SUM(D141:E141)</f>
        <v>1.0057490867873518</v>
      </c>
      <c r="G141" s="200">
        <f t="shared" si="94"/>
        <v>3.7250666224349915E-2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2.8415452350664786E-2</v>
      </c>
      <c r="C142" s="11">
        <v>3.3501662729322333E-2</v>
      </c>
      <c r="D142" s="11">
        <f t="shared" si="99"/>
        <v>5.086210378657547E-3</v>
      </c>
      <c r="E142" s="11">
        <v>1.516067773113676E-2</v>
      </c>
      <c r="F142" s="11">
        <f t="shared" si="100"/>
        <v>2.0246888109794307E-2</v>
      </c>
      <c r="G142" s="200">
        <f t="shared" si="94"/>
        <v>2.8915253569199661E-2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1.5292390906202391</v>
      </c>
      <c r="C143" s="11">
        <v>2.2726702227011875</v>
      </c>
      <c r="D143" s="11">
        <f t="shared" si="99"/>
        <v>0.74343113208094835</v>
      </c>
      <c r="E143" s="11">
        <v>1.0537658348996373</v>
      </c>
      <c r="F143" s="11">
        <f t="shared" ref="F143:F144" si="101">SUM(D143:E143)</f>
        <v>1.7971969669805856</v>
      </c>
      <c r="G143" s="200">
        <f t="shared" si="94"/>
        <v>3.5563312951093273E-2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0.50971280713432321</v>
      </c>
      <c r="C144" s="11">
        <v>0.83910581902104087</v>
      </c>
      <c r="D144" s="11">
        <f t="shared" si="99"/>
        <v>0.32939301188671766</v>
      </c>
      <c r="E144" s="11">
        <v>0.36847024967616887</v>
      </c>
      <c r="F144" s="11">
        <f t="shared" si="101"/>
        <v>0.69786326156288658</v>
      </c>
      <c r="G144" s="200">
        <f t="shared" si="94"/>
        <v>3.69328517440628E-2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0.32093410907316339</v>
      </c>
      <c r="C145" s="11">
        <v>0.53008040807401891</v>
      </c>
      <c r="D145" s="11">
        <f t="shared" si="99"/>
        <v>0.20914629900085552</v>
      </c>
      <c r="E145" s="11">
        <v>0.21183050962960498</v>
      </c>
      <c r="F145" s="11">
        <f t="shared" ref="F145:F146" si="102">SUM(D145:E145)</f>
        <v>0.4209768086304605</v>
      </c>
      <c r="G145" s="200">
        <f t="shared" si="94"/>
        <v>3.4366944495283658E-2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0.56793786374160193</v>
      </c>
      <c r="C146" s="11">
        <v>0.8295122695927527</v>
      </c>
      <c r="D146" s="11">
        <f t="shared" si="99"/>
        <v>0.26157440585115077</v>
      </c>
      <c r="E146" s="11">
        <v>0.44110422713784708</v>
      </c>
      <c r="F146" s="11">
        <f t="shared" si="102"/>
        <v>0.7026786329889978</v>
      </c>
      <c r="G146" s="200">
        <f t="shared" si="94"/>
        <v>3.9059850565517529E-2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0.33563698753427601</v>
      </c>
      <c r="C147" s="11">
        <v>1.215987382348888</v>
      </c>
      <c r="D147" s="11">
        <f t="shared" si="99"/>
        <v>0.88035039481461208</v>
      </c>
      <c r="E147" s="11">
        <v>0.63998030493038538</v>
      </c>
      <c r="F147" s="11">
        <f t="shared" ref="F147" si="103">SUM(D147:E147)</f>
        <v>1.5203306997449975</v>
      </c>
      <c r="G147" s="200">
        <f t="shared" si="94"/>
        <v>7.3727257837875371E-2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1.5617330885257423</v>
      </c>
      <c r="C148" s="11">
        <v>2.075691869629837</v>
      </c>
      <c r="D148" s="11">
        <f t="shared" ref="D148" si="104">C148-B148</f>
        <v>0.51395878110409465</v>
      </c>
      <c r="E148" s="11">
        <v>1.0157454275107178</v>
      </c>
      <c r="F148" s="11">
        <f t="shared" ref="F148" si="105">SUM(D148:E148)</f>
        <v>1.5297042086148125</v>
      </c>
      <c r="G148" s="200">
        <f t="shared" ref="G148:G149" si="106">IF(B148&gt;0,(1+(E148/B148))^(1/($C$6-$B$6))-1,0)</f>
        <v>3.3965106645356569E-2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28.733446611182067</v>
      </c>
      <c r="C149" s="11">
        <f t="shared" ref="C149:F149" si="107">SUM(C123:C148)</f>
        <v>34.387780341418654</v>
      </c>
      <c r="D149" s="11">
        <f t="shared" si="107"/>
        <v>5.6543337302365861</v>
      </c>
      <c r="E149" s="11">
        <f t="shared" si="107"/>
        <v>16.776677614044583</v>
      </c>
      <c r="F149" s="11">
        <f t="shared" si="107"/>
        <v>22.43101134428117</v>
      </c>
      <c r="G149" s="200">
        <f t="shared" si="106"/>
        <v>3.1133001031043328E-2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3.4067417340893686</v>
      </c>
      <c r="C152" s="11">
        <v>3.364574230356947</v>
      </c>
      <c r="D152" s="11">
        <f>C152-B152</f>
        <v>-4.2167503732421618E-2</v>
      </c>
      <c r="E152" s="11">
        <v>1.6559526142574952</v>
      </c>
      <c r="F152" s="11">
        <f>SUM(D152:E152)</f>
        <v>1.6137851105250736</v>
      </c>
      <c r="G152" s="200">
        <f>IF(B152&gt;0,(1+(E152/B152))^(1/($C$6-$B$6))-1,0)</f>
        <v>2.6761320485160223E-2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1.3103887390324258</v>
      </c>
      <c r="C153" s="11">
        <v>1.715093210891385</v>
      </c>
      <c r="D153" s="11">
        <f t="shared" ref="D153:D168" si="110">C153-B153</f>
        <v>0.40470447185895919</v>
      </c>
      <c r="E153" s="11">
        <v>0.87023670127927932</v>
      </c>
      <c r="F153" s="11">
        <f t="shared" ref="F153:F160" si="111">SUM(D153:E153)</f>
        <v>1.2749411731382385</v>
      </c>
      <c r="G153" s="200">
        <f t="shared" ref="G153:G155" si="112">IF(B153&gt;0,(1+(E153/B153))^(1/($C$6-$B$6))-1,0)</f>
        <v>3.4535492323225059E-2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3.2475799094986328</v>
      </c>
      <c r="C154" s="11">
        <v>3.841876213343725</v>
      </c>
      <c r="D154" s="11">
        <f t="shared" si="110"/>
        <v>0.59429630384509213</v>
      </c>
      <c r="E154" s="11">
        <v>1.2898329970795237</v>
      </c>
      <c r="F154" s="11">
        <f t="shared" si="111"/>
        <v>1.8841293009246158</v>
      </c>
      <c r="G154" s="200">
        <f t="shared" si="112"/>
        <v>2.2546885802589456E-2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0.61015502466584892</v>
      </c>
      <c r="C155" s="11">
        <v>0.73381920454855665</v>
      </c>
      <c r="D155" s="11">
        <f t="shared" si="110"/>
        <v>0.12366417988270773</v>
      </c>
      <c r="E155" s="11">
        <v>0.34874102081398278</v>
      </c>
      <c r="F155" s="11">
        <f t="shared" si="111"/>
        <v>0.47240520069669051</v>
      </c>
      <c r="G155" s="200">
        <f t="shared" si="112"/>
        <v>3.0596719452755883E-2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0.28058693864578571</v>
      </c>
      <c r="C156" s="11">
        <v>0.19561071877887176</v>
      </c>
      <c r="D156" s="11">
        <f t="shared" si="110"/>
        <v>-8.4976219866913949E-2</v>
      </c>
      <c r="E156" s="11">
        <v>0.10495259463099221</v>
      </c>
      <c r="F156" s="11">
        <f t="shared" si="111"/>
        <v>1.9976374764078264E-2</v>
      </c>
      <c r="G156" s="200">
        <f>IF(B156&gt;0,(1+(E156/B156))^(1/($C$6-$B$6))-1,0)</f>
        <v>2.140998193838306E-2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2.3503648183523325</v>
      </c>
      <c r="C157" s="11">
        <v>2.8270909879021033</v>
      </c>
      <c r="D157" s="11">
        <f t="shared" si="110"/>
        <v>0.47672616954977087</v>
      </c>
      <c r="E157" s="11">
        <v>1.2499967167621262</v>
      </c>
      <c r="F157" s="11">
        <f t="shared" si="111"/>
        <v>1.7267228863118971</v>
      </c>
      <c r="G157" s="200">
        <f t="shared" ref="G157:G178" si="113">IF(B157&gt;0,(1+(E157/B157))^(1/($C$6-$B$6))-1,0)</f>
        <v>2.8838929936136903E-2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1.2266976025059213</v>
      </c>
      <c r="C158" s="11">
        <v>1.0812426310615246</v>
      </c>
      <c r="D158" s="11">
        <f t="shared" si="110"/>
        <v>-0.14545497144439667</v>
      </c>
      <c r="E158" s="11">
        <v>0.40698086359060676</v>
      </c>
      <c r="F158" s="11">
        <f t="shared" si="111"/>
        <v>0.26152589214621008</v>
      </c>
      <c r="G158" s="200">
        <f t="shared" si="113"/>
        <v>1.928415064614164E-2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0.4688567986268164</v>
      </c>
      <c r="C159" s="11">
        <v>0.86188666583345619</v>
      </c>
      <c r="D159" s="11">
        <f t="shared" si="110"/>
        <v>0.39302986720663979</v>
      </c>
      <c r="E159" s="11">
        <v>0.43421594471480318</v>
      </c>
      <c r="F159" s="11">
        <f t="shared" si="111"/>
        <v>0.82724581192144298</v>
      </c>
      <c r="G159" s="200">
        <f t="shared" si="113"/>
        <v>4.4669305511428004E-2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0.32813789894885448</v>
      </c>
      <c r="C160" s="11">
        <v>0.25861230464136359</v>
      </c>
      <c r="D160" s="11">
        <f t="shared" si="110"/>
        <v>-6.952559430749089E-2</v>
      </c>
      <c r="E160" s="11">
        <v>8.579447756012383E-2</v>
      </c>
      <c r="F160" s="11">
        <f t="shared" si="111"/>
        <v>1.626888325263294E-2</v>
      </c>
      <c r="G160" s="200">
        <f t="shared" si="113"/>
        <v>1.5605085618669579E-2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0.4783839846083191</v>
      </c>
      <c r="C161" s="11">
        <v>0.40842191999083405</v>
      </c>
      <c r="D161" s="11">
        <f t="shared" si="110"/>
        <v>-6.9962064617485054E-2</v>
      </c>
      <c r="E161" s="11">
        <v>0.19587530131325206</v>
      </c>
      <c r="F161" s="11">
        <f t="shared" ref="F161:F162" si="114">SUM(D161:E161)</f>
        <v>0.12591323669576701</v>
      </c>
      <c r="G161" s="200">
        <f t="shared" si="113"/>
        <v>2.3143823757367787E-2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2.171075892783048</v>
      </c>
      <c r="C162" s="11">
        <v>2.5778126994805088</v>
      </c>
      <c r="D162" s="11">
        <f t="shared" si="110"/>
        <v>0.40673680669746082</v>
      </c>
      <c r="E162" s="11">
        <v>1.1023606518043643</v>
      </c>
      <c r="F162" s="11">
        <f t="shared" si="114"/>
        <v>1.5090974585018251</v>
      </c>
      <c r="G162" s="200">
        <f t="shared" si="113"/>
        <v>2.7752625177503543E-2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3.3391119940275882</v>
      </c>
      <c r="C163" s="11">
        <v>4.5026606132219582</v>
      </c>
      <c r="D163" s="11">
        <f t="shared" si="110"/>
        <v>1.16354861919437</v>
      </c>
      <c r="E163" s="11">
        <v>2.2974081344082915</v>
      </c>
      <c r="F163" s="11">
        <f t="shared" ref="F163:F166" si="115">SUM(D163:E163)</f>
        <v>3.4609567536026615</v>
      </c>
      <c r="G163" s="200">
        <f t="shared" si="113"/>
        <v>3.5520430422834259E-2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0.56740111615546784</v>
      </c>
      <c r="C164" s="11">
        <v>0.59117196887253298</v>
      </c>
      <c r="D164" s="11">
        <f t="shared" si="110"/>
        <v>2.3770852717065138E-2</v>
      </c>
      <c r="E164" s="11">
        <v>0.36548388615330635</v>
      </c>
      <c r="F164" s="11">
        <f t="shared" si="115"/>
        <v>0.38925473887037149</v>
      </c>
      <c r="G164" s="200">
        <f t="shared" si="113"/>
        <v>3.370320234009383E-2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0.53063559016175754</v>
      </c>
      <c r="C165" s="11">
        <v>0.71169546557338526</v>
      </c>
      <c r="D165" s="11">
        <f t="shared" si="110"/>
        <v>0.18105987541162771</v>
      </c>
      <c r="E165" s="11">
        <v>0.36923266671555616</v>
      </c>
      <c r="F165" s="11">
        <f t="shared" si="115"/>
        <v>0.55029254212718381</v>
      </c>
      <c r="G165" s="200">
        <f t="shared" si="113"/>
        <v>3.5838790157367795E-2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1.4944002686955173</v>
      </c>
      <c r="C166" s="11">
        <v>1.6196554480879304</v>
      </c>
      <c r="D166" s="11">
        <f t="shared" si="110"/>
        <v>0.12525517939241304</v>
      </c>
      <c r="E166" s="11">
        <v>0.65949972713399185</v>
      </c>
      <c r="F166" s="11">
        <f t="shared" si="115"/>
        <v>0.78475490652640489</v>
      </c>
      <c r="G166" s="200">
        <f t="shared" si="113"/>
        <v>2.4669729430409904E-2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0.37292751351364217</v>
      </c>
      <c r="C167" s="11">
        <v>0.47101372081498349</v>
      </c>
      <c r="D167" s="11">
        <f t="shared" si="110"/>
        <v>9.8086207301341322E-2</v>
      </c>
      <c r="E167" s="11">
        <v>0.21920480897113104</v>
      </c>
      <c r="F167" s="11">
        <f t="shared" ref="F167" si="116">SUM(D167:E167)</f>
        <v>0.31729101627247236</v>
      </c>
      <c r="G167" s="200">
        <f t="shared" si="113"/>
        <v>3.1303020029318285E-2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0.31736412342570919</v>
      </c>
      <c r="C168" s="11">
        <v>0.45658627374691363</v>
      </c>
      <c r="D168" s="11">
        <f t="shared" si="110"/>
        <v>0.13922215032120444</v>
      </c>
      <c r="E168" s="11">
        <v>0.20888875632920526</v>
      </c>
      <c r="F168" s="11">
        <f t="shared" ref="F168" si="117">SUM(D168:E168)</f>
        <v>0.34811090665040967</v>
      </c>
      <c r="G168" s="200">
        <f t="shared" si="113"/>
        <v>3.4290280877315116E-2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2.3545575283708291</v>
      </c>
      <c r="C169" s="11">
        <v>2.8315849359347007</v>
      </c>
      <c r="D169" s="11">
        <f>C169-B169</f>
        <v>0.47702740756387163</v>
      </c>
      <c r="E169" s="11">
        <v>1.5376448724520433</v>
      </c>
      <c r="F169" s="11">
        <f>SUM(D169:E169)</f>
        <v>2.0146722800159149</v>
      </c>
      <c r="G169" s="200">
        <f t="shared" si="113"/>
        <v>3.4075877857442372E-2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1.0874852666524395</v>
      </c>
      <c r="C170" s="11">
        <v>1.7600188486938706</v>
      </c>
      <c r="D170" s="11">
        <f t="shared" ref="D170:D176" si="118">C170-B170</f>
        <v>0.6725335820414311</v>
      </c>
      <c r="E170" s="11">
        <v>0.84277295899513627</v>
      </c>
      <c r="F170" s="11">
        <f t="shared" ref="F170:F171" si="119">SUM(D170:E170)</f>
        <v>1.5153065410365674</v>
      </c>
      <c r="G170" s="200">
        <f t="shared" si="113"/>
        <v>3.8993431594354533E-2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2.3441479803644475E-2</v>
      </c>
      <c r="C171" s="11">
        <v>1.97749956143187E-2</v>
      </c>
      <c r="D171" s="11">
        <f t="shared" si="118"/>
        <v>-3.6664841893257749E-3</v>
      </c>
      <c r="E171" s="11">
        <v>1.0621345220413147E-2</v>
      </c>
      <c r="F171" s="11">
        <f t="shared" si="119"/>
        <v>6.9548610310873719E-3</v>
      </c>
      <c r="G171" s="200">
        <f t="shared" si="113"/>
        <v>2.5226230930605942E-2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1.2918045143502344</v>
      </c>
      <c r="C172" s="11">
        <v>1.6389319791205164</v>
      </c>
      <c r="D172" s="11">
        <f t="shared" si="118"/>
        <v>0.347127464770282</v>
      </c>
      <c r="E172" s="11">
        <v>0.66367956308026632</v>
      </c>
      <c r="F172" s="11">
        <f t="shared" ref="F172:F173" si="120">SUM(D172:E172)</f>
        <v>1.0108070278505483</v>
      </c>
      <c r="G172" s="200">
        <f t="shared" si="113"/>
        <v>2.8025369845386061E-2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0.59794764292609714</v>
      </c>
      <c r="C173" s="11">
        <v>0.86109317765627169</v>
      </c>
      <c r="D173" s="11">
        <f t="shared" si="118"/>
        <v>0.26314553473017455</v>
      </c>
      <c r="E173" s="11">
        <v>0.36225397970401535</v>
      </c>
      <c r="F173" s="11">
        <f t="shared" si="120"/>
        <v>0.62539951443418995</v>
      </c>
      <c r="G173" s="200">
        <f t="shared" si="113"/>
        <v>3.2079816838814779E-2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0.72718515966289865</v>
      </c>
      <c r="C174" s="11">
        <v>1.1802326329806547</v>
      </c>
      <c r="D174" s="11">
        <f t="shared" si="118"/>
        <v>0.45304747331775608</v>
      </c>
      <c r="E174" s="11">
        <v>0.47367811230826196</v>
      </c>
      <c r="F174" s="11">
        <f t="shared" ref="F174:F175" si="121">SUM(D174:E174)</f>
        <v>0.92672558562601803</v>
      </c>
      <c r="G174" s="200">
        <f t="shared" si="113"/>
        <v>3.4006424193142593E-2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0.82601508873541973</v>
      </c>
      <c r="C175" s="11">
        <v>1.1536124904365168</v>
      </c>
      <c r="D175" s="11">
        <f t="shared" si="118"/>
        <v>0.32759740170109708</v>
      </c>
      <c r="E175" s="11">
        <v>0.64274076079363418</v>
      </c>
      <c r="F175" s="11">
        <f t="shared" si="121"/>
        <v>0.97033816249473126</v>
      </c>
      <c r="G175" s="200">
        <f t="shared" si="113"/>
        <v>3.9116183194620957E-2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0.35469043379131593</v>
      </c>
      <c r="C176" s="11">
        <v>1.1523546708321433</v>
      </c>
      <c r="D176" s="11">
        <f t="shared" si="118"/>
        <v>0.79766423704082734</v>
      </c>
      <c r="E176" s="11">
        <v>0.5479612280216466</v>
      </c>
      <c r="F176" s="11">
        <f t="shared" ref="F176" si="122">SUM(D176:E176)</f>
        <v>1.3456254650624739</v>
      </c>
      <c r="G176" s="200">
        <f t="shared" si="113"/>
        <v>6.4252585773718618E-2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1.3769454585564513</v>
      </c>
      <c r="C177" s="11">
        <v>1.661251566918978</v>
      </c>
      <c r="D177" s="11">
        <f t="shared" ref="D177" si="123">C177-B177</f>
        <v>0.28430610836252668</v>
      </c>
      <c r="E177" s="11">
        <v>0.83606237454792054</v>
      </c>
      <c r="F177" s="11">
        <f t="shared" ref="F177" si="124">SUM(D177:E177)</f>
        <v>1.1203684829104472</v>
      </c>
      <c r="G177" s="200">
        <f t="shared" si="113"/>
        <v>3.2137952166043426E-2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31.14088252058637</v>
      </c>
      <c r="C178" s="11">
        <f t="shared" ref="C178:F178" si="125">SUM(C152:C177)</f>
        <v>38.477679575334953</v>
      </c>
      <c r="D178" s="11">
        <f t="shared" si="125"/>
        <v>7.336797054748585</v>
      </c>
      <c r="E178" s="11">
        <f t="shared" si="125"/>
        <v>17.78207305864137</v>
      </c>
      <c r="F178" s="11">
        <f t="shared" si="125"/>
        <v>25.118870113389956</v>
      </c>
      <c r="G178" s="200">
        <f t="shared" si="113"/>
        <v>3.0573058096106775E-2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8.693247732045565</v>
      </c>
      <c r="C181" s="11">
        <v>8.1938104653028674</v>
      </c>
      <c r="D181" s="11">
        <f>C181-B181</f>
        <v>-0.49943726674269762</v>
      </c>
      <c r="E181" s="11">
        <v>3.5461495673430594</v>
      </c>
      <c r="F181" s="11">
        <f>SUM(D181:E181)</f>
        <v>3.0467123006003618</v>
      </c>
      <c r="G181" s="200">
        <f>IF(B181&gt;0,(1+(E181/B181))^(1/($C$6-$B$6))-1,0)</f>
        <v>2.3069643403428541E-2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3.5425960572962634</v>
      </c>
      <c r="C182" s="11">
        <v>3.9303597370938839</v>
      </c>
      <c r="D182" s="11">
        <f t="shared" ref="D182:D197" si="128">C182-B182</f>
        <v>0.3877636797976205</v>
      </c>
      <c r="E182" s="11">
        <v>1.6436932564547762</v>
      </c>
      <c r="F182" s="11">
        <f t="shared" ref="F182:F189" si="129">SUM(D182:E182)</f>
        <v>2.0314569362523969</v>
      </c>
      <c r="G182" s="200">
        <f t="shared" ref="G182:G184" si="130">IF(B182&gt;0,(1+(E182/B182))^(1/($C$6-$B$6))-1,0)</f>
        <v>2.5736178455141978E-2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5.6688207332154512</v>
      </c>
      <c r="C183" s="11">
        <v>7.1965698878534106</v>
      </c>
      <c r="D183" s="11">
        <f t="shared" si="128"/>
        <v>1.5277491546379594</v>
      </c>
      <c r="E183" s="11">
        <v>2.1053265311329499</v>
      </c>
      <c r="F183" s="11">
        <f t="shared" si="129"/>
        <v>3.6330756857709092</v>
      </c>
      <c r="G183" s="200">
        <f t="shared" si="130"/>
        <v>2.1278061272442805E-2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2.2985368995363511</v>
      </c>
      <c r="C184" s="11">
        <v>2.4088195757737294</v>
      </c>
      <c r="D184" s="11">
        <f t="shared" si="128"/>
        <v>0.11028267623737831</v>
      </c>
      <c r="E184" s="11">
        <v>1.2387703655527527</v>
      </c>
      <c r="F184" s="11">
        <f t="shared" si="129"/>
        <v>1.349053041790131</v>
      </c>
      <c r="G184" s="200">
        <f t="shared" si="130"/>
        <v>2.9156497791842595E-2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1.2224541278644945</v>
      </c>
      <c r="C185" s="11">
        <v>1.2934661750565637</v>
      </c>
      <c r="D185" s="11">
        <f t="shared" si="128"/>
        <v>7.1012047192069216E-2</v>
      </c>
      <c r="E185" s="11">
        <v>0.51090846448960969</v>
      </c>
      <c r="F185" s="11">
        <f t="shared" si="129"/>
        <v>0.58192051168167891</v>
      </c>
      <c r="G185" s="200">
        <f>IF(B185&gt;0,(1+(E185/B185))^(1/($C$6-$B$6))-1,0)</f>
        <v>2.3553285257545076E-2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5.5125657888127231</v>
      </c>
      <c r="C186" s="11">
        <v>6.2106707470339098</v>
      </c>
      <c r="D186" s="11">
        <f t="shared" si="128"/>
        <v>0.69810495822118668</v>
      </c>
      <c r="E186" s="11">
        <v>2.4556596550260812</v>
      </c>
      <c r="F186" s="11">
        <f t="shared" si="129"/>
        <v>3.1537646132472679</v>
      </c>
      <c r="G186" s="200">
        <f t="shared" ref="G186:G205" si="131">IF(B186&gt;0,(1+(E186/B186))^(1/($C$6-$B$6))-1,0)</f>
        <v>2.4866242777287439E-2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2.6261748994807905</v>
      </c>
      <c r="C187" s="11">
        <v>2.1523897695916228</v>
      </c>
      <c r="D187" s="11">
        <f t="shared" si="128"/>
        <v>-0.47378512988916777</v>
      </c>
      <c r="E187" s="11">
        <v>0.80859237515848836</v>
      </c>
      <c r="F187" s="11">
        <f t="shared" si="129"/>
        <v>0.3348072452693206</v>
      </c>
      <c r="G187" s="200">
        <f t="shared" si="131"/>
        <v>1.805578952988407E-2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2.0377583961585892</v>
      </c>
      <c r="C188" s="11">
        <v>3.969941756680643</v>
      </c>
      <c r="D188" s="11">
        <f t="shared" si="128"/>
        <v>1.9321833605220537</v>
      </c>
      <c r="E188" s="11">
        <v>1.9408192526729233</v>
      </c>
      <c r="F188" s="11">
        <f t="shared" si="129"/>
        <v>3.8730026131949771</v>
      </c>
      <c r="G188" s="200">
        <f t="shared" si="131"/>
        <v>4.5614690960734894E-2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1.6094134418625108</v>
      </c>
      <c r="C189" s="11">
        <v>1.4745232769977561</v>
      </c>
      <c r="D189" s="11">
        <f t="shared" si="128"/>
        <v>-0.13489016486475469</v>
      </c>
      <c r="E189" s="11">
        <v>0.38257797219208095</v>
      </c>
      <c r="F189" s="11">
        <f t="shared" si="129"/>
        <v>0.24768780732732626</v>
      </c>
      <c r="G189" s="200">
        <f t="shared" si="131"/>
        <v>1.4319222326949488E-2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1.2049804058431897</v>
      </c>
      <c r="C190" s="11">
        <v>0.97045437437408699</v>
      </c>
      <c r="D190" s="11">
        <f t="shared" si="128"/>
        <v>-0.23452603146910267</v>
      </c>
      <c r="E190" s="11">
        <v>0.37427800008738249</v>
      </c>
      <c r="F190" s="11">
        <f t="shared" ref="F190:F191" si="132">SUM(D190:E190)</f>
        <v>0.13975196861827982</v>
      </c>
      <c r="G190" s="200">
        <f t="shared" si="131"/>
        <v>1.8196377259499519E-2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6.8799987935410893</v>
      </c>
      <c r="C191" s="11">
        <v>6.374955228102432</v>
      </c>
      <c r="D191" s="11">
        <f t="shared" si="128"/>
        <v>-0.50504356543865736</v>
      </c>
      <c r="E191" s="11">
        <v>2.7413960127277659</v>
      </c>
      <c r="F191" s="11">
        <f t="shared" si="132"/>
        <v>2.2363524472891085</v>
      </c>
      <c r="G191" s="200">
        <f t="shared" si="131"/>
        <v>2.2609865606989521E-2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11.061192741415038</v>
      </c>
      <c r="C192" s="11">
        <v>10.185364193574559</v>
      </c>
      <c r="D192" s="11">
        <f t="shared" si="128"/>
        <v>-0.87582854784047903</v>
      </c>
      <c r="E192" s="11">
        <v>5.1152331161065803</v>
      </c>
      <c r="F192" s="11">
        <f t="shared" ref="F192:F195" si="133">SUM(D192:E192)</f>
        <v>4.2394045682661012</v>
      </c>
      <c r="G192" s="200">
        <f t="shared" si="131"/>
        <v>2.5664618089252578E-2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2.0407012718146325</v>
      </c>
      <c r="C193" s="11">
        <v>0.73155085066660164</v>
      </c>
      <c r="D193" s="11">
        <f t="shared" si="128"/>
        <v>-1.3091504211480309</v>
      </c>
      <c r="E193" s="11">
        <v>0.70475414670256886</v>
      </c>
      <c r="F193" s="11">
        <f t="shared" si="133"/>
        <v>-0.60439627444546207</v>
      </c>
      <c r="G193" s="200">
        <f t="shared" si="131"/>
        <v>1.9973755782870306E-2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1.0755841804679047</v>
      </c>
      <c r="C194" s="11">
        <v>1.0029827832369909</v>
      </c>
      <c r="D194" s="11">
        <f t="shared" si="128"/>
        <v>-7.2601397230913856E-2</v>
      </c>
      <c r="E194" s="11">
        <v>0.5238467136338103</v>
      </c>
      <c r="F194" s="11">
        <f t="shared" si="133"/>
        <v>0.45124531640289645</v>
      </c>
      <c r="G194" s="200">
        <f t="shared" si="131"/>
        <v>2.6805228950828042E-2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8.7850726736196254</v>
      </c>
      <c r="C195" s="11">
        <v>8.3842024359102947</v>
      </c>
      <c r="D195" s="11">
        <f t="shared" si="128"/>
        <v>-0.40087023770933072</v>
      </c>
      <c r="E195" s="11">
        <v>3.1027259657175867</v>
      </c>
      <c r="F195" s="11">
        <f t="shared" si="133"/>
        <v>2.701855728008256</v>
      </c>
      <c r="G195" s="200">
        <f t="shared" si="131"/>
        <v>2.0368568513321472E-2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3.8060859503356848</v>
      </c>
      <c r="C196" s="11">
        <v>3.1674574698173878</v>
      </c>
      <c r="D196" s="11">
        <f t="shared" si="128"/>
        <v>-0.6386284805182969</v>
      </c>
      <c r="E196" s="11">
        <v>1.3207451839508821</v>
      </c>
      <c r="F196" s="11">
        <f t="shared" ref="F196" si="134">SUM(D196:E196)</f>
        <v>0.68211670343258524</v>
      </c>
      <c r="G196" s="200">
        <f t="shared" si="131"/>
        <v>2.0057597271926575E-2</v>
      </c>
    </row>
    <row r="197" spans="1:14" x14ac:dyDescent="0.2">
      <c r="A197" t="str">
        <f t="shared" si="127"/>
        <v>54 Textiles, printing and other skilled trades</v>
      </c>
      <c r="B197" s="11">
        <v>1.9468549363784851</v>
      </c>
      <c r="C197" s="11">
        <v>1.9603746495387113</v>
      </c>
      <c r="D197" s="11">
        <f t="shared" si="128"/>
        <v>1.3519713160226265E-2</v>
      </c>
      <c r="E197" s="11">
        <v>0.81645924445392004</v>
      </c>
      <c r="F197" s="11">
        <f t="shared" ref="F197" si="135">SUM(D197:E197)</f>
        <v>0.82997895761414631</v>
      </c>
      <c r="G197" s="200">
        <f t="shared" si="131"/>
        <v>2.3622393376515172E-2</v>
      </c>
    </row>
    <row r="198" spans="1:14" x14ac:dyDescent="0.2">
      <c r="A198" t="str">
        <f t="shared" si="127"/>
        <v>61 Caring personal service occupations</v>
      </c>
      <c r="B198" s="11">
        <v>16.203273731956607</v>
      </c>
      <c r="C198" s="11">
        <v>19.079636258556071</v>
      </c>
      <c r="D198" s="11">
        <f>C198-B198</f>
        <v>2.8763625265994648</v>
      </c>
      <c r="E198" s="11">
        <v>9.6426655157738779</v>
      </c>
      <c r="F198" s="11">
        <f>SUM(D198:E198)</f>
        <v>12.519028042373343</v>
      </c>
      <c r="G198" s="200">
        <f t="shared" si="131"/>
        <v>3.1618931418403884E-2</v>
      </c>
    </row>
    <row r="199" spans="1:14" x14ac:dyDescent="0.2">
      <c r="A199" t="str">
        <f t="shared" si="127"/>
        <v>62 Leisure, travel and related personal service occupations</v>
      </c>
      <c r="B199" s="11">
        <v>3.5161184139961761</v>
      </c>
      <c r="C199" s="11">
        <v>2.8892669942877394</v>
      </c>
      <c r="D199" s="11">
        <f t="shared" ref="D199:D205" si="136">C199-B199</f>
        <v>-0.62685141970843672</v>
      </c>
      <c r="E199" s="11">
        <v>1.3699136749663252</v>
      </c>
      <c r="F199" s="11">
        <f t="shared" ref="F199:F200" si="137">SUM(D199:E199)</f>
        <v>0.74306225525788849</v>
      </c>
      <c r="G199" s="200">
        <f t="shared" si="131"/>
        <v>2.2177196485131168E-2</v>
      </c>
    </row>
    <row r="200" spans="1:14" x14ac:dyDescent="0.2">
      <c r="A200" t="str">
        <f t="shared" si="127"/>
        <v>63 Community and civil enforcement occupations</v>
      </c>
      <c r="B200" s="11">
        <v>0.11388525780778826</v>
      </c>
      <c r="C200" s="11">
        <v>0.10046535115415814</v>
      </c>
      <c r="D200" s="11">
        <f t="shared" si="136"/>
        <v>-1.3419906653630118E-2</v>
      </c>
      <c r="E200" s="11">
        <v>3.2523603106940961E-2</v>
      </c>
      <c r="F200" s="11">
        <f t="shared" si="137"/>
        <v>1.9103696453310844E-2</v>
      </c>
      <c r="G200" s="200">
        <f t="shared" si="131"/>
        <v>1.6888470912824083E-2</v>
      </c>
    </row>
    <row r="201" spans="1:14" x14ac:dyDescent="0.2">
      <c r="A201" t="str">
        <f t="shared" si="127"/>
        <v>71 Sales occupations</v>
      </c>
      <c r="B201" s="11">
        <v>9.7796571759689144</v>
      </c>
      <c r="C201" s="11">
        <v>10.499079395555549</v>
      </c>
      <c r="D201" s="11">
        <f t="shared" si="136"/>
        <v>0.71942221958663488</v>
      </c>
      <c r="E201" s="11">
        <v>4.5607164418174575</v>
      </c>
      <c r="F201" s="11">
        <f t="shared" ref="F201:F202" si="138">SUM(D201:E201)</f>
        <v>5.2801386614040924</v>
      </c>
      <c r="G201" s="200">
        <f t="shared" si="131"/>
        <v>2.5846676304004834E-2</v>
      </c>
    </row>
    <row r="202" spans="1:14" x14ac:dyDescent="0.2">
      <c r="A202" t="str">
        <f t="shared" si="127"/>
        <v>72 Customer service occupations</v>
      </c>
      <c r="B202" s="11">
        <v>2.5391661222084263</v>
      </c>
      <c r="C202" s="11">
        <v>3.0404821871814987</v>
      </c>
      <c r="D202" s="11">
        <f t="shared" si="136"/>
        <v>0.50131606497307235</v>
      </c>
      <c r="E202" s="11">
        <v>1.2347046348072099</v>
      </c>
      <c r="F202" s="11">
        <f t="shared" si="138"/>
        <v>1.7360206997802823</v>
      </c>
      <c r="G202" s="200">
        <f t="shared" si="131"/>
        <v>2.6769738714603974E-2</v>
      </c>
    </row>
    <row r="203" spans="1:14" x14ac:dyDescent="0.2">
      <c r="A203" t="str">
        <f t="shared" si="127"/>
        <v>81 Process, plant and machine operatives</v>
      </c>
      <c r="B203" s="11">
        <v>4.7628140311116258</v>
      </c>
      <c r="C203" s="11">
        <v>5.9936544884000753</v>
      </c>
      <c r="D203" s="11">
        <f t="shared" si="136"/>
        <v>1.2308404572884495</v>
      </c>
      <c r="E203" s="11">
        <v>2.1036447634053155</v>
      </c>
      <c r="F203" s="11">
        <f t="shared" ref="F203:F204" si="139">SUM(D203:E203)</f>
        <v>3.334485220693765</v>
      </c>
      <c r="G203" s="200">
        <f t="shared" si="131"/>
        <v>2.4687125415540967E-2</v>
      </c>
    </row>
    <row r="204" spans="1:14" x14ac:dyDescent="0.2">
      <c r="A204" t="str">
        <f t="shared" si="127"/>
        <v>82 Transport and mobile machine drivers and operatives</v>
      </c>
      <c r="B204" s="11">
        <v>4.9056229406322807</v>
      </c>
      <c r="C204" s="11">
        <v>6.4747819493737566</v>
      </c>
      <c r="D204" s="11">
        <f t="shared" si="136"/>
        <v>1.569159008741476</v>
      </c>
      <c r="E204" s="11">
        <v>3.0181763245278304</v>
      </c>
      <c r="F204" s="11">
        <f t="shared" si="139"/>
        <v>4.5873353332693068</v>
      </c>
      <c r="G204" s="200">
        <f t="shared" si="131"/>
        <v>3.2482311506355499E-2</v>
      </c>
    </row>
    <row r="205" spans="1:14" x14ac:dyDescent="0.2">
      <c r="A205" t="str">
        <f t="shared" si="127"/>
        <v>91 Elementary trades and related occupations</v>
      </c>
      <c r="B205" s="11">
        <v>1.4689102616118344</v>
      </c>
      <c r="C205" s="11">
        <v>3.6814682573048838</v>
      </c>
      <c r="D205" s="11">
        <f t="shared" si="136"/>
        <v>2.2125579956930492</v>
      </c>
      <c r="E205" s="11">
        <v>1.3421878881156133</v>
      </c>
      <c r="F205" s="11">
        <f t="shared" ref="F205" si="140">SUM(D205:E205)</f>
        <v>3.5547458838086623</v>
      </c>
      <c r="G205" s="200">
        <f t="shared" si="131"/>
        <v>4.4220102467530609E-2</v>
      </c>
    </row>
    <row r="206" spans="1:14" x14ac:dyDescent="0.2">
      <c r="A206" t="str">
        <f t="shared" si="127"/>
        <v>92 Elementary administration and service occupations</v>
      </c>
      <c r="B206" s="11">
        <v>8.3522293286072458</v>
      </c>
      <c r="C206" s="11">
        <v>7.1009427134687328</v>
      </c>
      <c r="D206" s="11">
        <f t="shared" ref="D206" si="141">C206-B206</f>
        <v>-1.2512866151385129</v>
      </c>
      <c r="E206" s="11">
        <v>3.2922092492527764</v>
      </c>
      <c r="F206" s="11">
        <f t="shared" ref="F206" si="142">SUM(D206:E206)</f>
        <v>2.0409226341142634</v>
      </c>
      <c r="G206" s="200">
        <f t="shared" ref="G206:G207" si="143">IF(B206&gt;0,(1+(E206/B206))^(1/($C$6-$B$6))-1,0)</f>
        <v>2.240055430681287E-2</v>
      </c>
    </row>
    <row r="207" spans="1:14" x14ac:dyDescent="0.2">
      <c r="A207" t="str">
        <f t="shared" si="127"/>
        <v>All occupations</v>
      </c>
      <c r="B207" s="11">
        <f>SUM(B181:B206)</f>
        <v>121.65371629358934</v>
      </c>
      <c r="C207" s="11">
        <f t="shared" ref="C207:F207" si="144">SUM(C181:C206)</f>
        <v>128.46767097188791</v>
      </c>
      <c r="D207" s="11">
        <f t="shared" si="144"/>
        <v>6.8139546782986304</v>
      </c>
      <c r="E207" s="11">
        <f t="shared" si="144"/>
        <v>55.928677919176558</v>
      </c>
      <c r="F207" s="11">
        <f t="shared" si="144"/>
        <v>62.742632597475207</v>
      </c>
      <c r="G207" s="200">
        <f t="shared" si="143"/>
        <v>2.5537711622175108E-2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6.1171330426388861</v>
      </c>
      <c r="C210" s="11">
        <v>3.5796506965732111</v>
      </c>
      <c r="D210" s="11">
        <f>C210-B210</f>
        <v>-2.537482346065675</v>
      </c>
      <c r="E210" s="11">
        <v>2.0336486913924468</v>
      </c>
      <c r="F210" s="11">
        <f>SUM(D210:E210)</f>
        <v>-0.50383365467322827</v>
      </c>
      <c r="G210" s="200">
        <f>IF(B210&gt;0,(1+(E210/B210))^(1/($C$6-$B$6))-1,0)</f>
        <v>1.9318928806215219E-2</v>
      </c>
    </row>
    <row r="211" spans="1:7" x14ac:dyDescent="0.2">
      <c r="A211" t="str">
        <f t="shared" si="146"/>
        <v>12 Other managers and proprietors</v>
      </c>
      <c r="B211" s="11">
        <v>3.3037951480739145</v>
      </c>
      <c r="C211" s="11">
        <v>2.6950102160667595</v>
      </c>
      <c r="D211" s="11">
        <f t="shared" ref="D211:D226" si="147">C211-B211</f>
        <v>-0.608784932007155</v>
      </c>
      <c r="E211" s="11">
        <v>1.55263140775477</v>
      </c>
      <c r="F211" s="11">
        <f t="shared" ref="F211:F218" si="148">SUM(D211:E211)</f>
        <v>0.94384647574761504</v>
      </c>
      <c r="G211" s="200">
        <f t="shared" ref="G211:G213" si="149">IF(B211&gt;0,(1+(E211/B211))^(1/($C$6-$B$6))-1,0)</f>
        <v>2.6014694963460538E-2</v>
      </c>
    </row>
    <row r="212" spans="1:7" x14ac:dyDescent="0.2">
      <c r="A212" t="str">
        <f t="shared" si="146"/>
        <v>21 Science, research, engineering and technology professionals</v>
      </c>
      <c r="B212" s="11">
        <v>3.6200862627046053</v>
      </c>
      <c r="C212" s="11">
        <v>3.5788672062841309</v>
      </c>
      <c r="D212" s="11">
        <f t="shared" si="147"/>
        <v>-4.1219056420474409E-2</v>
      </c>
      <c r="E212" s="11">
        <v>1.2762167427971813</v>
      </c>
      <c r="F212" s="11">
        <f t="shared" si="148"/>
        <v>1.2349976863767069</v>
      </c>
      <c r="G212" s="200">
        <f t="shared" si="149"/>
        <v>2.0336190761515605E-2</v>
      </c>
    </row>
    <row r="213" spans="1:7" x14ac:dyDescent="0.2">
      <c r="A213" t="str">
        <f t="shared" si="146"/>
        <v>22 Health professionals</v>
      </c>
      <c r="B213" s="11">
        <v>1.7111982262152818</v>
      </c>
      <c r="C213" s="11">
        <v>1.2370538432657308</v>
      </c>
      <c r="D213" s="11">
        <f t="shared" si="147"/>
        <v>-0.47414438294955108</v>
      </c>
      <c r="E213" s="11">
        <v>0.72165445342733969</v>
      </c>
      <c r="F213" s="11">
        <f t="shared" si="148"/>
        <v>0.24751007047778861</v>
      </c>
      <c r="G213" s="200">
        <f t="shared" si="149"/>
        <v>2.3735348609240869E-2</v>
      </c>
    </row>
    <row r="214" spans="1:7" x14ac:dyDescent="0.2">
      <c r="A214" t="str">
        <f t="shared" si="146"/>
        <v>23 Teaching and other educational professionals</v>
      </c>
      <c r="B214" s="11">
        <v>0.83637087755702466</v>
      </c>
      <c r="C214" s="11">
        <v>0.51640081470560184</v>
      </c>
      <c r="D214" s="11">
        <f t="shared" si="147"/>
        <v>-0.31997006285142282</v>
      </c>
      <c r="E214" s="11">
        <v>0.30523034952385114</v>
      </c>
      <c r="F214" s="11">
        <f t="shared" si="148"/>
        <v>-1.473971332757168E-2</v>
      </c>
      <c r="G214" s="200">
        <f>IF(B214&gt;0,(1+(E214/B214))^(1/($C$6-$B$6))-1,0)</f>
        <v>2.0957588891581169E-2</v>
      </c>
    </row>
    <row r="215" spans="1:7" x14ac:dyDescent="0.2">
      <c r="A215" t="str">
        <f t="shared" si="146"/>
        <v>24 Business, media and public service professionals</v>
      </c>
      <c r="B215" s="11">
        <v>3.6690447968433122</v>
      </c>
      <c r="C215" s="11">
        <v>2.6827895492162335</v>
      </c>
      <c r="D215" s="11">
        <f t="shared" si="147"/>
        <v>-0.98625524762707872</v>
      </c>
      <c r="E215" s="11">
        <v>1.3124278340538531</v>
      </c>
      <c r="F215" s="11">
        <f t="shared" si="148"/>
        <v>0.32617258642677438</v>
      </c>
      <c r="G215" s="200">
        <f t="shared" ref="G215:G234" si="150">IF(B215&gt;0,(1+(E215/B215))^(1/($C$6-$B$6))-1,0)</f>
        <v>2.0595499624754154E-2</v>
      </c>
    </row>
    <row r="216" spans="1:7" x14ac:dyDescent="0.2">
      <c r="A216" t="str">
        <f t="shared" si="146"/>
        <v>31 Science, engineering and technology associate professionals</v>
      </c>
      <c r="B216" s="11">
        <v>1.6811895672596384</v>
      </c>
      <c r="C216" s="11">
        <v>1.345151196042506</v>
      </c>
      <c r="D216" s="11">
        <f t="shared" si="147"/>
        <v>-0.33603837121713243</v>
      </c>
      <c r="E216" s="11">
        <v>0.54206312952677294</v>
      </c>
      <c r="F216" s="11">
        <f t="shared" si="148"/>
        <v>0.20602475830964051</v>
      </c>
      <c r="G216" s="200">
        <f t="shared" si="150"/>
        <v>1.8805958085112984E-2</v>
      </c>
    </row>
    <row r="217" spans="1:7" x14ac:dyDescent="0.2">
      <c r="A217" t="str">
        <f t="shared" si="146"/>
        <v>32 Health and social care associate professionals</v>
      </c>
      <c r="B217" s="11">
        <v>1.4531076745141498</v>
      </c>
      <c r="C217" s="11">
        <v>1.6482935924056905</v>
      </c>
      <c r="D217" s="11">
        <f t="shared" si="147"/>
        <v>0.19518591789154072</v>
      </c>
      <c r="E217" s="11">
        <v>1.0280353151935162</v>
      </c>
      <c r="F217" s="11">
        <f t="shared" si="148"/>
        <v>1.2232212330850569</v>
      </c>
      <c r="G217" s="200">
        <f t="shared" si="150"/>
        <v>3.6311378085259749E-2</v>
      </c>
    </row>
    <row r="218" spans="1:7" x14ac:dyDescent="0.2">
      <c r="A218" t="str">
        <f t="shared" si="146"/>
        <v>33 Protective service occupations</v>
      </c>
      <c r="B218" s="11">
        <v>1.5894293778277082</v>
      </c>
      <c r="C218" s="11">
        <v>0.96221988540438852</v>
      </c>
      <c r="D218" s="11">
        <f t="shared" si="147"/>
        <v>-0.62720949242331969</v>
      </c>
      <c r="E218" s="11">
        <v>0.3289244736689802</v>
      </c>
      <c r="F218" s="11">
        <f t="shared" si="148"/>
        <v>-0.29828501875433949</v>
      </c>
      <c r="G218" s="200">
        <f t="shared" si="150"/>
        <v>1.2618441033055428E-2</v>
      </c>
    </row>
    <row r="219" spans="1:7" x14ac:dyDescent="0.2">
      <c r="A219" t="str">
        <f t="shared" si="146"/>
        <v>34 Culture, media and sports occupations</v>
      </c>
      <c r="B219" s="11">
        <v>0.57448998922266015</v>
      </c>
      <c r="C219" s="11">
        <v>0.24374640460658245</v>
      </c>
      <c r="D219" s="11">
        <f t="shared" si="147"/>
        <v>-0.33074358461607767</v>
      </c>
      <c r="E219" s="11">
        <v>0.1382826120905653</v>
      </c>
      <c r="F219" s="11">
        <f t="shared" ref="F219:F220" si="151">SUM(D219:E219)</f>
        <v>-0.19246097252551236</v>
      </c>
      <c r="G219" s="200">
        <f t="shared" si="150"/>
        <v>1.4482521067116449E-2</v>
      </c>
    </row>
    <row r="220" spans="1:7" x14ac:dyDescent="0.2">
      <c r="A220" t="str">
        <f t="shared" si="146"/>
        <v>35 Business and public service associate professionals</v>
      </c>
      <c r="B220" s="11">
        <v>5.2106230438566108</v>
      </c>
      <c r="C220" s="11">
        <v>3.5932626178866789</v>
      </c>
      <c r="D220" s="11">
        <f t="shared" si="147"/>
        <v>-1.6173604259699319</v>
      </c>
      <c r="E220" s="11">
        <v>1.7284324594882949</v>
      </c>
      <c r="F220" s="11">
        <f t="shared" si="151"/>
        <v>0.11107203351836303</v>
      </c>
      <c r="G220" s="200">
        <f t="shared" si="150"/>
        <v>1.9281277532713803E-2</v>
      </c>
    </row>
    <row r="221" spans="1:7" x14ac:dyDescent="0.2">
      <c r="A221" t="str">
        <f t="shared" si="146"/>
        <v>41 Administrative occupations</v>
      </c>
      <c r="B221" s="11">
        <v>12.136733326897025</v>
      </c>
      <c r="C221" s="11">
        <v>7.4646406018263995</v>
      </c>
      <c r="D221" s="11">
        <f t="shared" si="147"/>
        <v>-4.672092725070625</v>
      </c>
      <c r="E221" s="11">
        <v>4.5603583324671835</v>
      </c>
      <c r="F221" s="11">
        <f t="shared" ref="F221:F224" si="152">SUM(D221:E221)</f>
        <v>-0.11173439260344153</v>
      </c>
      <c r="G221" s="200">
        <f t="shared" si="150"/>
        <v>2.1494269879081429E-2</v>
      </c>
    </row>
    <row r="222" spans="1:7" x14ac:dyDescent="0.2">
      <c r="A222" t="str">
        <f t="shared" si="146"/>
        <v>42 Secretarial and related occupations</v>
      </c>
      <c r="B222" s="11">
        <v>2.5641919019575288</v>
      </c>
      <c r="C222" s="11">
        <v>0.68562066984909831</v>
      </c>
      <c r="D222" s="11">
        <f t="shared" si="147"/>
        <v>-1.8785712321084305</v>
      </c>
      <c r="E222" s="11">
        <v>0.75504730338301451</v>
      </c>
      <c r="F222" s="11">
        <f t="shared" si="152"/>
        <v>-1.123523928725416</v>
      </c>
      <c r="G222" s="200">
        <f t="shared" si="150"/>
        <v>1.7355026456548961E-2</v>
      </c>
    </row>
    <row r="223" spans="1:7" x14ac:dyDescent="0.2">
      <c r="A223" t="str">
        <f t="shared" si="146"/>
        <v>51 Skilled agricultural and related trades</v>
      </c>
      <c r="B223" s="11">
        <v>1.5707888285892986</v>
      </c>
      <c r="C223" s="11">
        <v>1.3179952231551488</v>
      </c>
      <c r="D223" s="11">
        <f t="shared" si="147"/>
        <v>-0.25279360543414975</v>
      </c>
      <c r="E223" s="11">
        <v>0.73766557751659501</v>
      </c>
      <c r="F223" s="11">
        <f t="shared" si="152"/>
        <v>0.48487197208244526</v>
      </c>
      <c r="G223" s="200">
        <f t="shared" si="150"/>
        <v>2.5998911026587024E-2</v>
      </c>
    </row>
    <row r="224" spans="1:7" x14ac:dyDescent="0.2">
      <c r="A224" t="str">
        <f t="shared" si="146"/>
        <v>52 Skilled metal, electrical and electronic trades</v>
      </c>
      <c r="B224" s="11">
        <v>4.805180074605282</v>
      </c>
      <c r="C224" s="11">
        <v>3.4870235485885832</v>
      </c>
      <c r="D224" s="11">
        <f t="shared" si="147"/>
        <v>-1.3181565260166987</v>
      </c>
      <c r="E224" s="11">
        <v>1.4646252575339118</v>
      </c>
      <c r="F224" s="11">
        <f t="shared" si="152"/>
        <v>0.14646873151721307</v>
      </c>
      <c r="G224" s="200">
        <f t="shared" si="150"/>
        <v>1.7894948940972322E-2</v>
      </c>
    </row>
    <row r="225" spans="1:7" x14ac:dyDescent="0.2">
      <c r="A225" t="str">
        <f t="shared" si="146"/>
        <v>53 Skilled construction and building trades</v>
      </c>
      <c r="B225" s="11">
        <v>3.5775922273220977</v>
      </c>
      <c r="C225" s="11">
        <v>3.2125441732765103</v>
      </c>
      <c r="D225" s="11">
        <f t="shared" si="147"/>
        <v>-0.36504805404558738</v>
      </c>
      <c r="E225" s="11">
        <v>1.4463971845299686</v>
      </c>
      <c r="F225" s="11">
        <f t="shared" ref="F225" si="153">SUM(D225:E225)</f>
        <v>1.0813491304843812</v>
      </c>
      <c r="G225" s="200">
        <f t="shared" si="150"/>
        <v>2.2893750270379654E-2</v>
      </c>
    </row>
    <row r="226" spans="1:7" x14ac:dyDescent="0.2">
      <c r="A226" t="str">
        <f t="shared" si="146"/>
        <v>54 Textiles, printing and other skilled trades</v>
      </c>
      <c r="B226" s="11">
        <v>2.2728420378643501</v>
      </c>
      <c r="C226" s="11">
        <v>1.6080871055032691</v>
      </c>
      <c r="D226" s="11">
        <f t="shared" si="147"/>
        <v>-0.66475493236108107</v>
      </c>
      <c r="E226" s="11">
        <v>0.7621182400229316</v>
      </c>
      <c r="F226" s="11">
        <f t="shared" ref="F226" si="154">SUM(D226:E226)</f>
        <v>9.7363307661850529E-2</v>
      </c>
      <c r="G226" s="200">
        <f t="shared" si="150"/>
        <v>1.9464836248563877E-2</v>
      </c>
    </row>
    <row r="227" spans="1:7" x14ac:dyDescent="0.2">
      <c r="A227" t="str">
        <f t="shared" si="146"/>
        <v>61 Caring personal service occupations</v>
      </c>
      <c r="B227" s="11">
        <v>10.543195130918392</v>
      </c>
      <c r="C227" s="11">
        <v>7.1451490118153256</v>
      </c>
      <c r="D227" s="11">
        <f>C227-B227</f>
        <v>-3.398046119103066</v>
      </c>
      <c r="E227" s="11">
        <v>4.5321003377015341</v>
      </c>
      <c r="F227" s="11">
        <f>SUM(D227:E227)</f>
        <v>1.1340542185984681</v>
      </c>
      <c r="G227" s="200">
        <f t="shared" si="150"/>
        <v>2.412485386464791E-2</v>
      </c>
    </row>
    <row r="228" spans="1:7" x14ac:dyDescent="0.2">
      <c r="A228" t="str">
        <f t="shared" si="146"/>
        <v>62 Leisure, travel and related personal service occupations</v>
      </c>
      <c r="B228" s="11">
        <v>3.4372993985578102</v>
      </c>
      <c r="C228" s="11">
        <v>2.0738524780181651</v>
      </c>
      <c r="D228" s="11">
        <f t="shared" ref="D228:D234" si="155">C228-B228</f>
        <v>-1.3634469205396451</v>
      </c>
      <c r="E228" s="11">
        <v>1.2473139103113293</v>
      </c>
      <c r="F228" s="11">
        <f t="shared" ref="F228:F229" si="156">SUM(D228:E228)</f>
        <v>-0.11613301022831579</v>
      </c>
      <c r="G228" s="200">
        <f t="shared" si="150"/>
        <v>2.0854292046801115E-2</v>
      </c>
    </row>
    <row r="229" spans="1:7" x14ac:dyDescent="0.2">
      <c r="A229" t="str">
        <f t="shared" si="146"/>
        <v>63 Community and civil enforcement occupations</v>
      </c>
      <c r="B229" s="11">
        <v>0.15337185200791967</v>
      </c>
      <c r="C229" s="11">
        <v>0.11317253516589929</v>
      </c>
      <c r="D229" s="11">
        <f t="shared" si="155"/>
        <v>-4.0199316842020383E-2</v>
      </c>
      <c r="E229" s="11">
        <v>4.7830438991180731E-2</v>
      </c>
      <c r="F229" s="11">
        <f t="shared" si="156"/>
        <v>7.6311221491603479E-3</v>
      </c>
      <c r="G229" s="200">
        <f t="shared" si="150"/>
        <v>1.8261094479733675E-2</v>
      </c>
    </row>
    <row r="230" spans="1:7" x14ac:dyDescent="0.2">
      <c r="A230" t="str">
        <f t="shared" si="146"/>
        <v>71 Sales occupations</v>
      </c>
      <c r="B230" s="11">
        <v>9.253490327507528</v>
      </c>
      <c r="C230" s="11">
        <v>6.8918016170959291</v>
      </c>
      <c r="D230" s="11">
        <f t="shared" si="155"/>
        <v>-2.3616887104115989</v>
      </c>
      <c r="E230" s="11">
        <v>4.0124473108560599</v>
      </c>
      <c r="F230" s="11">
        <f t="shared" ref="F230:F231" si="157">SUM(D230:E230)</f>
        <v>1.650758600444461</v>
      </c>
      <c r="G230" s="200">
        <f t="shared" si="150"/>
        <v>2.4303897145862008E-2</v>
      </c>
    </row>
    <row r="231" spans="1:7" x14ac:dyDescent="0.2">
      <c r="A231" t="str">
        <f t="shared" si="146"/>
        <v>72 Customer service occupations</v>
      </c>
      <c r="B231" s="11">
        <v>2.4185805618157059</v>
      </c>
      <c r="C231" s="11">
        <v>2.0964774504663484</v>
      </c>
      <c r="D231" s="11">
        <f t="shared" si="155"/>
        <v>-0.32210311134935754</v>
      </c>
      <c r="E231" s="11">
        <v>1.154778617675404</v>
      </c>
      <c r="F231" s="11">
        <f t="shared" si="157"/>
        <v>0.83267550632604648</v>
      </c>
      <c r="G231" s="200">
        <f t="shared" si="150"/>
        <v>2.6363205030113468E-2</v>
      </c>
    </row>
    <row r="232" spans="1:7" x14ac:dyDescent="0.2">
      <c r="A232" t="str">
        <f t="shared" si="146"/>
        <v>81 Process, plant and machine operatives</v>
      </c>
      <c r="B232" s="11">
        <v>5.964828385258456</v>
      </c>
      <c r="C232" s="11">
        <v>5.5341682338316582</v>
      </c>
      <c r="D232" s="11">
        <f t="shared" si="155"/>
        <v>-0.43066015142679781</v>
      </c>
      <c r="E232" s="11">
        <v>2.4195281938723734</v>
      </c>
      <c r="F232" s="11">
        <f t="shared" ref="F232:F233" si="158">SUM(D232:E232)</f>
        <v>1.9888680424455756</v>
      </c>
      <c r="G232" s="200">
        <f t="shared" si="150"/>
        <v>2.2958744482270754E-2</v>
      </c>
    </row>
    <row r="233" spans="1:7" x14ac:dyDescent="0.2">
      <c r="A233" t="str">
        <f t="shared" si="146"/>
        <v>82 Transport and mobile machine drivers and operatives</v>
      </c>
      <c r="B233" s="11">
        <v>7.2844510456539897</v>
      </c>
      <c r="C233" s="11">
        <v>7.222438609849255</v>
      </c>
      <c r="D233" s="11">
        <f t="shared" si="155"/>
        <v>-6.20124358047347E-2</v>
      </c>
      <c r="E233" s="11">
        <v>3.9238173537460836</v>
      </c>
      <c r="F233" s="11">
        <f t="shared" si="158"/>
        <v>3.8618049179413489</v>
      </c>
      <c r="G233" s="200">
        <f t="shared" si="150"/>
        <v>2.9143920539827617E-2</v>
      </c>
    </row>
    <row r="234" spans="1:7" x14ac:dyDescent="0.2">
      <c r="A234" t="str">
        <f t="shared" si="146"/>
        <v>91 Elementary trades and related occupations</v>
      </c>
      <c r="B234" s="11">
        <v>2.4118855498302563</v>
      </c>
      <c r="C234" s="11">
        <v>3.9526589991439467</v>
      </c>
      <c r="D234" s="11">
        <f t="shared" si="155"/>
        <v>1.5407734493136904</v>
      </c>
      <c r="E234" s="11">
        <v>1.6290770089165303</v>
      </c>
      <c r="F234" s="11">
        <f t="shared" ref="F234" si="159">SUM(D234:E234)</f>
        <v>3.1698504582302207</v>
      </c>
      <c r="G234" s="200">
        <f t="shared" si="150"/>
        <v>3.5003635790948229E-2</v>
      </c>
    </row>
    <row r="235" spans="1:7" x14ac:dyDescent="0.2">
      <c r="A235" t="str">
        <f t="shared" si="146"/>
        <v>92 Elementary administration and service occupations</v>
      </c>
      <c r="B235" s="11">
        <v>13.620960787214759</v>
      </c>
      <c r="C235" s="11">
        <v>10.512959156085607</v>
      </c>
      <c r="D235" s="11">
        <f t="shared" ref="D235" si="160">C235-B235</f>
        <v>-3.1080016311291523</v>
      </c>
      <c r="E235" s="11">
        <v>5.4607249930999471</v>
      </c>
      <c r="F235" s="11">
        <f t="shared" ref="F235" si="161">SUM(D235:E235)</f>
        <v>2.3527233619707948</v>
      </c>
      <c r="G235" s="200">
        <f t="shared" ref="G235:G236" si="162">IF(B235&gt;0,(1+(E235/B235))^(1/($C$6-$B$6))-1,0)</f>
        <v>2.2729068432644883E-2</v>
      </c>
    </row>
    <row r="236" spans="1:7" x14ac:dyDescent="0.2">
      <c r="A236" t="str">
        <f t="shared" si="146"/>
        <v>All occupations</v>
      </c>
      <c r="B236" s="11">
        <f>SUM(B210:B235)</f>
        <v>111.78185944271419</v>
      </c>
      <c r="C236" s="11">
        <f t="shared" ref="C236:F236" si="163">SUM(C210:C235)</f>
        <v>85.401035436128666</v>
      </c>
      <c r="D236" s="11">
        <f t="shared" si="163"/>
        <v>-26.380824006585534</v>
      </c>
      <c r="E236" s="11">
        <f t="shared" si="163"/>
        <v>45.121377529541618</v>
      </c>
      <c r="F236" s="11">
        <f t="shared" si="163"/>
        <v>18.740553522956088</v>
      </c>
      <c r="G236" s="200">
        <f t="shared" si="162"/>
        <v>2.2862770156653278E-2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4.4484146239252755</v>
      </c>
      <c r="C239" s="11">
        <v>2.5852152179172165</v>
      </c>
      <c r="D239" s="11">
        <f>C239-B239</f>
        <v>-1.863199406008059</v>
      </c>
      <c r="E239" s="11">
        <v>1.5033815033945981</v>
      </c>
      <c r="F239" s="11">
        <f>SUM(D239:E239)</f>
        <v>-0.35981790261346092</v>
      </c>
      <c r="G239" s="200">
        <f>IF(B239&gt;0,(1+(E239/B239))^(1/($C$6-$B$6))-1,0)</f>
        <v>1.9599277642875057E-2</v>
      </c>
    </row>
    <row r="240" spans="1:7" x14ac:dyDescent="0.2">
      <c r="A240" t="str">
        <f t="shared" si="165"/>
        <v>12 Other managers and proprietors</v>
      </c>
      <c r="B240" s="11">
        <v>2.2093718136542342</v>
      </c>
      <c r="C240" s="11">
        <v>1.3709176090021369</v>
      </c>
      <c r="D240" s="11">
        <f t="shared" ref="D240:D255" si="166">C240-B240</f>
        <v>-0.8384542046520973</v>
      </c>
      <c r="E240" s="11">
        <v>0.82994583067058514</v>
      </c>
      <c r="F240" s="11">
        <f t="shared" ref="F240:F247" si="167">SUM(D240:E240)</f>
        <v>-8.5083739815121628E-3</v>
      </c>
      <c r="G240" s="200">
        <f t="shared" ref="G240:G242" si="168">IF(B240&gt;0,(1+(E240/B240))^(1/($C$6-$B$6))-1,0)</f>
        <v>2.1489292970836571E-2</v>
      </c>
    </row>
    <row r="241" spans="1:7" x14ac:dyDescent="0.2">
      <c r="A241" t="str">
        <f t="shared" si="165"/>
        <v>21 Science, research, engineering and technology professionals</v>
      </c>
      <c r="B241" s="11">
        <v>2.203057522211247</v>
      </c>
      <c r="C241" s="11">
        <v>1.5971277182204819</v>
      </c>
      <c r="D241" s="11">
        <f t="shared" si="166"/>
        <v>-0.60592980399076501</v>
      </c>
      <c r="E241" s="11">
        <v>0.6651452320162079</v>
      </c>
      <c r="F241" s="11">
        <f t="shared" si="167"/>
        <v>5.9215428025442884E-2</v>
      </c>
      <c r="G241" s="200">
        <f t="shared" si="168"/>
        <v>1.7744898454630453E-2</v>
      </c>
    </row>
    <row r="242" spans="1:7" x14ac:dyDescent="0.2">
      <c r="A242" t="str">
        <f t="shared" si="165"/>
        <v>22 Health professionals</v>
      </c>
      <c r="B242" s="11">
        <v>0.92821927765268852</v>
      </c>
      <c r="C242" s="11">
        <v>0.66556528557252048</v>
      </c>
      <c r="D242" s="11">
        <f t="shared" si="166"/>
        <v>-0.26265399208016804</v>
      </c>
      <c r="E242" s="11">
        <v>0.36251906528977201</v>
      </c>
      <c r="F242" s="11">
        <f t="shared" si="167"/>
        <v>9.9865073209603972E-2</v>
      </c>
      <c r="G242" s="200">
        <f t="shared" si="168"/>
        <v>2.2223455449665641E-2</v>
      </c>
    </row>
    <row r="243" spans="1:7" x14ac:dyDescent="0.2">
      <c r="A243" t="str">
        <f t="shared" si="165"/>
        <v>23 Teaching and other educational professionals</v>
      </c>
      <c r="B243" s="11">
        <v>0.64283964375238889</v>
      </c>
      <c r="C243" s="11">
        <v>0.39615997795200852</v>
      </c>
      <c r="D243" s="11">
        <f t="shared" si="166"/>
        <v>-0.24667966580038037</v>
      </c>
      <c r="E243" s="11">
        <v>0.23102952278374708</v>
      </c>
      <c r="F243" s="11">
        <f t="shared" si="167"/>
        <v>-1.5650143016633283E-2</v>
      </c>
      <c r="G243" s="200">
        <f>IF(B243&gt;0,(1+(E243/B243))^(1/($C$6-$B$6))-1,0)</f>
        <v>2.0679951437290622E-2</v>
      </c>
    </row>
    <row r="244" spans="1:7" x14ac:dyDescent="0.2">
      <c r="A244" t="str">
        <f t="shared" si="165"/>
        <v>24 Business, media and public service professionals</v>
      </c>
      <c r="B244" s="11">
        <v>2.2857397057437248</v>
      </c>
      <c r="C244" s="11">
        <v>1.3521912340122797</v>
      </c>
      <c r="D244" s="11">
        <f t="shared" si="166"/>
        <v>-0.93354847173144506</v>
      </c>
      <c r="E244" s="11">
        <v>0.76144787990819851</v>
      </c>
      <c r="F244" s="11">
        <f t="shared" si="167"/>
        <v>-0.17210059182324655</v>
      </c>
      <c r="G244" s="200">
        <f t="shared" ref="G244:G263" si="169">IF(B244&gt;0,(1+(E244/B244))^(1/($C$6-$B$6))-1,0)</f>
        <v>1.9353522122318001E-2</v>
      </c>
    </row>
    <row r="245" spans="1:7" x14ac:dyDescent="0.2">
      <c r="A245" t="str">
        <f t="shared" si="165"/>
        <v>31 Science, engineering and technology associate professionals</v>
      </c>
      <c r="B245" s="11">
        <v>1.4659752707646527</v>
      </c>
      <c r="C245" s="11">
        <v>0.95319290997484607</v>
      </c>
      <c r="D245" s="11">
        <f t="shared" si="166"/>
        <v>-0.51278236078980666</v>
      </c>
      <c r="E245" s="11">
        <v>0.43008084723353468</v>
      </c>
      <c r="F245" s="11">
        <f t="shared" si="167"/>
        <v>-8.2701513556271977E-2</v>
      </c>
      <c r="G245" s="200">
        <f>IF(B245&gt;0,(1+(E245/B245))^(1/($C$6-$B$6))-1,0)</f>
        <v>1.7298262752796445E-2</v>
      </c>
    </row>
    <row r="246" spans="1:7" x14ac:dyDescent="0.2">
      <c r="A246" t="str">
        <f t="shared" si="165"/>
        <v>32 Health and social care associate professionals</v>
      </c>
      <c r="B246" s="11">
        <v>0.44349060977826837</v>
      </c>
      <c r="C246" s="11">
        <v>0.46156993236731875</v>
      </c>
      <c r="D246" s="11">
        <f t="shared" si="166"/>
        <v>1.8079322589050373E-2</v>
      </c>
      <c r="E246" s="11">
        <v>0.24968341463805807</v>
      </c>
      <c r="F246" s="11">
        <f t="shared" si="167"/>
        <v>0.26776273722710842</v>
      </c>
      <c r="G246" s="200">
        <f t="shared" si="169"/>
        <v>3.0221296814991971E-2</v>
      </c>
    </row>
    <row r="247" spans="1:7" x14ac:dyDescent="0.2">
      <c r="A247" t="str">
        <f t="shared" si="165"/>
        <v>33 Protective service occupations</v>
      </c>
      <c r="B247" s="11">
        <v>0.83230031086108602</v>
      </c>
      <c r="C247" s="11">
        <v>0.45918511855708827</v>
      </c>
      <c r="D247" s="11">
        <f t="shared" si="166"/>
        <v>-0.37311519230399776</v>
      </c>
      <c r="E247" s="11">
        <v>0.19681154231456827</v>
      </c>
      <c r="F247" s="11">
        <f t="shared" si="167"/>
        <v>-0.17630364998942949</v>
      </c>
      <c r="G247" s="200">
        <f t="shared" si="169"/>
        <v>1.4251133118217796E-2</v>
      </c>
    </row>
    <row r="248" spans="1:7" x14ac:dyDescent="0.2">
      <c r="A248" t="str">
        <f t="shared" si="165"/>
        <v>34 Culture, media and sports occupations</v>
      </c>
      <c r="B248" s="11">
        <v>0.50796349708356936</v>
      </c>
      <c r="C248" s="11">
        <v>0.23872060111347795</v>
      </c>
      <c r="D248" s="11">
        <f t="shared" si="166"/>
        <v>-0.26924289597009143</v>
      </c>
      <c r="E248" s="11">
        <v>0.12832214724150254</v>
      </c>
      <c r="F248" s="11">
        <f t="shared" ref="F248:F249" si="170">SUM(D248:E248)</f>
        <v>-0.1409207487285889</v>
      </c>
      <c r="G248" s="200">
        <f t="shared" si="169"/>
        <v>1.5129171200629177E-2</v>
      </c>
    </row>
    <row r="249" spans="1:7" x14ac:dyDescent="0.2">
      <c r="A249" t="str">
        <f t="shared" si="165"/>
        <v>35 Business and public service associate professionals</v>
      </c>
      <c r="B249" s="11">
        <v>3.1217600518165187</v>
      </c>
      <c r="C249" s="11">
        <v>1.7106795996263657</v>
      </c>
      <c r="D249" s="11">
        <f t="shared" si="166"/>
        <v>-1.411080452190153</v>
      </c>
      <c r="E249" s="11">
        <v>0.88654636284689969</v>
      </c>
      <c r="F249" s="11">
        <f t="shared" si="170"/>
        <v>-0.5245340893432533</v>
      </c>
      <c r="G249" s="200">
        <f t="shared" si="169"/>
        <v>1.680442216026945E-2</v>
      </c>
    </row>
    <row r="250" spans="1:7" x14ac:dyDescent="0.2">
      <c r="A250" t="str">
        <f t="shared" si="165"/>
        <v>41 Administrative occupations</v>
      </c>
      <c r="B250" s="11">
        <v>5.5254454039144907</v>
      </c>
      <c r="C250" s="11">
        <v>1.4893703280375534</v>
      </c>
      <c r="D250" s="11">
        <f t="shared" si="166"/>
        <v>-4.036075075876937</v>
      </c>
      <c r="E250" s="11">
        <v>1.1924307850987788</v>
      </c>
      <c r="F250" s="11">
        <f t="shared" ref="F250:F253" si="171">SUM(D250:E250)</f>
        <v>-2.8436442907781583</v>
      </c>
      <c r="G250" s="200">
        <f t="shared" si="169"/>
        <v>1.311243722094213E-2</v>
      </c>
    </row>
    <row r="251" spans="1:7" x14ac:dyDescent="0.2">
      <c r="A251" t="str">
        <f t="shared" si="165"/>
        <v>42 Secretarial and related occupations</v>
      </c>
      <c r="B251" s="11">
        <v>2.104438508160102</v>
      </c>
      <c r="C251" s="11">
        <v>0.39317288794568833</v>
      </c>
      <c r="D251" s="11">
        <f t="shared" si="166"/>
        <v>-1.7112656202144136</v>
      </c>
      <c r="E251" s="11">
        <v>0.40060688442694381</v>
      </c>
      <c r="F251" s="11">
        <f t="shared" si="171"/>
        <v>-1.3106587357874697</v>
      </c>
      <c r="G251" s="200">
        <f t="shared" si="169"/>
        <v>1.1684952904536638E-2</v>
      </c>
    </row>
    <row r="252" spans="1:7" x14ac:dyDescent="0.2">
      <c r="A252" t="str">
        <f t="shared" si="165"/>
        <v>51 Skilled agricultural and related trades</v>
      </c>
      <c r="B252" s="11">
        <v>1.1658491769187034</v>
      </c>
      <c r="C252" s="11">
        <v>0.65110411760316922</v>
      </c>
      <c r="D252" s="11">
        <f t="shared" si="166"/>
        <v>-0.51474505931553416</v>
      </c>
      <c r="E252" s="11">
        <v>0.39547386520069422</v>
      </c>
      <c r="F252" s="11">
        <f t="shared" si="171"/>
        <v>-0.11927119411483994</v>
      </c>
      <c r="G252" s="200">
        <f t="shared" si="169"/>
        <v>1.9663076733722029E-2</v>
      </c>
    </row>
    <row r="253" spans="1:7" x14ac:dyDescent="0.2">
      <c r="A253" t="str">
        <f t="shared" si="165"/>
        <v>52 Skilled metal, electrical and electronic trades</v>
      </c>
      <c r="B253" s="11">
        <v>2.4778747825478726</v>
      </c>
      <c r="C253" s="11">
        <v>1.0940216324891174</v>
      </c>
      <c r="D253" s="11">
        <f t="shared" si="166"/>
        <v>-1.3838531500587552</v>
      </c>
      <c r="E253" s="11">
        <v>0.64534456056855183</v>
      </c>
      <c r="F253" s="11">
        <f t="shared" si="171"/>
        <v>-0.73850858949020337</v>
      </c>
      <c r="G253" s="200">
        <f t="shared" si="169"/>
        <v>1.5550541320859423E-2</v>
      </c>
    </row>
    <row r="254" spans="1:7" x14ac:dyDescent="0.2">
      <c r="A254" t="str">
        <f t="shared" si="165"/>
        <v>53 Skilled construction and building trades</v>
      </c>
      <c r="B254" s="11">
        <v>1.8343579385579067</v>
      </c>
      <c r="C254" s="11">
        <v>1.0782518926575659</v>
      </c>
      <c r="D254" s="11">
        <f t="shared" si="166"/>
        <v>-0.75610604590034081</v>
      </c>
      <c r="E254" s="11">
        <v>0.59883358507365059</v>
      </c>
      <c r="F254" s="11">
        <f t="shared" ref="F254" si="172">SUM(D254:E254)</f>
        <v>-0.15727246082669022</v>
      </c>
      <c r="G254" s="200">
        <f t="shared" si="169"/>
        <v>1.9012428016154548E-2</v>
      </c>
    </row>
    <row r="255" spans="1:7" x14ac:dyDescent="0.2">
      <c r="A255" t="str">
        <f t="shared" si="165"/>
        <v>54 Textiles, printing and other skilled trades</v>
      </c>
      <c r="B255" s="11">
        <v>1.8733746928659278</v>
      </c>
      <c r="C255" s="11">
        <v>1.3269577389741516</v>
      </c>
      <c r="D255" s="11">
        <f t="shared" si="166"/>
        <v>-0.54641695389177625</v>
      </c>
      <c r="E255" s="11">
        <v>0.60187693089152827</v>
      </c>
      <c r="F255" s="11">
        <f t="shared" ref="F255" si="173">SUM(D255:E255)</f>
        <v>5.5459976999752025E-2</v>
      </c>
      <c r="G255" s="200">
        <f t="shared" si="169"/>
        <v>1.874693155593965E-2</v>
      </c>
    </row>
    <row r="256" spans="1:7" x14ac:dyDescent="0.2">
      <c r="A256" t="str">
        <f t="shared" si="165"/>
        <v>61 Caring personal service occupations</v>
      </c>
      <c r="B256" s="11">
        <v>1.8312696046618411</v>
      </c>
      <c r="C256" s="11">
        <v>0.83543412355818725</v>
      </c>
      <c r="D256" s="11">
        <f>C256-B256</f>
        <v>-0.99583548110365383</v>
      </c>
      <c r="E256" s="11">
        <v>0.38576300711615913</v>
      </c>
      <c r="F256" s="11">
        <f>SUM(D256:E256)</f>
        <v>-0.61007247398749476</v>
      </c>
      <c r="G256" s="200">
        <f t="shared" si="169"/>
        <v>1.2825560351698018E-2</v>
      </c>
    </row>
    <row r="257" spans="1:7" x14ac:dyDescent="0.2">
      <c r="A257" t="str">
        <f t="shared" si="165"/>
        <v>62 Leisure, travel and related personal service occupations</v>
      </c>
      <c r="B257" s="11">
        <v>2.2735954714004092</v>
      </c>
      <c r="C257" s="11">
        <v>1.7162058003501099</v>
      </c>
      <c r="D257" s="11">
        <f t="shared" ref="D257:D263" si="174">C257-B257</f>
        <v>-0.55738967105029924</v>
      </c>
      <c r="E257" s="11">
        <v>0.8540845297692613</v>
      </c>
      <c r="F257" s="11">
        <f t="shared" ref="F257:F258" si="175">SUM(D257:E257)</f>
        <v>0.29669485871896206</v>
      </c>
      <c r="G257" s="200">
        <f t="shared" si="169"/>
        <v>2.1489580777703132E-2</v>
      </c>
    </row>
    <row r="258" spans="1:7" x14ac:dyDescent="0.2">
      <c r="A258" t="str">
        <f t="shared" si="165"/>
        <v>63 Community and civil enforcement occupations</v>
      </c>
      <c r="B258" s="11">
        <v>0.1330786655183073</v>
      </c>
      <c r="C258" s="11">
        <v>7.587943729094343E-2</v>
      </c>
      <c r="D258" s="11">
        <f t="shared" si="174"/>
        <v>-5.7199228227363869E-2</v>
      </c>
      <c r="E258" s="11">
        <v>3.7133434251010039E-2</v>
      </c>
      <c r="F258" s="11">
        <f t="shared" si="175"/>
        <v>-2.006579397635383E-2</v>
      </c>
      <c r="G258" s="200">
        <f t="shared" si="169"/>
        <v>1.6542325932593638E-2</v>
      </c>
    </row>
    <row r="259" spans="1:7" x14ac:dyDescent="0.2">
      <c r="A259" t="str">
        <f t="shared" si="165"/>
        <v>71 Sales occupations</v>
      </c>
      <c r="B259" s="11">
        <v>6.220413453873392</v>
      </c>
      <c r="C259" s="11">
        <v>1.9411614082036963</v>
      </c>
      <c r="D259" s="11">
        <f t="shared" si="174"/>
        <v>-4.2792520456696952</v>
      </c>
      <c r="E259" s="11">
        <v>1.528960668234532</v>
      </c>
      <c r="F259" s="11">
        <f t="shared" ref="F259:F260" si="176">SUM(D259:E259)</f>
        <v>-2.7502913774351629</v>
      </c>
      <c r="G259" s="200">
        <f t="shared" si="169"/>
        <v>1.4759576199506963E-2</v>
      </c>
    </row>
    <row r="260" spans="1:7" x14ac:dyDescent="0.2">
      <c r="A260" t="str">
        <f t="shared" si="165"/>
        <v>72 Customer service occupations</v>
      </c>
      <c r="B260" s="11">
        <v>1.1275396574505407</v>
      </c>
      <c r="C260" s="11">
        <v>0.72187121761125739</v>
      </c>
      <c r="D260" s="11">
        <f t="shared" si="174"/>
        <v>-0.40566843983928336</v>
      </c>
      <c r="E260" s="11">
        <v>0.31146799714200885</v>
      </c>
      <c r="F260" s="11">
        <f t="shared" si="176"/>
        <v>-9.4200442697274511E-2</v>
      </c>
      <c r="G260" s="200">
        <f t="shared" si="169"/>
        <v>1.639398263404046E-2</v>
      </c>
    </row>
    <row r="261" spans="1:7" x14ac:dyDescent="0.2">
      <c r="A261" t="str">
        <f t="shared" si="165"/>
        <v>81 Process, plant and machine operatives</v>
      </c>
      <c r="B261" s="11">
        <v>4.8919809202923954</v>
      </c>
      <c r="C261" s="11">
        <v>2.0205603332117592</v>
      </c>
      <c r="D261" s="11">
        <f t="shared" si="174"/>
        <v>-2.8714205870806362</v>
      </c>
      <c r="E261" s="11">
        <v>1.2934314539818952</v>
      </c>
      <c r="F261" s="11">
        <f t="shared" ref="F261:F262" si="177">SUM(D261:E261)</f>
        <v>-1.577989133098741</v>
      </c>
      <c r="G261" s="200">
        <f t="shared" si="169"/>
        <v>1.5762698375791695E-2</v>
      </c>
    </row>
    <row r="262" spans="1:7" x14ac:dyDescent="0.2">
      <c r="A262" t="str">
        <f t="shared" si="165"/>
        <v>82 Transport and mobile machine drivers and operatives</v>
      </c>
      <c r="B262" s="11">
        <v>6.3499166234643569</v>
      </c>
      <c r="C262" s="11">
        <v>3.6159925682882688</v>
      </c>
      <c r="D262" s="11">
        <f t="shared" si="174"/>
        <v>-2.7339240551760882</v>
      </c>
      <c r="E262" s="11">
        <v>2.3687379505179202</v>
      </c>
      <c r="F262" s="11">
        <f t="shared" si="177"/>
        <v>-0.36518610465816792</v>
      </c>
      <c r="G262" s="200">
        <f t="shared" si="169"/>
        <v>2.135980685658434E-2</v>
      </c>
    </row>
    <row r="263" spans="1:7" x14ac:dyDescent="0.2">
      <c r="A263" t="str">
        <f t="shared" si="165"/>
        <v>91 Elementary trades and related occupations</v>
      </c>
      <c r="B263" s="11">
        <v>3.4001610754889433</v>
      </c>
      <c r="C263" s="11">
        <v>4.7437476059047459</v>
      </c>
      <c r="D263" s="11">
        <f t="shared" si="174"/>
        <v>1.3435865304158026</v>
      </c>
      <c r="E263" s="11">
        <v>2.1492507623986006</v>
      </c>
      <c r="F263" s="11">
        <f t="shared" ref="F263" si="178">SUM(D263:E263)</f>
        <v>3.4928372928144031</v>
      </c>
      <c r="G263" s="200">
        <f t="shared" si="169"/>
        <v>3.3197066249998963E-2</v>
      </c>
    </row>
    <row r="264" spans="1:7" x14ac:dyDescent="0.2">
      <c r="A264" t="str">
        <f t="shared" si="165"/>
        <v>92 Elementary administration and service occupations</v>
      </c>
      <c r="B264" s="11">
        <v>12.577847685540217</v>
      </c>
      <c r="C264" s="11">
        <v>6.8838217429433994</v>
      </c>
      <c r="D264" s="11">
        <f t="shared" ref="D264" si="179">C264-B264</f>
        <v>-5.6940259425968174</v>
      </c>
      <c r="E264" s="11">
        <v>3.7986723793938397</v>
      </c>
      <c r="F264" s="11">
        <f>SUM(D264:E264)</f>
        <v>-1.8953535632029777</v>
      </c>
      <c r="G264" s="200">
        <f t="shared" ref="G264:G265" si="180">IF(B264&gt;0,(1+(E264/B264))^(1/($C$6-$B$6))-1,0)</f>
        <v>1.7749785128341911E-2</v>
      </c>
    </row>
    <row r="265" spans="1:7" x14ac:dyDescent="0.2">
      <c r="A265" t="str">
        <f t="shared" si="165"/>
        <v>All occupations</v>
      </c>
      <c r="B265" s="11">
        <f>SUM(B239:B264)</f>
        <v>72.876275987899064</v>
      </c>
      <c r="C265" s="11">
        <f t="shared" ref="C265:F265" si="181">SUM(C239:C264)</f>
        <v>40.37807803938535</v>
      </c>
      <c r="D265" s="11">
        <f t="shared" si="181"/>
        <v>-32.498197948513706</v>
      </c>
      <c r="E265" s="11">
        <f t="shared" si="181"/>
        <v>22.806982142403047</v>
      </c>
      <c r="F265" s="11">
        <f t="shared" si="181"/>
        <v>-9.6912158061106606</v>
      </c>
      <c r="G265" s="200">
        <f t="shared" si="180"/>
        <v>1.8317761701280633E-2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0.71339607928428261</v>
      </c>
      <c r="C268" s="11">
        <v>0.63299777686587844</v>
      </c>
      <c r="D268" s="11">
        <f>C268-B268</f>
        <v>-8.0398302418404177E-2</v>
      </c>
      <c r="E268" s="11">
        <v>0.23904266089683554</v>
      </c>
      <c r="F268" s="11">
        <f>SUM(D268:E268)</f>
        <v>0.15864435847843136</v>
      </c>
      <c r="G268" s="200">
        <f>IF(B268&gt;0,(1+(E268/B268))^(1/($C$6-$B$6))-1,0)</f>
        <v>1.9452719920459272E-2</v>
      </c>
    </row>
    <row r="269" spans="1:7" x14ac:dyDescent="0.2">
      <c r="A269" t="str">
        <f t="shared" si="183"/>
        <v>12 Other managers and proprietors</v>
      </c>
      <c r="B269" s="11">
        <v>0.67732954926178068</v>
      </c>
      <c r="C269" s="11">
        <v>0.86893468296717258</v>
      </c>
      <c r="D269" s="11">
        <f t="shared" ref="D269:D284" si="184">C269-B269</f>
        <v>0.19160513370539189</v>
      </c>
      <c r="E269" s="11">
        <v>0.30922398591147254</v>
      </c>
      <c r="F269" s="11">
        <f t="shared" ref="F269:F276" si="185">SUM(D269:E269)</f>
        <v>0.50082911961686438</v>
      </c>
      <c r="G269" s="200">
        <f t="shared" ref="G269:G271" si="186">IF(B269&gt;0,(1+(E269/B269))^(1/($C$6-$B$6))-1,0)</f>
        <v>2.5387555340671719E-2</v>
      </c>
    </row>
    <row r="270" spans="1:7" x14ac:dyDescent="0.2">
      <c r="A270" t="str">
        <f t="shared" si="183"/>
        <v>21 Science, research, engineering and technology professionals</v>
      </c>
      <c r="B270" s="11">
        <v>0.3808297855952531</v>
      </c>
      <c r="C270" s="11">
        <v>0.57124864450403823</v>
      </c>
      <c r="D270" s="11">
        <f t="shared" si="184"/>
        <v>0.19041885890878513</v>
      </c>
      <c r="E270" s="11">
        <v>0.16143132884962533</v>
      </c>
      <c r="F270" s="11">
        <f t="shared" si="185"/>
        <v>0.35185018775841048</v>
      </c>
      <c r="G270" s="200">
        <f t="shared" si="186"/>
        <v>2.3839396748876585E-2</v>
      </c>
    </row>
    <row r="271" spans="1:7" x14ac:dyDescent="0.2">
      <c r="A271" t="str">
        <f t="shared" si="183"/>
        <v>22 Health professionals</v>
      </c>
      <c r="B271" s="11">
        <v>0.12291524755649</v>
      </c>
      <c r="C271" s="11">
        <v>0.14486135678425277</v>
      </c>
      <c r="D271" s="11">
        <f t="shared" si="184"/>
        <v>2.1946109227762772E-2</v>
      </c>
      <c r="E271" s="11">
        <v>5.6307422176076066E-2</v>
      </c>
      <c r="F271" s="11">
        <f t="shared" si="185"/>
        <v>7.8253531403838839E-2</v>
      </c>
      <c r="G271" s="200">
        <f t="shared" si="186"/>
        <v>2.5460993878546168E-2</v>
      </c>
    </row>
    <row r="272" spans="1:7" x14ac:dyDescent="0.2">
      <c r="A272" t="str">
        <f t="shared" si="183"/>
        <v>23 Teaching and other educational professionals</v>
      </c>
      <c r="B272" s="11">
        <v>0.14761050880632931</v>
      </c>
      <c r="C272" s="11">
        <v>0.16320216144615965</v>
      </c>
      <c r="D272" s="11">
        <f t="shared" si="184"/>
        <v>1.5591652639830339E-2</v>
      </c>
      <c r="E272" s="11">
        <v>7.5970019913685807E-2</v>
      </c>
      <c r="F272" s="11">
        <f t="shared" si="185"/>
        <v>9.1561672553516146E-2</v>
      </c>
      <c r="G272" s="200">
        <f>IF(B272&gt;0,(1+(E272/B272))^(1/($C$6-$B$6))-1,0)</f>
        <v>2.8066276859785022E-2</v>
      </c>
    </row>
    <row r="273" spans="1:7" x14ac:dyDescent="0.2">
      <c r="A273" t="str">
        <f t="shared" si="183"/>
        <v>24 Business, media and public service professionals</v>
      </c>
      <c r="B273" s="11">
        <v>0.45194191379618742</v>
      </c>
      <c r="C273" s="11">
        <v>0.49413995570104319</v>
      </c>
      <c r="D273" s="11">
        <f t="shared" si="184"/>
        <v>4.2198041904855765E-2</v>
      </c>
      <c r="E273" s="11">
        <v>0.19787883092095335</v>
      </c>
      <c r="F273" s="11">
        <f t="shared" si="185"/>
        <v>0.24007687282580911</v>
      </c>
      <c r="G273" s="200">
        <f t="shared" ref="G273" si="187">IF(B273&gt;0,(1+(E273/B273))^(1/($C$6-$B$6))-1,0)</f>
        <v>2.4504955502903991E-2</v>
      </c>
    </row>
    <row r="274" spans="1:7" x14ac:dyDescent="0.2">
      <c r="A274" t="str">
        <f t="shared" si="183"/>
        <v>31 Science, engineering and technology associate professionals</v>
      </c>
      <c r="B274" s="11">
        <v>0.25131866345124154</v>
      </c>
      <c r="C274" s="11">
        <v>0.31605422844285919</v>
      </c>
      <c r="D274" s="11">
        <f t="shared" si="184"/>
        <v>6.4735564991617645E-2</v>
      </c>
      <c r="E274" s="11">
        <v>0.11817340223011105</v>
      </c>
      <c r="F274" s="11">
        <f t="shared" si="185"/>
        <v>0.1829089672217287</v>
      </c>
      <c r="G274" s="200">
        <f>IF(B274&gt;0,(1+(E274/B274))^(1/($C$6-$B$6))-1,0)</f>
        <v>2.6026769127079241E-2</v>
      </c>
    </row>
    <row r="275" spans="1:7" x14ac:dyDescent="0.2">
      <c r="A275" t="str">
        <f t="shared" si="183"/>
        <v>32 Health and social care associate professionals</v>
      </c>
      <c r="B275" s="11">
        <v>6.6506638692807887E-2</v>
      </c>
      <c r="C275" s="11">
        <v>0.12914750245254433</v>
      </c>
      <c r="D275" s="11">
        <f t="shared" si="184"/>
        <v>6.2640863759736445E-2</v>
      </c>
      <c r="E275" s="11">
        <v>5.2449920146233051E-2</v>
      </c>
      <c r="F275" s="11">
        <f t="shared" si="185"/>
        <v>0.1150907839059695</v>
      </c>
      <c r="G275" s="200">
        <f t="shared" ref="G275:G292" si="188">IF(B275&gt;0,(1+(E275/B275))^(1/($C$6-$B$6))-1,0)</f>
        <v>3.9524891285318997E-2</v>
      </c>
    </row>
    <row r="276" spans="1:7" x14ac:dyDescent="0.2">
      <c r="A276" t="str">
        <f t="shared" si="183"/>
        <v>33 Protective service occupations</v>
      </c>
      <c r="B276" s="11">
        <v>0.10750474524238914</v>
      </c>
      <c r="C276" s="11">
        <v>2.7433941182012221E-2</v>
      </c>
      <c r="D276" s="11">
        <f t="shared" si="184"/>
        <v>-8.0070804060376921E-2</v>
      </c>
      <c r="E276" s="11">
        <v>1.5305235349908658E-2</v>
      </c>
      <c r="F276" s="11">
        <f t="shared" si="185"/>
        <v>-6.4765568710468263E-2</v>
      </c>
      <c r="G276" s="200">
        <f t="shared" si="188"/>
        <v>8.9130399638108759E-3</v>
      </c>
    </row>
    <row r="277" spans="1:7" x14ac:dyDescent="0.2">
      <c r="A277" t="str">
        <f t="shared" si="183"/>
        <v>34 Culture, media and sports occupations</v>
      </c>
      <c r="B277" s="11">
        <v>0.16212394965701055</v>
      </c>
      <c r="C277" s="11">
        <v>0.14261957422621771</v>
      </c>
      <c r="D277" s="11">
        <f t="shared" si="184"/>
        <v>-1.9504375430792836E-2</v>
      </c>
      <c r="E277" s="11">
        <v>5.7185959108282391E-2</v>
      </c>
      <c r="F277" s="11">
        <f t="shared" ref="F277:F278" si="189">SUM(D277:E277)</f>
        <v>3.7681583677489555E-2</v>
      </c>
      <c r="G277" s="200">
        <f t="shared" si="188"/>
        <v>2.0345856612025148E-2</v>
      </c>
    </row>
    <row r="278" spans="1:7" x14ac:dyDescent="0.2">
      <c r="A278" t="str">
        <f t="shared" si="183"/>
        <v>35 Business and public service associate professionals</v>
      </c>
      <c r="B278" s="11">
        <v>0.53362504093711594</v>
      </c>
      <c r="C278" s="11">
        <v>0.41994982361342176</v>
      </c>
      <c r="D278" s="11">
        <f t="shared" si="184"/>
        <v>-0.11367521732369418</v>
      </c>
      <c r="E278" s="11">
        <v>0.1578753139371496</v>
      </c>
      <c r="F278" s="11">
        <f t="shared" si="189"/>
        <v>4.420009661345542E-2</v>
      </c>
      <c r="G278" s="200">
        <f t="shared" si="188"/>
        <v>1.742814448186869E-2</v>
      </c>
    </row>
    <row r="279" spans="1:7" x14ac:dyDescent="0.2">
      <c r="A279" t="str">
        <f t="shared" si="183"/>
        <v>41 Administrative occupations</v>
      </c>
      <c r="B279" s="11">
        <v>1.0356739458154909</v>
      </c>
      <c r="C279" s="11">
        <v>0.55526268633682885</v>
      </c>
      <c r="D279" s="11">
        <f t="shared" si="184"/>
        <v>-0.48041125947866203</v>
      </c>
      <c r="E279" s="11">
        <v>0.28591427820785825</v>
      </c>
      <c r="F279" s="11">
        <f t="shared" ref="F279:F282" si="190">SUM(D279:E279)</f>
        <v>-0.19449698127080378</v>
      </c>
      <c r="G279" s="200">
        <f t="shared" si="188"/>
        <v>1.6384906992710224E-2</v>
      </c>
    </row>
    <row r="280" spans="1:7" x14ac:dyDescent="0.2">
      <c r="A280" t="str">
        <f t="shared" si="183"/>
        <v>42 Secretarial and related occupations</v>
      </c>
      <c r="B280" s="11">
        <v>0.50268145036504619</v>
      </c>
      <c r="C280" s="11">
        <v>0.51569508693031496</v>
      </c>
      <c r="D280" s="11">
        <f t="shared" si="184"/>
        <v>1.3013636565268771E-2</v>
      </c>
      <c r="E280" s="11">
        <v>0.26267136025221627</v>
      </c>
      <c r="F280" s="11">
        <f t="shared" si="190"/>
        <v>0.27568499681748504</v>
      </c>
      <c r="G280" s="200">
        <f t="shared" si="188"/>
        <v>2.8421754435224766E-2</v>
      </c>
    </row>
    <row r="281" spans="1:7" x14ac:dyDescent="0.2">
      <c r="A281" t="str">
        <f t="shared" si="183"/>
        <v>51 Skilled agricultural and related trades</v>
      </c>
      <c r="B281" s="11">
        <v>0.63953178404488209</v>
      </c>
      <c r="C281" s="11">
        <v>0.48054371861208117</v>
      </c>
      <c r="D281" s="11">
        <f t="shared" si="184"/>
        <v>-0.15898806543280092</v>
      </c>
      <c r="E281" s="11">
        <v>0.20967793256412842</v>
      </c>
      <c r="F281" s="11">
        <f t="shared" si="190"/>
        <v>5.0689867131327504E-2</v>
      </c>
      <c r="G281" s="200">
        <f t="shared" si="188"/>
        <v>1.9084481118414764E-2</v>
      </c>
    </row>
    <row r="282" spans="1:7" x14ac:dyDescent="0.2">
      <c r="A282" t="str">
        <f t="shared" si="183"/>
        <v>52 Skilled metal, electrical and electronic trades</v>
      </c>
      <c r="B282" s="11">
        <v>0.80828753258959285</v>
      </c>
      <c r="C282" s="11">
        <v>0.60781736416610466</v>
      </c>
      <c r="D282" s="11">
        <f t="shared" si="184"/>
        <v>-0.20047016842348819</v>
      </c>
      <c r="E282" s="11">
        <v>0.23810952616704262</v>
      </c>
      <c r="F282" s="11">
        <f t="shared" si="190"/>
        <v>3.7639357743554425E-2</v>
      </c>
      <c r="G282" s="200">
        <f t="shared" si="188"/>
        <v>1.7361679767068372E-2</v>
      </c>
    </row>
    <row r="283" spans="1:7" x14ac:dyDescent="0.2">
      <c r="A283" t="str">
        <f t="shared" si="183"/>
        <v>53 Skilled construction and building trades</v>
      </c>
      <c r="B283" s="11">
        <v>0.73908918486682706</v>
      </c>
      <c r="C283" s="11">
        <v>0.22486806355277569</v>
      </c>
      <c r="D283" s="11">
        <f t="shared" si="184"/>
        <v>-0.5142211213140514</v>
      </c>
      <c r="E283" s="11">
        <v>0.14530880913771413</v>
      </c>
      <c r="F283" s="11">
        <f t="shared" ref="F283" si="191">SUM(D283:E283)</f>
        <v>-0.36891231217633724</v>
      </c>
      <c r="G283" s="200">
        <f t="shared" si="188"/>
        <v>1.203778345275186E-2</v>
      </c>
    </row>
    <row r="284" spans="1:7" x14ac:dyDescent="0.2">
      <c r="A284" t="str">
        <f t="shared" si="183"/>
        <v>54 Textiles, printing and other skilled trades</v>
      </c>
      <c r="B284" s="11">
        <v>0.65649020404479708</v>
      </c>
      <c r="C284" s="11">
        <v>0.33786367325828343</v>
      </c>
      <c r="D284" s="11">
        <f t="shared" si="184"/>
        <v>-0.31862653078651365</v>
      </c>
      <c r="E284" s="11">
        <v>0.15103051858839761</v>
      </c>
      <c r="F284" s="11">
        <f t="shared" ref="F284" si="192">SUM(D284:E284)</f>
        <v>-0.16759601219811604</v>
      </c>
      <c r="G284" s="200">
        <f t="shared" si="188"/>
        <v>1.3899779015730473E-2</v>
      </c>
    </row>
    <row r="285" spans="1:7" x14ac:dyDescent="0.2">
      <c r="A285" t="str">
        <f t="shared" si="183"/>
        <v>61 Caring personal service occupations</v>
      </c>
      <c r="B285" s="11">
        <v>0.33716604572397163</v>
      </c>
      <c r="C285" s="11">
        <v>0.50983790945150942</v>
      </c>
      <c r="D285" s="11">
        <f>C285-B285</f>
        <v>0.17267186372753779</v>
      </c>
      <c r="E285" s="11">
        <v>0.13620318610976331</v>
      </c>
      <c r="F285" s="11">
        <f>SUM(D285:E285)</f>
        <v>0.30887504983730107</v>
      </c>
      <c r="G285" s="200">
        <f t="shared" si="188"/>
        <v>2.2877784043387583E-2</v>
      </c>
    </row>
    <row r="286" spans="1:7" x14ac:dyDescent="0.2">
      <c r="A286" t="str">
        <f t="shared" si="183"/>
        <v>62 Leisure, travel and related personal service occupations</v>
      </c>
      <c r="B286" s="11">
        <v>0.5053352217868311</v>
      </c>
      <c r="C286" s="11">
        <v>0.19462862576266438</v>
      </c>
      <c r="D286" s="11">
        <f t="shared" ref="D286:D292" si="193">C286-B286</f>
        <v>-0.31070659602416673</v>
      </c>
      <c r="E286" s="11">
        <v>0.10633161387737342</v>
      </c>
      <c r="F286" s="11">
        <f t="shared" ref="F286:F287" si="194">SUM(D286:E286)</f>
        <v>-0.20437498214679331</v>
      </c>
      <c r="G286" s="200">
        <f t="shared" si="188"/>
        <v>1.2812433710237547E-2</v>
      </c>
    </row>
    <row r="287" spans="1:7" x14ac:dyDescent="0.2">
      <c r="A287" t="str">
        <f t="shared" si="183"/>
        <v>63 Community and civil enforcement occupations</v>
      </c>
      <c r="B287" s="11">
        <v>2.7540900633544297E-2</v>
      </c>
      <c r="C287" s="11">
        <v>8.9806872554723145E-3</v>
      </c>
      <c r="D287" s="11">
        <f t="shared" si="193"/>
        <v>-1.8560213378071982E-2</v>
      </c>
      <c r="E287" s="11">
        <v>3.3352577204515356E-3</v>
      </c>
      <c r="F287" s="11">
        <f t="shared" si="194"/>
        <v>-1.5224955657620446E-2</v>
      </c>
      <c r="G287" s="200">
        <f t="shared" si="188"/>
        <v>7.6499200129762635E-3</v>
      </c>
    </row>
    <row r="288" spans="1:7" x14ac:dyDescent="0.2">
      <c r="A288" t="str">
        <f t="shared" si="183"/>
        <v>71 Sales occupations</v>
      </c>
      <c r="B288" s="11">
        <v>1.8521168238520176</v>
      </c>
      <c r="C288" s="11">
        <v>1.0628268668488816</v>
      </c>
      <c r="D288" s="11">
        <f t="shared" si="193"/>
        <v>-0.78928995700313598</v>
      </c>
      <c r="E288" s="11">
        <v>0.3872636296444249</v>
      </c>
      <c r="F288" s="11">
        <f t="shared" ref="F288:F289" si="195">SUM(D288:E288)</f>
        <v>-0.40202632735871108</v>
      </c>
      <c r="G288" s="200">
        <f t="shared" si="188"/>
        <v>1.2738453620163126E-2</v>
      </c>
    </row>
    <row r="289" spans="1:7" x14ac:dyDescent="0.2">
      <c r="A289" t="str">
        <f t="shared" si="183"/>
        <v>72 Customer service occupations</v>
      </c>
      <c r="B289" s="11">
        <v>0.30812046483958744</v>
      </c>
      <c r="C289" s="11">
        <v>0.47074484077653322</v>
      </c>
      <c r="D289" s="11">
        <f t="shared" si="193"/>
        <v>0.16262437593694579</v>
      </c>
      <c r="E289" s="11">
        <v>0.14257132405198467</v>
      </c>
      <c r="F289" s="11">
        <f t="shared" si="195"/>
        <v>0.30519569998893048</v>
      </c>
      <c r="G289" s="200">
        <f t="shared" si="188"/>
        <v>2.5676976020361453E-2</v>
      </c>
    </row>
    <row r="290" spans="1:7" x14ac:dyDescent="0.2">
      <c r="A290" t="str">
        <f t="shared" si="183"/>
        <v>81 Process, plant and machine operatives</v>
      </c>
      <c r="B290" s="11">
        <v>1.4800559659570574</v>
      </c>
      <c r="C290" s="11">
        <v>0.32042606550083286</v>
      </c>
      <c r="D290" s="11">
        <f t="shared" si="193"/>
        <v>-1.1596299004562245</v>
      </c>
      <c r="E290" s="11">
        <v>0.17609791890063076</v>
      </c>
      <c r="F290" s="11">
        <f t="shared" ref="F290:F291" si="196">SUM(D290:E290)</f>
        <v>-0.98353198155559374</v>
      </c>
      <c r="G290" s="200">
        <f t="shared" si="188"/>
        <v>7.5226927024305557E-3</v>
      </c>
    </row>
    <row r="291" spans="1:7" x14ac:dyDescent="0.2">
      <c r="A291" t="str">
        <f t="shared" si="183"/>
        <v>82 Transport and mobile machine drivers and operatives</v>
      </c>
      <c r="B291" s="11">
        <v>2.257271422540434</v>
      </c>
      <c r="C291" s="11">
        <v>1.1158217594653357</v>
      </c>
      <c r="D291" s="11">
        <f t="shared" si="193"/>
        <v>-1.1414496630750983</v>
      </c>
      <c r="E291" s="11">
        <v>0.69771363361495198</v>
      </c>
      <c r="F291" s="11">
        <f t="shared" si="196"/>
        <v>-0.44373602946014634</v>
      </c>
      <c r="G291" s="200">
        <f t="shared" si="188"/>
        <v>1.8117964060083924E-2</v>
      </c>
    </row>
    <row r="292" spans="1:7" x14ac:dyDescent="0.2">
      <c r="A292" t="str">
        <f t="shared" si="183"/>
        <v>91 Elementary trades and related occupations</v>
      </c>
      <c r="B292" s="11">
        <v>1.2429229283517322</v>
      </c>
      <c r="C292" s="11">
        <v>1.4357853333397739</v>
      </c>
      <c r="D292" s="11">
        <f t="shared" si="193"/>
        <v>0.19286240498804164</v>
      </c>
      <c r="E292" s="11">
        <v>0.59244712668316224</v>
      </c>
      <c r="F292" s="11">
        <f t="shared" ref="F292" si="197">SUM(D292:E292)</f>
        <v>0.78530953167120388</v>
      </c>
      <c r="G292" s="200">
        <f t="shared" si="188"/>
        <v>2.6325917476967442E-2</v>
      </c>
    </row>
    <row r="293" spans="1:7" x14ac:dyDescent="0.2">
      <c r="A293" t="str">
        <f t="shared" si="183"/>
        <v>92 Elementary administration and service occupations</v>
      </c>
      <c r="B293" s="11">
        <v>3.4455429141902463</v>
      </c>
      <c r="C293" s="11">
        <v>1.3255140264184728</v>
      </c>
      <c r="D293" s="11">
        <f t="shared" ref="D293" si="198">C293-B293</f>
        <v>-2.1200288877717735</v>
      </c>
      <c r="E293" s="11">
        <v>0.58242142816690168</v>
      </c>
      <c r="F293" s="11">
        <f t="shared" ref="F293" si="199">SUM(D293:E293)</f>
        <v>-1.5376074596048719</v>
      </c>
      <c r="G293" s="200">
        <f t="shared" ref="G293:G294" si="200">IF(B293&gt;0,(1+(E293/B293))^(1/($C$6-$B$6))-1,0)</f>
        <v>1.0466368935048598E-2</v>
      </c>
    </row>
    <row r="294" spans="1:7" x14ac:dyDescent="0.2">
      <c r="A294" s="24" t="str">
        <f t="shared" si="183"/>
        <v>All occupations</v>
      </c>
      <c r="B294" s="34">
        <f>SUM(B268:B293)</f>
        <v>19.452928911882946</v>
      </c>
      <c r="C294" s="34">
        <f t="shared" ref="C294:F294" si="201">SUM(C268:C293)</f>
        <v>13.077206355861463</v>
      </c>
      <c r="D294" s="34">
        <f t="shared" si="201"/>
        <v>-6.3757225560214827</v>
      </c>
      <c r="E294" s="34">
        <f t="shared" si="201"/>
        <v>5.5579416231273351</v>
      </c>
      <c r="F294" s="34">
        <f t="shared" si="201"/>
        <v>-0.81778093289414555</v>
      </c>
      <c r="G294" s="234">
        <f t="shared" si="200"/>
        <v>1.6895332377359296E-2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Leicester and Leicestershire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-1.1630268131748664</v>
      </c>
      <c r="Q7" s="11">
        <f>'Occ T1'!J16</f>
        <v>24.533931778908563</v>
      </c>
    </row>
    <row r="8" spans="1:17" x14ac:dyDescent="0.2">
      <c r="O8" t="str">
        <f>name!E11</f>
        <v>Process, plant and machine operatives</v>
      </c>
      <c r="P8" s="11">
        <f>'Occ T1'!H15</f>
        <v>-1.9423027842916483</v>
      </c>
      <c r="Q8" s="11">
        <f>'Occ T1'!J15</f>
        <v>17.897244219643163</v>
      </c>
    </row>
    <row r="9" spans="1:17" x14ac:dyDescent="0.2">
      <c r="O9" t="str">
        <f>name!E10</f>
        <v>Sales and customer service occupations</v>
      </c>
      <c r="P9" s="11">
        <f>'Occ T1'!H14</f>
        <v>-0.41824171982121783</v>
      </c>
      <c r="Q9" s="11">
        <f>'Occ T1'!J14</f>
        <v>20.348661764173187</v>
      </c>
    </row>
    <row r="10" spans="1:17" x14ac:dyDescent="0.2">
      <c r="O10" t="str">
        <f>name!E9</f>
        <v>Caring, leisure and other service occupations</v>
      </c>
      <c r="P10" s="11">
        <f>'Occ T1'!H13</f>
        <v>3.9608402930978315</v>
      </c>
      <c r="Q10" s="11">
        <f>'Occ T1'!J13</f>
        <v>35.591469213751985</v>
      </c>
    </row>
    <row r="11" spans="1:17" x14ac:dyDescent="0.2">
      <c r="O11" t="str">
        <f>name!E8</f>
        <v>Skilled trades occupations</v>
      </c>
      <c r="P11" s="11">
        <f>'Occ T1'!H12</f>
        <v>-4.9466889048616594</v>
      </c>
      <c r="Q11" s="11">
        <f>'Occ T1'!J12</f>
        <v>13.290404663271062</v>
      </c>
    </row>
    <row r="12" spans="1:17" x14ac:dyDescent="0.2">
      <c r="O12" t="str">
        <f>name!E7</f>
        <v>Administrative and secretarial occupations</v>
      </c>
      <c r="P12" s="11">
        <f>'Occ T1'!H11</f>
        <v>-3.7822455634200054</v>
      </c>
      <c r="Q12" s="11">
        <f>'Occ T1'!J11</f>
        <v>25.840403914228101</v>
      </c>
    </row>
    <row r="13" spans="1:17" x14ac:dyDescent="0.2">
      <c r="O13" t="str">
        <f>name!E6</f>
        <v>Associate professional occupations</v>
      </c>
      <c r="P13" s="11">
        <f>'Occ T1'!H10</f>
        <v>8.4068483001458532</v>
      </c>
      <c r="Q13" s="11">
        <f>'Occ T1'!J10</f>
        <v>42.108261771523473</v>
      </c>
    </row>
    <row r="14" spans="1:17" x14ac:dyDescent="0.2">
      <c r="O14" t="str">
        <f>name!E5</f>
        <v>Professional occupations</v>
      </c>
      <c r="P14" s="11">
        <f>'Occ T1'!H9</f>
        <v>20.376746052142181</v>
      </c>
      <c r="Q14" s="11">
        <f>'Occ T1'!J9</f>
        <v>78.058928474241867</v>
      </c>
    </row>
    <row r="15" spans="1:17" x14ac:dyDescent="0.2">
      <c r="O15" t="str">
        <f>name!E4</f>
        <v>Managers, directors and senior officials</v>
      </c>
      <c r="P15" s="11">
        <f>'Occ T1'!H8</f>
        <v>0.98307114018377462</v>
      </c>
      <c r="Q15" s="11">
        <f>'Occ T1'!J8</f>
        <v>31.022935836464477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Leicester and Leicestershire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-1.4873975374186372</v>
      </c>
      <c r="Q37" s="11">
        <f>'Occ T2'!J8</f>
        <v>18.492377240900211</v>
      </c>
    </row>
    <row r="38" spans="1:17" x14ac:dyDescent="0.2">
      <c r="O38" s="10" t="str">
        <f>name!D5</f>
        <v>12 Other managers and proprietors</v>
      </c>
      <c r="P38" s="11">
        <f>'Occ T2'!H9</f>
        <v>2.4704686776024118</v>
      </c>
      <c r="Q38" s="11">
        <f>'Occ T2'!J9</f>
        <v>12.530558595564267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13.908506920863893</v>
      </c>
      <c r="Q39" s="11">
        <f>'Occ T2'!J10</f>
        <v>30.094256348598105</v>
      </c>
    </row>
    <row r="40" spans="1:17" x14ac:dyDescent="0.2">
      <c r="O40" s="10" t="str">
        <f>name!D7</f>
        <v>22 Health professionals</v>
      </c>
      <c r="P40" s="11">
        <f>'Occ T2'!H11</f>
        <v>1.2113174893855287</v>
      </c>
      <c r="Q40" s="11">
        <f>'Occ T2'!J11</f>
        <v>12.041782690694552</v>
      </c>
    </row>
    <row r="41" spans="1:17" x14ac:dyDescent="0.2">
      <c r="O41" s="10" t="str">
        <f>name!D8</f>
        <v>23 Teaching and other educational professionals</v>
      </c>
      <c r="P41" s="11">
        <f>'Occ T2'!H12</f>
        <v>-0.72249168006552722</v>
      </c>
      <c r="Q41" s="11">
        <f>'Occ T2'!J12</f>
        <v>10.216739108780549</v>
      </c>
    </row>
    <row r="42" spans="1:17" x14ac:dyDescent="0.2">
      <c r="O42" s="10" t="str">
        <f>name!D9</f>
        <v>24 Business, media and public service professionals</v>
      </c>
      <c r="P42" s="11">
        <f>'Occ T2'!H13</f>
        <v>5.9794133219582832</v>
      </c>
      <c r="Q42" s="11">
        <f>'Occ T2'!J13</f>
        <v>25.706150326168668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1.7222464005328675E-3</v>
      </c>
      <c r="Q43" s="11">
        <f>'Occ T2'!J14</f>
        <v>4.5651928312968284</v>
      </c>
    </row>
    <row r="44" spans="1:17" x14ac:dyDescent="0.2">
      <c r="O44" s="10" t="str">
        <f>name!D11</f>
        <v>32 Health and social care associate professionals</v>
      </c>
      <c r="P44" s="11">
        <f>'Occ T2'!H15</f>
        <v>8.0851395498544676</v>
      </c>
      <c r="Q44" s="11">
        <f>'Occ T2'!J15</f>
        <v>16.792819370595467</v>
      </c>
    </row>
    <row r="45" spans="1:17" x14ac:dyDescent="0.2">
      <c r="O45" s="10" t="str">
        <f>name!D12</f>
        <v>33 Protective service occupations</v>
      </c>
      <c r="P45" s="11">
        <f>'Occ T2'!H16</f>
        <v>-0.54770218285282901</v>
      </c>
      <c r="Q45" s="11">
        <f>'Occ T2'!J16</f>
        <v>1.4396879659066206</v>
      </c>
    </row>
    <row r="46" spans="1:17" x14ac:dyDescent="0.2">
      <c r="O46" s="10" t="str">
        <f>name!D13</f>
        <v>34 Culture, media and sports occupations</v>
      </c>
      <c r="P46" s="11">
        <f>'Occ T2'!H17</f>
        <v>-0.71251249339755773</v>
      </c>
      <c r="Q46" s="11">
        <f>'Occ T2'!J17</f>
        <v>2.2966880427543099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1.5802011801412448</v>
      </c>
      <c r="Q47" s="11">
        <f>'Occ T2'!J18</f>
        <v>17.013873560970254</v>
      </c>
    </row>
    <row r="48" spans="1:17" x14ac:dyDescent="0.2">
      <c r="O48" s="10" t="str">
        <f>name!D15</f>
        <v>41 Administrative occupations</v>
      </c>
      <c r="P48" s="11">
        <f>'Occ T2'!H19</f>
        <v>-0.64360373316108621</v>
      </c>
      <c r="Q48" s="11">
        <f>'Occ T2'!J19</f>
        <v>24.233821348983124</v>
      </c>
    </row>
    <row r="49" spans="15:17" x14ac:dyDescent="0.2">
      <c r="O49" s="10" t="str">
        <f>name!D16</f>
        <v>42 Secretarial and related occupations</v>
      </c>
      <c r="P49" s="11">
        <f>'Occ T2'!H20</f>
        <v>-3.1386418302589227</v>
      </c>
      <c r="Q49" s="11">
        <f>'Occ T2'!J20</f>
        <v>1.6065825652449739</v>
      </c>
    </row>
    <row r="50" spans="15:17" x14ac:dyDescent="0.2">
      <c r="O50" s="10" t="str">
        <f>name!D17</f>
        <v>51 Skilled agricultural and related trades</v>
      </c>
      <c r="P50" s="11">
        <f>'Occ T2'!H21</f>
        <v>-0.22424262630960978</v>
      </c>
      <c r="Q50" s="11">
        <f>'Occ T2'!J21</f>
        <v>3.1751688428898071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-2.2244662049888433</v>
      </c>
      <c r="Q51" s="11">
        <f>'Occ T2'!J22</f>
        <v>4.9383727866487597</v>
      </c>
    </row>
    <row r="52" spans="15:17" x14ac:dyDescent="0.2">
      <c r="O52" s="10" t="str">
        <f>name!D19</f>
        <v>53 Skilled construction and building trades</v>
      </c>
      <c r="P52" s="11">
        <f>'Occ T2'!H23</f>
        <v>-1.882732588006883</v>
      </c>
      <c r="Q52" s="11">
        <f>'Occ T2'!J23</f>
        <v>2.3335729577462168</v>
      </c>
    </row>
    <row r="53" spans="15:17" x14ac:dyDescent="0.2">
      <c r="O53" s="10" t="str">
        <f>name!D20</f>
        <v>54 Textiles, printing and other skilled trades</v>
      </c>
      <c r="P53" s="11">
        <f>'Occ T2'!H24</f>
        <v>-0.61524748555631881</v>
      </c>
      <c r="Q53" s="11">
        <f>'Occ T2'!J24</f>
        <v>2.8432900759862827</v>
      </c>
    </row>
    <row r="54" spans="15:17" x14ac:dyDescent="0.2">
      <c r="O54" s="10" t="str">
        <f>name!D21</f>
        <v>61 Caring personal service occupations</v>
      </c>
      <c r="P54" s="11">
        <f>'Occ T2'!H25</f>
        <v>4.8455934483135294</v>
      </c>
      <c r="Q54" s="11">
        <f>'Occ T2'!J25</f>
        <v>29.995107116559108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-0.80950980627392433</v>
      </c>
      <c r="Q55" s="11">
        <f>'Occ T2'!J26</f>
        <v>5.4470700612490814</v>
      </c>
    </row>
    <row r="56" spans="15:17" x14ac:dyDescent="0.2">
      <c r="O56" s="10" t="str">
        <f>name!D23</f>
        <v>63 Community and civil enforcement occupations</v>
      </c>
      <c r="P56" s="11">
        <f>'Occ T2'!H27</f>
        <v>-7.5243348941769539E-2</v>
      </c>
      <c r="Q56" s="11">
        <f>'Occ T2'!J27</f>
        <v>0.14929203594379972</v>
      </c>
    </row>
    <row r="57" spans="15:17" x14ac:dyDescent="0.2">
      <c r="O57" s="10" t="str">
        <f>name!D24</f>
        <v>71 Sales occupations</v>
      </c>
      <c r="P57" s="11">
        <f>'Occ T2'!H28</f>
        <v>-2.2380638455284938</v>
      </c>
      <c r="Q57" s="11">
        <f>'Occ T2'!J28</f>
        <v>13.690250633806921</v>
      </c>
    </row>
    <row r="58" spans="15:17" x14ac:dyDescent="0.2">
      <c r="O58" s="10" t="str">
        <f>name!D25</f>
        <v>72 Customer service occupations</v>
      </c>
      <c r="P58" s="11">
        <f>'Occ T2'!H29</f>
        <v>1.8198221257072724</v>
      </c>
      <c r="Q58" s="11">
        <f>'Occ T2'!J29</f>
        <v>6.6584111303662636</v>
      </c>
    </row>
    <row r="59" spans="15:17" x14ac:dyDescent="0.2">
      <c r="O59" s="10" t="str">
        <f>name!D26</f>
        <v>81 Process, plant and machine operatives</v>
      </c>
      <c r="P59" s="11">
        <f>'Occ T2'!H30</f>
        <v>-0.95190109845120574</v>
      </c>
      <c r="Q59" s="11">
        <f>'Occ T2'!J30</f>
        <v>6.6311350699396083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-0.99040168584044252</v>
      </c>
      <c r="Q60" s="11">
        <f>'Occ T2'!J31</f>
        <v>11.266109149703555</v>
      </c>
    </row>
    <row r="61" spans="15:17" x14ac:dyDescent="0.2">
      <c r="O61" s="10" t="str">
        <f>name!D28</f>
        <v>91 Elementary trades and related occupations</v>
      </c>
      <c r="P61" s="11">
        <f>'Occ T2'!H32</f>
        <v>8.4300091254148342</v>
      </c>
      <c r="Q61" s="11">
        <f>'Occ T2'!J32</f>
        <v>16.326953184973974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-9.5930359385896935</v>
      </c>
      <c r="Q62" s="11">
        <f>'Occ T2'!J33</f>
        <v>8.2069785939345969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21.47500000000025</v>
      </c>
      <c r="Q64" s="11">
        <f>'Occ T2'!J35</f>
        <v>288.69224163620589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Leicester and Leicestershire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551.3760000000002</v>
      </c>
      <c r="C8" s="305">
        <f>SUM(C9:C17)</f>
        <v>558.67400000000032</v>
      </c>
      <c r="D8" s="305">
        <f>SUM(D9:D17)</f>
        <v>572.85100000000011</v>
      </c>
      <c r="E8" s="304"/>
      <c r="F8" s="305">
        <f>SUM(F9:F17)</f>
        <v>7.4677938203318774</v>
      </c>
      <c r="G8" s="305">
        <f>SUM(G9:G17)</f>
        <v>9.0287973928272311</v>
      </c>
      <c r="H8" s="305">
        <f>SUM(H9:H17)</f>
        <v>11.651900361943664</v>
      </c>
      <c r="I8" s="304"/>
      <c r="J8" s="305">
        <f>SUM(J9:J17)</f>
        <v>51.376670393377665</v>
      </c>
      <c r="K8" s="305">
        <f>SUM(K9:K17)</f>
        <v>62.199605249513603</v>
      </c>
      <c r="L8" s="305">
        <f>SUM(L9:L17)</f>
        <v>81.342691974201614</v>
      </c>
      <c r="M8" s="304"/>
      <c r="N8" s="305">
        <f>SUM(N9:N17)</f>
        <v>106.89242601843678</v>
      </c>
      <c r="O8" s="305">
        <f>SUM(O9:O17)</f>
        <v>116.34525221959144</v>
      </c>
      <c r="P8" s="305">
        <f>SUM(P9:P17)</f>
        <v>139.66695694383787</v>
      </c>
      <c r="Q8" s="306"/>
      <c r="R8" s="305">
        <f>SUM(R9:R17)</f>
        <v>28.733446611182075</v>
      </c>
      <c r="S8" s="305">
        <f>SUM(S9:S17)</f>
        <v>29.582892858926357</v>
      </c>
      <c r="T8" s="305">
        <f>SUM(T9:T17)</f>
        <v>34.387780341418662</v>
      </c>
      <c r="U8" s="306"/>
      <c r="V8" s="305">
        <f>SUM(V9:V17)</f>
        <v>31.140882520586363</v>
      </c>
      <c r="W8" s="305">
        <f>SUM(W9:W17)</f>
        <v>32.640178321526491</v>
      </c>
      <c r="X8" s="305">
        <f>SUM(X9:X17)</f>
        <v>38.477679575334946</v>
      </c>
      <c r="Y8" s="306"/>
      <c r="Z8" s="305">
        <f>SUM(Z9:Z17)</f>
        <v>121.65371629358928</v>
      </c>
      <c r="AA8" s="305">
        <f>SUM(AA9:AA17)</f>
        <v>123.30134807523534</v>
      </c>
      <c r="AB8" s="305">
        <f>SUM(AB9:AB17)</f>
        <v>128.46767097188791</v>
      </c>
      <c r="AC8" s="306"/>
      <c r="AD8" s="305">
        <f>SUM(AD9:AD17)</f>
        <v>111.78185944271418</v>
      </c>
      <c r="AE8" s="305">
        <f>SUM(AE9:AE17)</f>
        <v>103.09303804688889</v>
      </c>
      <c r="AF8" s="305">
        <f>SUM(AF9:AF17)</f>
        <v>85.401035436128652</v>
      </c>
      <c r="AG8" s="306"/>
      <c r="AH8" s="305">
        <f>SUM(AH9:AH17)</f>
        <v>72.876275987899064</v>
      </c>
      <c r="AI8" s="305">
        <f>SUM(AI9:AI17)</f>
        <v>64.160592183598595</v>
      </c>
      <c r="AJ8" s="305">
        <f>SUM(AJ9:AJ17)</f>
        <v>40.378078039385358</v>
      </c>
      <c r="AK8" s="306"/>
      <c r="AL8" s="305">
        <f>SUM(AL9:AL17)</f>
        <v>19.452928911882946</v>
      </c>
      <c r="AM8" s="305">
        <f>SUM(AM9:AM17)</f>
        <v>18.322295651892208</v>
      </c>
      <c r="AN8" s="305">
        <f>SUM(AN9:AN17)</f>
        <v>13.077206355861465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60.446114325781572</v>
      </c>
      <c r="C9" s="304">
        <f t="shared" ref="B9:D17" si="0">SUM(C21,C33,C51,C63,C75,C93)</f>
        <v>56.48704505468524</v>
      </c>
      <c r="D9" s="304">
        <f t="shared" si="0"/>
        <v>61.429185465965233</v>
      </c>
      <c r="E9" s="304"/>
      <c r="F9" s="304">
        <f t="shared" ref="F9:H17" si="1">SUM(F21,F33,F51,F63,F75,F93)</f>
        <v>0.73765596713783754</v>
      </c>
      <c r="G9" s="304">
        <f t="shared" si="1"/>
        <v>0.83038273670796847</v>
      </c>
      <c r="H9" s="304">
        <f t="shared" si="1"/>
        <v>1.1125850015268044</v>
      </c>
      <c r="I9" s="304"/>
      <c r="J9" s="304">
        <f t="shared" ref="J9:L17" si="2">SUM(J21,J33,J51,J63,J75,J93)</f>
        <v>6.1704194425534489</v>
      </c>
      <c r="K9" s="304">
        <f t="shared" si="2"/>
        <v>6.8064529974017978</v>
      </c>
      <c r="L9" s="304">
        <f t="shared" si="2"/>
        <v>9.0501525483645509</v>
      </c>
      <c r="M9" s="304"/>
      <c r="N9" s="304">
        <f t="shared" ref="N9:P17" si="3">SUM(N21,N33,N51,N63,N75,N93)</f>
        <v>15.959467834014379</v>
      </c>
      <c r="O9" s="304">
        <f t="shared" si="3"/>
        <v>15.645656436513955</v>
      </c>
      <c r="P9" s="304">
        <f t="shared" si="3"/>
        <v>18.917507764625171</v>
      </c>
      <c r="Q9" s="306"/>
      <c r="R9" s="304">
        <f t="shared" ref="R9:T9" si="4">SUM(R21,R33,R51,R63,R75,R93)</f>
        <v>3.1561565627739099</v>
      </c>
      <c r="S9" s="304">
        <f t="shared" si="4"/>
        <v>2.937304801012449</v>
      </c>
      <c r="T9" s="304">
        <f t="shared" si="4"/>
        <v>3.4123763084112557</v>
      </c>
      <c r="U9" s="306"/>
      <c r="V9" s="304">
        <f t="shared" ref="V9:X9" si="5">SUM(V21,V33,V51,V63,V75,V93)</f>
        <v>4.7171304731217951</v>
      </c>
      <c r="W9" s="304">
        <f t="shared" si="5"/>
        <v>4.3827902734167266</v>
      </c>
      <c r="X9" s="304">
        <f t="shared" si="5"/>
        <v>5.0796674412483327</v>
      </c>
      <c r="Y9" s="306"/>
      <c r="Z9" s="304">
        <f t="shared" ref="Z9:AB9" si="6">SUM(Z21,Z33,Z51,Z63,Z75,Z93)</f>
        <v>12.235843789341832</v>
      </c>
      <c r="AA9" s="304">
        <f t="shared" si="6"/>
        <v>11.114506799967437</v>
      </c>
      <c r="AB9" s="304">
        <f t="shared" si="6"/>
        <v>12.124170202396748</v>
      </c>
      <c r="AC9" s="306"/>
      <c r="AD9" s="304">
        <f>SUM(AD21,AD33,AD51,AD63,AD75,AD93)</f>
        <v>9.420928190712802</v>
      </c>
      <c r="AE9" s="304">
        <f t="shared" ref="AE9:AF9" si="7">SUM(AE21,AE33,AE51,AE63,AE75,AE93)</f>
        <v>7.7075537664623459</v>
      </c>
      <c r="AF9" s="304">
        <f t="shared" si="7"/>
        <v>6.2746609126399697</v>
      </c>
      <c r="AG9" s="306"/>
      <c r="AH9" s="304">
        <f t="shared" ref="AH9:AJ9" si="8">SUM(AH21,AH33,AH51,AH63,AH75,AH93)</f>
        <v>6.6577864375795119</v>
      </c>
      <c r="AI9" s="304">
        <f t="shared" si="8"/>
        <v>5.5553151142131094</v>
      </c>
      <c r="AJ9" s="304">
        <f t="shared" si="8"/>
        <v>3.956132826919355</v>
      </c>
      <c r="AK9" s="306"/>
      <c r="AL9" s="304">
        <f t="shared" ref="AL9:AN9" si="9">SUM(AL21,AL33,AL51,AL63,AL75,AL93)</f>
        <v>1.390725628546063</v>
      </c>
      <c r="AM9" s="304">
        <f t="shared" si="9"/>
        <v>1.507082128989448</v>
      </c>
      <c r="AN9" s="304">
        <f t="shared" si="9"/>
        <v>1.501932459833051</v>
      </c>
    </row>
    <row r="10" spans="1:40" x14ac:dyDescent="0.2">
      <c r="A10" s="13" t="str">
        <f>name!E5</f>
        <v>Professional occupations</v>
      </c>
      <c r="B10" s="304">
        <f t="shared" si="0"/>
        <v>117.89033910572033</v>
      </c>
      <c r="C10" s="304">
        <f t="shared" si="0"/>
        <v>125.68514918173109</v>
      </c>
      <c r="D10" s="304">
        <f t="shared" si="0"/>
        <v>138.26708515786251</v>
      </c>
      <c r="E10" s="304"/>
      <c r="F10" s="304">
        <f t="shared" si="1"/>
        <v>5.4297635630993204</v>
      </c>
      <c r="G10" s="304">
        <f t="shared" si="1"/>
        <v>6.5533330019473564</v>
      </c>
      <c r="H10" s="304">
        <f t="shared" si="1"/>
        <v>8.1935139270240782</v>
      </c>
      <c r="I10" s="304"/>
      <c r="J10" s="304">
        <f t="shared" si="2"/>
        <v>28.803542579096131</v>
      </c>
      <c r="K10" s="304">
        <f t="shared" si="2"/>
        <v>34.149932909842207</v>
      </c>
      <c r="L10" s="304">
        <f t="shared" si="2"/>
        <v>42.627826359810058</v>
      </c>
      <c r="M10" s="304"/>
      <c r="N10" s="304">
        <f t="shared" si="3"/>
        <v>40.206513693401902</v>
      </c>
      <c r="O10" s="304">
        <f t="shared" si="3"/>
        <v>41.618843705084942</v>
      </c>
      <c r="P10" s="304">
        <f t="shared" si="3"/>
        <v>45.513533885904998</v>
      </c>
      <c r="Q10" s="306"/>
      <c r="R10" s="304">
        <f t="shared" ref="R10:T10" si="10">SUM(R22,R34,R52,R64,R76,R94)</f>
        <v>5.2596012610968277</v>
      </c>
      <c r="S10" s="304">
        <f t="shared" si="10"/>
        <v>4.1062268839271496</v>
      </c>
      <c r="T10" s="304">
        <f t="shared" si="10"/>
        <v>3.8246797271680175</v>
      </c>
      <c r="U10" s="306"/>
      <c r="V10" s="304">
        <f t="shared" ref="V10:X10" si="11">SUM(V22,V34,V52,V64,V76,V94)</f>
        <v>6.4886866911625987</v>
      </c>
      <c r="W10" s="304">
        <f t="shared" si="11"/>
        <v>6.8225868650277564</v>
      </c>
      <c r="X10" s="304">
        <f t="shared" si="11"/>
        <v>7.5983971245732533</v>
      </c>
      <c r="Y10" s="306"/>
      <c r="Z10" s="304">
        <f t="shared" ref="Z10:AB10" si="12">SUM(Z22,Z34,Z52,Z64,Z76,Z94)</f>
        <v>14.702377549429025</v>
      </c>
      <c r="AA10" s="304">
        <f t="shared" si="12"/>
        <v>15.697189242362194</v>
      </c>
      <c r="AB10" s="304">
        <f t="shared" si="12"/>
        <v>17.109526385717615</v>
      </c>
      <c r="AC10" s="306"/>
      <c r="AD10" s="304">
        <f t="shared" ref="AD10:AF10" si="13">SUM(AD22,AD34,AD52,AD64,AD76,AD94)</f>
        <v>9.83670016332022</v>
      </c>
      <c r="AE10" s="304">
        <f t="shared" si="13"/>
        <v>9.3488739129364742</v>
      </c>
      <c r="AF10" s="304">
        <f t="shared" si="13"/>
        <v>8.0151114134716988</v>
      </c>
      <c r="AG10" s="306"/>
      <c r="AH10" s="304">
        <f t="shared" ref="AH10:AJ10" si="14">SUM(AH22,AH34,AH52,AH64,AH76,AH94)</f>
        <v>6.0598561493600522</v>
      </c>
      <c r="AI10" s="304">
        <f t="shared" si="14"/>
        <v>5.9261955846459662</v>
      </c>
      <c r="AJ10" s="304">
        <f t="shared" si="14"/>
        <v>4.0110442157572912</v>
      </c>
      <c r="AK10" s="306"/>
      <c r="AL10" s="304">
        <f t="shared" ref="AL10:AN10" si="15">SUM(AL22,AL34,AL52,AL64,AL76,AL94)</f>
        <v>1.1032974557542601</v>
      </c>
      <c r="AM10" s="304">
        <f t="shared" si="15"/>
        <v>1.4619670759570316</v>
      </c>
      <c r="AN10" s="304">
        <f t="shared" si="15"/>
        <v>1.3734521184354935</v>
      </c>
    </row>
    <row r="11" spans="1:40" x14ac:dyDescent="0.2">
      <c r="A11" s="13" t="str">
        <f>name!E6</f>
        <v>Associate professional occupations</v>
      </c>
      <c r="B11" s="304">
        <f>SUM(B23,B35,B53,B65,B77,B95)</f>
        <v>69.072741615767683</v>
      </c>
      <c r="C11" s="304">
        <f t="shared" si="0"/>
        <v>71.771702211584383</v>
      </c>
      <c r="D11" s="304">
        <f>SUM(D23,D35,D53,D65,D77,D95)</f>
        <v>77.479589915913451</v>
      </c>
      <c r="E11" s="304"/>
      <c r="F11" s="304">
        <f t="shared" si="1"/>
        <v>0.73782995421563269</v>
      </c>
      <c r="G11" s="304">
        <f t="shared" si="1"/>
        <v>0.89789421692165061</v>
      </c>
      <c r="H11" s="304">
        <f t="shared" si="1"/>
        <v>1.2557137309511648</v>
      </c>
      <c r="I11" s="304"/>
      <c r="J11" s="304">
        <f t="shared" si="2"/>
        <v>7.6529378948529887</v>
      </c>
      <c r="K11" s="304">
        <f t="shared" si="2"/>
        <v>9.480520705068928</v>
      </c>
      <c r="L11" s="304">
        <f t="shared" si="2"/>
        <v>12.773646885457705</v>
      </c>
      <c r="M11" s="304"/>
      <c r="N11" s="304">
        <f t="shared" si="3"/>
        <v>18.693644923769842</v>
      </c>
      <c r="O11" s="304">
        <f t="shared" si="3"/>
        <v>20.728443730303724</v>
      </c>
      <c r="P11" s="304">
        <f t="shared" si="3"/>
        <v>24.95132954375029</v>
      </c>
      <c r="Q11" s="306"/>
      <c r="R11" s="304">
        <f t="shared" ref="R11:T11" si="16">SUM(R23,R35,R53,R65,R77,R95)</f>
        <v>4.9554422976046517</v>
      </c>
      <c r="S11" s="304">
        <f t="shared" si="16"/>
        <v>5.284865769854588</v>
      </c>
      <c r="T11" s="304">
        <f t="shared" si="16"/>
        <v>5.7174322010980614</v>
      </c>
      <c r="U11" s="306"/>
      <c r="V11" s="304">
        <f t="shared" ref="V11:X11" si="17">SUM(V23,V35,V53,V65,V77,V95)</f>
        <v>4.673152177472959</v>
      </c>
      <c r="W11" s="304">
        <f t="shared" si="17"/>
        <v>4.6045805692158588</v>
      </c>
      <c r="X11" s="304">
        <f t="shared" si="17"/>
        <v>5.1879762210076876</v>
      </c>
      <c r="Y11" s="306"/>
      <c r="Z11" s="304">
        <f t="shared" ref="Z11:AB11" si="18">SUM(Z23,Z35,Z53,Z65,Z77,Z95)</f>
        <v>14.358325936886175</v>
      </c>
      <c r="AA11" s="304">
        <f t="shared" si="18"/>
        <v>14.515215137527525</v>
      </c>
      <c r="AB11" s="304">
        <f t="shared" si="18"/>
        <v>14.942264405746542</v>
      </c>
      <c r="AC11" s="306"/>
      <c r="AD11" s="304">
        <f t="shared" ref="AD11:AF11" si="19">SUM(AD23,AD35,AD53,AD65,AD77,AD95)</f>
        <v>10.508839652680768</v>
      </c>
      <c r="AE11" s="304">
        <f t="shared" si="19"/>
        <v>9.5501026294933933</v>
      </c>
      <c r="AF11" s="304">
        <f t="shared" si="19"/>
        <v>7.7926736963458456</v>
      </c>
      <c r="AG11" s="306"/>
      <c r="AH11" s="304">
        <f t="shared" ref="AH11:AJ11" si="20">SUM(AH23,AH35,AH53,AH65,AH77,AH95)</f>
        <v>6.3714897403040958</v>
      </c>
      <c r="AI11" s="304">
        <f t="shared" si="20"/>
        <v>5.5520930608706998</v>
      </c>
      <c r="AJ11" s="304">
        <f t="shared" si="20"/>
        <v>3.8233481616390965</v>
      </c>
      <c r="AK11" s="306"/>
      <c r="AL11" s="304">
        <f t="shared" ref="AL11:AN11" si="21">SUM(AL23,AL35,AL53,AL65,AL77,AL95)</f>
        <v>1.1210790379805644</v>
      </c>
      <c r="AM11" s="304">
        <f t="shared" si="21"/>
        <v>1.1579863923280085</v>
      </c>
      <c r="AN11" s="304">
        <f t="shared" si="21"/>
        <v>1.0352050699170552</v>
      </c>
    </row>
    <row r="12" spans="1:40" x14ac:dyDescent="0.2">
      <c r="A12" s="13" t="str">
        <f>name!E7</f>
        <v>Administrative and secretarial occupations</v>
      </c>
      <c r="B12" s="304">
        <f t="shared" si="0"/>
        <v>59.238588128535099</v>
      </c>
      <c r="C12" s="304">
        <f t="shared" si="0"/>
        <v>59.147867477554058</v>
      </c>
      <c r="D12" s="304">
        <f t="shared" si="0"/>
        <v>55.456342565115015</v>
      </c>
      <c r="E12" s="304"/>
      <c r="F12" s="304">
        <f t="shared" si="1"/>
        <v>0.24391838510975572</v>
      </c>
      <c r="G12" s="304">
        <f t="shared" si="1"/>
        <v>0.32238195770098399</v>
      </c>
      <c r="H12" s="304">
        <f t="shared" si="1"/>
        <v>0.46264175625266446</v>
      </c>
      <c r="I12" s="304"/>
      <c r="J12" s="304">
        <f t="shared" si="2"/>
        <v>3.3006221742265005</v>
      </c>
      <c r="K12" s="304">
        <f t="shared" si="2"/>
        <v>4.4655129094587407</v>
      </c>
      <c r="L12" s="304">
        <f t="shared" si="2"/>
        <v>6.1508029691393862</v>
      </c>
      <c r="M12" s="304"/>
      <c r="N12" s="304">
        <f t="shared" si="3"/>
        <v>10.626928374153211</v>
      </c>
      <c r="O12" s="304">
        <f t="shared" si="3"/>
        <v>12.82348107027471</v>
      </c>
      <c r="P12" s="304">
        <f t="shared" si="3"/>
        <v>15.869318960144811</v>
      </c>
      <c r="Q12" s="306"/>
      <c r="R12" s="304">
        <f t="shared" ref="R12:T12" si="22">SUM(R24,R36,R54,R66,R78,R96)</f>
        <v>4.189547534523232</v>
      </c>
      <c r="S12" s="304">
        <f t="shared" si="22"/>
        <v>4.8689574903454202</v>
      </c>
      <c r="T12" s="304">
        <f t="shared" si="22"/>
        <v>5.8590689923166224</v>
      </c>
      <c r="U12" s="306"/>
      <c r="V12" s="304">
        <f t="shared" ref="V12:X12" si="23">SUM(V24,V36,V54,V66,V78,V96)</f>
        <v>3.9065131101830546</v>
      </c>
      <c r="W12" s="304">
        <f t="shared" si="23"/>
        <v>4.3803347134132045</v>
      </c>
      <c r="X12" s="304">
        <f t="shared" si="23"/>
        <v>5.0938325820944907</v>
      </c>
      <c r="Y12" s="306"/>
      <c r="Z12" s="304">
        <f t="shared" ref="Z12:AA12" si="24">SUM(Z24,Z36,Z54,Z66,Z78,Z96)</f>
        <v>13.101894013229668</v>
      </c>
      <c r="AA12" s="304">
        <f t="shared" si="24"/>
        <v>12.798619640184079</v>
      </c>
      <c r="AB12" s="304">
        <f>SUM(AB24,AB36,AB54,AB66,AB78,AB96)</f>
        <v>10.916915044241156</v>
      </c>
      <c r="AC12" s="306"/>
      <c r="AD12" s="304">
        <f t="shared" ref="AD12:AE12" si="25">SUM(AD24,AD36,AD54,AD66,AD78,AD96)</f>
        <v>14.700925228854548</v>
      </c>
      <c r="AE12" s="304">
        <f t="shared" si="25"/>
        <v>12.625871218251904</v>
      </c>
      <c r="AF12" s="304">
        <f>SUM(AF24,AF36,AF54,AF66,AF78,AF96)</f>
        <v>8.1502612716754967</v>
      </c>
      <c r="AG12" s="306"/>
      <c r="AH12" s="304">
        <f t="shared" ref="AH12:AI12" si="26">SUM(AH24,AH36,AH54,AH66,AH78,AH96)</f>
        <v>7.6298839120745932</v>
      </c>
      <c r="AI12" s="304">
        <f t="shared" si="26"/>
        <v>5.3705099133900438</v>
      </c>
      <c r="AJ12" s="304">
        <f>SUM(AJ24,AJ36,AJ54,AJ66,AJ78,AJ96)</f>
        <v>1.8825432159832416</v>
      </c>
      <c r="AK12" s="306"/>
      <c r="AL12" s="304">
        <f t="shared" ref="AL12:AM12" si="27">SUM(AL24,AL36,AL54,AL66,AL78,AL96)</f>
        <v>1.5383553961805372</v>
      </c>
      <c r="AM12" s="304">
        <f t="shared" si="27"/>
        <v>1.4921985645349709</v>
      </c>
      <c r="AN12" s="304">
        <f>SUM(AN24,AN36,AN54,AN66,AN78,AN96)</f>
        <v>1.0709577732671436</v>
      </c>
    </row>
    <row r="13" spans="1:40" x14ac:dyDescent="0.2">
      <c r="A13" s="13" t="str">
        <f>name!E8</f>
        <v>Skilled trades occupations</v>
      </c>
      <c r="B13" s="304">
        <f t="shared" si="0"/>
        <v>46.187442956836115</v>
      </c>
      <c r="C13" s="304">
        <f t="shared" si="0"/>
        <v>44.747555635228423</v>
      </c>
      <c r="D13" s="304">
        <f t="shared" si="0"/>
        <v>41.240754051974527</v>
      </c>
      <c r="E13" s="304"/>
      <c r="F13" s="304">
        <f t="shared" si="1"/>
        <v>7.0264682151237406E-2</v>
      </c>
      <c r="G13" s="304">
        <f t="shared" si="1"/>
        <v>9.4708219364205232E-2</v>
      </c>
      <c r="H13" s="304">
        <f t="shared" si="1"/>
        <v>0.13044794833399115</v>
      </c>
      <c r="I13" s="304"/>
      <c r="J13" s="304">
        <f t="shared" si="2"/>
        <v>0.80091404813717859</v>
      </c>
      <c r="K13" s="304">
        <f t="shared" si="2"/>
        <v>1.0364385278898232</v>
      </c>
      <c r="L13" s="304">
        <f t="shared" si="2"/>
        <v>1.4773962638408444</v>
      </c>
      <c r="M13" s="304"/>
      <c r="N13" s="304">
        <f t="shared" si="3"/>
        <v>3.2182528398330814</v>
      </c>
      <c r="O13" s="304">
        <f t="shared" si="3"/>
        <v>3.6464358122603207</v>
      </c>
      <c r="P13" s="304">
        <f t="shared" si="3"/>
        <v>4.6314591424339637</v>
      </c>
      <c r="Q13" s="306"/>
      <c r="R13" s="304">
        <f t="shared" ref="R13:T13" si="28">SUM(R25,R37,R55,R67,R79,R97)</f>
        <v>1.3478276852987559</v>
      </c>
      <c r="S13" s="304">
        <f t="shared" si="28"/>
        <v>1.4518680018826358</v>
      </c>
      <c r="T13" s="304">
        <f t="shared" si="28"/>
        <v>1.8004041988023787</v>
      </c>
      <c r="U13" s="306"/>
      <c r="V13" s="304">
        <f t="shared" ref="V13:X13" si="29">SUM(V25,V37,V55,V67,V79,V97)</f>
        <v>2.7153274957966271</v>
      </c>
      <c r="W13" s="304">
        <f t="shared" si="29"/>
        <v>2.8043413784445743</v>
      </c>
      <c r="X13" s="304">
        <f t="shared" si="29"/>
        <v>3.2589509082232122</v>
      </c>
      <c r="Y13" s="306"/>
      <c r="Z13" s="304">
        <f t="shared" ref="Z13:AB13" si="30">SUM(Z25,Z37,Z55,Z67,Z79,Z97)</f>
        <v>15.613597740801694</v>
      </c>
      <c r="AA13" s="304">
        <f t="shared" si="30"/>
        <v>15.498754341255115</v>
      </c>
      <c r="AB13" s="304">
        <f t="shared" si="30"/>
        <v>14.515017338503382</v>
      </c>
      <c r="AC13" s="306"/>
      <c r="AD13" s="304">
        <f t="shared" ref="AD13:AF13" si="31">SUM(AD25,AD37,AD55,AD67,AD79,AD97)</f>
        <v>12.226403168381033</v>
      </c>
      <c r="AE13" s="304">
        <f t="shared" si="31"/>
        <v>11.321126475947997</v>
      </c>
      <c r="AF13" s="304">
        <f t="shared" si="31"/>
        <v>9.6256500505235092</v>
      </c>
      <c r="AG13" s="306"/>
      <c r="AH13" s="304">
        <f t="shared" ref="AH13:AJ13" si="32">SUM(AH25,AH37,AH55,AH67,AH79,AH97)</f>
        <v>7.351456590890411</v>
      </c>
      <c r="AI13" s="304">
        <f t="shared" si="32"/>
        <v>6.1697137339503607</v>
      </c>
      <c r="AJ13" s="304">
        <f t="shared" si="32"/>
        <v>4.1503353817240027</v>
      </c>
      <c r="AK13" s="306"/>
      <c r="AL13" s="304">
        <f t="shared" ref="AL13:AN13" si="33">SUM(AL25,AL37,AL55,AL67,AL79,AL97)</f>
        <v>2.843398705546099</v>
      </c>
      <c r="AM13" s="304">
        <f t="shared" si="33"/>
        <v>2.7241691442333882</v>
      </c>
      <c r="AN13" s="304">
        <f t="shared" si="33"/>
        <v>1.6510928195892449</v>
      </c>
    </row>
    <row r="14" spans="1:40" x14ac:dyDescent="0.2">
      <c r="A14" s="13" t="str">
        <f>name!E9</f>
        <v>Caring, leisure and other service occupations</v>
      </c>
      <c r="B14" s="304">
        <f t="shared" si="0"/>
        <v>56.487164475975504</v>
      </c>
      <c r="C14" s="304">
        <f t="shared" si="0"/>
        <v>57.152630902940011</v>
      </c>
      <c r="D14" s="304">
        <f t="shared" si="0"/>
        <v>60.448004769073279</v>
      </c>
      <c r="E14" s="304"/>
      <c r="F14" s="304">
        <f t="shared" si="1"/>
        <v>3.9392348981751799E-2</v>
      </c>
      <c r="G14" s="304">
        <f t="shared" si="1"/>
        <v>5.4161198291759707E-2</v>
      </c>
      <c r="H14" s="304">
        <f t="shared" si="1"/>
        <v>8.058988485125046E-2</v>
      </c>
      <c r="I14" s="304"/>
      <c r="J14" s="304">
        <f t="shared" si="2"/>
        <v>1.9454228373458304</v>
      </c>
      <c r="K14" s="304">
        <f t="shared" si="2"/>
        <v>2.6415224179754597</v>
      </c>
      <c r="L14" s="304">
        <f t="shared" si="2"/>
        <v>3.7145179791033041</v>
      </c>
      <c r="M14" s="304"/>
      <c r="N14" s="304">
        <f t="shared" si="3"/>
        <v>6.9620579965960649</v>
      </c>
      <c r="O14" s="304">
        <f t="shared" si="3"/>
        <v>8.5157950307672063</v>
      </c>
      <c r="P14" s="304">
        <f t="shared" si="3"/>
        <v>11.288237969954986</v>
      </c>
      <c r="Q14" s="306"/>
      <c r="R14" s="304">
        <f>SUM(R26,R38,R56,R68,R80,R98)</f>
        <v>4.999677323255348</v>
      </c>
      <c r="S14" s="304">
        <f t="shared" ref="S14:T14" si="34">SUM(S26,S38,S56,S68,S80,S98)</f>
        <v>5.2699994398077425</v>
      </c>
      <c r="T14" s="304">
        <f t="shared" si="34"/>
        <v>6.0107709422545952</v>
      </c>
      <c r="U14" s="306"/>
      <c r="V14" s="304">
        <f t="shared" ref="V14:X14" si="35">SUM(V26,V38,V56,V68,V80,V98)</f>
        <v>3.4654842748269119</v>
      </c>
      <c r="W14" s="304">
        <f t="shared" si="35"/>
        <v>3.7168471215137462</v>
      </c>
      <c r="X14" s="304">
        <f t="shared" si="35"/>
        <v>4.6113787802428883</v>
      </c>
      <c r="Y14" s="306"/>
      <c r="Z14" s="304">
        <f t="shared" ref="Z14:AB14" si="36">SUM(Z26,Z38,Z56,Z68,Z80,Z98)</f>
        <v>19.833277403760562</v>
      </c>
      <c r="AA14" s="304">
        <f t="shared" si="36"/>
        <v>20.280679325510103</v>
      </c>
      <c r="AB14" s="304">
        <f t="shared" si="36"/>
        <v>22.06936860399798</v>
      </c>
      <c r="AC14" s="306"/>
      <c r="AD14" s="304">
        <f t="shared" ref="AD14:AF14" si="37">SUM(AD26,AD38,AD56,AD68,AD80,AD98)</f>
        <v>14.133866381484127</v>
      </c>
      <c r="AE14" s="304">
        <f t="shared" si="37"/>
        <v>12.296227955080427</v>
      </c>
      <c r="AF14" s="304">
        <f t="shared" si="37"/>
        <v>9.3321740249993894</v>
      </c>
      <c r="AG14" s="306"/>
      <c r="AH14" s="304">
        <f t="shared" ref="AH14:AJ14" si="38">SUM(AH26,AH38,AH56,AH68,AH80,AH98)</f>
        <v>4.2379437415805574</v>
      </c>
      <c r="AI14" s="304">
        <f t="shared" si="38"/>
        <v>3.5175229685557019</v>
      </c>
      <c r="AJ14" s="304">
        <f t="shared" si="38"/>
        <v>2.6275193611992411</v>
      </c>
      <c r="AK14" s="306"/>
      <c r="AL14" s="304">
        <f t="shared" ref="AL14:AN14" si="39">SUM(AL26,AL38,AL56,AL68,AL80,AL98)</f>
        <v>0.87004216814434687</v>
      </c>
      <c r="AM14" s="304">
        <f t="shared" si="39"/>
        <v>0.85987544543785754</v>
      </c>
      <c r="AN14" s="304">
        <f t="shared" si="39"/>
        <v>0.7134472224696462</v>
      </c>
    </row>
    <row r="15" spans="1:40" x14ac:dyDescent="0.2">
      <c r="A15" s="13" t="str">
        <f>name!E10</f>
        <v>Sales and customer service occupations</v>
      </c>
      <c r="B15" s="304">
        <f t="shared" si="0"/>
        <v>44.643398544747754</v>
      </c>
      <c r="C15" s="304">
        <f t="shared" si="0"/>
        <v>44.432461816219501</v>
      </c>
      <c r="D15" s="304">
        <f t="shared" si="0"/>
        <v>44.225156824926536</v>
      </c>
      <c r="E15" s="304"/>
      <c r="F15" s="304">
        <f t="shared" si="1"/>
        <v>9.9905354996034521E-2</v>
      </c>
      <c r="G15" s="304">
        <f t="shared" si="1"/>
        <v>0.12926875192021606</v>
      </c>
      <c r="H15" s="304">
        <f t="shared" si="1"/>
        <v>0.17407005725964492</v>
      </c>
      <c r="I15" s="304"/>
      <c r="J15" s="304">
        <f t="shared" si="2"/>
        <v>1.3330332109852709</v>
      </c>
      <c r="K15" s="304">
        <f t="shared" si="2"/>
        <v>1.7574675245103248</v>
      </c>
      <c r="L15" s="304">
        <f t="shared" si="2"/>
        <v>2.6177904773817735</v>
      </c>
      <c r="M15" s="304"/>
      <c r="N15" s="304">
        <f t="shared" si="3"/>
        <v>5.7826713362194475</v>
      </c>
      <c r="O15" s="304">
        <f t="shared" si="3"/>
        <v>6.6511947330292767</v>
      </c>
      <c r="P15" s="304">
        <f t="shared" si="3"/>
        <v>9.0970501080464086</v>
      </c>
      <c r="Q15" s="306"/>
      <c r="R15" s="304">
        <f t="shared" ref="R15:T15" si="40">SUM(R27,R39,R57,R69,R81,R99)</f>
        <v>2.0389518977545631</v>
      </c>
      <c r="S15" s="304">
        <f t="shared" si="40"/>
        <v>2.2570208471461366</v>
      </c>
      <c r="T15" s="304">
        <f t="shared" si="40"/>
        <v>3.1117760417222291</v>
      </c>
      <c r="U15" s="306"/>
      <c r="V15" s="304">
        <f t="shared" ref="V15:X15" si="41">SUM(V27,V39,V57,V69,V81,V99)</f>
        <v>1.8897521572763301</v>
      </c>
      <c r="W15" s="304">
        <f t="shared" si="41"/>
        <v>2.0219249701852249</v>
      </c>
      <c r="X15" s="304">
        <f t="shared" si="41"/>
        <v>2.5000251567767893</v>
      </c>
      <c r="Y15" s="306"/>
      <c r="Z15" s="304">
        <f t="shared" ref="Z15:AB15" si="42">SUM(Z27,Z39,Z57,Z69,Z81,Z99)</f>
        <v>12.318823298177335</v>
      </c>
      <c r="AA15" s="304">
        <f t="shared" si="42"/>
        <v>12.466132331094855</v>
      </c>
      <c r="AB15" s="304">
        <f t="shared" si="42"/>
        <v>13.539561582737045</v>
      </c>
      <c r="AC15" s="306"/>
      <c r="AD15" s="304">
        <f t="shared" ref="AD15:AF15" si="43">SUM(AD27,AD39,AD57,AD69,AD81,AD99)</f>
        <v>11.67207088932323</v>
      </c>
      <c r="AE15" s="304">
        <f t="shared" si="43"/>
        <v>10.753890434344317</v>
      </c>
      <c r="AF15" s="304">
        <f t="shared" si="43"/>
        <v>8.9882790675622779</v>
      </c>
      <c r="AG15" s="306"/>
      <c r="AH15" s="304">
        <f t="shared" ref="AH15:AJ15" si="44">SUM(AH27,AH39,AH57,AH69,AH81,AH99)</f>
        <v>7.3479531113239345</v>
      </c>
      <c r="AI15" s="304">
        <f t="shared" si="44"/>
        <v>6.3988744046448724</v>
      </c>
      <c r="AJ15" s="304">
        <f t="shared" si="44"/>
        <v>2.6630326258149548</v>
      </c>
      <c r="AK15" s="306"/>
      <c r="AL15" s="304">
        <f t="shared" ref="AL15:AN15" si="45">SUM(AL27,AL39,AL57,AL69,AL81,AL99)</f>
        <v>2.1602372886916053</v>
      </c>
      <c r="AM15" s="304">
        <f t="shared" si="45"/>
        <v>1.9966878193442745</v>
      </c>
      <c r="AN15" s="304">
        <f t="shared" si="45"/>
        <v>1.5335717076254147</v>
      </c>
    </row>
    <row r="16" spans="1:40" x14ac:dyDescent="0.2">
      <c r="A16" s="13" t="str">
        <f>name!E11</f>
        <v>Process, plant and machine operatives</v>
      </c>
      <c r="B16" s="304">
        <f t="shared" si="0"/>
        <v>42.69497127772825</v>
      </c>
      <c r="C16" s="304">
        <f t="shared" si="0"/>
        <v>43.103109000259963</v>
      </c>
      <c r="D16" s="304">
        <f t="shared" si="0"/>
        <v>40.752668493436538</v>
      </c>
      <c r="E16" s="304"/>
      <c r="F16" s="304">
        <f t="shared" si="1"/>
        <v>7.4925382087075956E-2</v>
      </c>
      <c r="G16" s="304">
        <f t="shared" si="1"/>
        <v>0.10518122114380543</v>
      </c>
      <c r="H16" s="304">
        <f t="shared" si="1"/>
        <v>0.18283104054498858</v>
      </c>
      <c r="I16" s="304"/>
      <c r="J16" s="304">
        <f t="shared" si="2"/>
        <v>0.49826852625380691</v>
      </c>
      <c r="K16" s="304">
        <f t="shared" si="2"/>
        <v>0.725369925657537</v>
      </c>
      <c r="L16" s="304">
        <f t="shared" si="2"/>
        <v>1.2261644195919159</v>
      </c>
      <c r="M16" s="304"/>
      <c r="N16" s="304">
        <f t="shared" si="3"/>
        <v>1.7827638132636991</v>
      </c>
      <c r="O16" s="304">
        <f t="shared" si="3"/>
        <v>2.2448712897988892</v>
      </c>
      <c r="P16" s="304">
        <f t="shared" si="3"/>
        <v>3.3523912242947431</v>
      </c>
      <c r="Q16" s="306"/>
      <c r="R16" s="304">
        <f t="shared" ref="R16:T16" si="46">SUM(R28,R40,R58,R70,R82,R100)</f>
        <v>0.8888719728147656</v>
      </c>
      <c r="S16" s="304">
        <f t="shared" si="46"/>
        <v>1.0364410918799816</v>
      </c>
      <c r="T16" s="304">
        <f t="shared" si="46"/>
        <v>1.3595926776667722</v>
      </c>
      <c r="U16" s="306"/>
      <c r="V16" s="304">
        <f t="shared" ref="V16:X16" si="47">SUM(V28,V40,V58,V70,V82,V100)</f>
        <v>1.5532002483983187</v>
      </c>
      <c r="W16" s="304">
        <f t="shared" si="47"/>
        <v>1.7935088182323955</v>
      </c>
      <c r="X16" s="304">
        <f t="shared" si="47"/>
        <v>2.3338451234171709</v>
      </c>
      <c r="Y16" s="306"/>
      <c r="Z16" s="304">
        <f t="shared" ref="Z16:AB16" si="48">SUM(Z28,Z40,Z58,Z70,Z82,Z100)</f>
        <v>9.66843697174391</v>
      </c>
      <c r="AA16" s="304">
        <f t="shared" si="48"/>
        <v>11.015264672378059</v>
      </c>
      <c r="AB16" s="304">
        <f t="shared" si="48"/>
        <v>12.468436437773832</v>
      </c>
      <c r="AC16" s="306"/>
      <c r="AD16" s="304">
        <f t="shared" ref="AD16:AF16" si="49">SUM(AD28,AD40,AD58,AD70,AD82,AD100)</f>
        <v>13.249279430912443</v>
      </c>
      <c r="AE16" s="304">
        <f t="shared" si="49"/>
        <v>13.656095014350431</v>
      </c>
      <c r="AF16" s="304">
        <f t="shared" si="49"/>
        <v>12.756606843680915</v>
      </c>
      <c r="AG16" s="306"/>
      <c r="AH16" s="304">
        <f t="shared" ref="AH16:AJ16" si="50">SUM(AH28,AH40,AH58,AH70,AH82,AH100)</f>
        <v>11.241897543756751</v>
      </c>
      <c r="AI16" s="304">
        <f t="shared" si="50"/>
        <v>9.6253499804939953</v>
      </c>
      <c r="AJ16" s="304">
        <f t="shared" si="50"/>
        <v>5.6365529015000284</v>
      </c>
      <c r="AK16" s="306"/>
      <c r="AL16" s="304">
        <f t="shared" ref="AL16:AN16" si="51">SUM(AL28,AL40,AL58,AL70,AL82,AL100)</f>
        <v>3.7373273884974911</v>
      </c>
      <c r="AM16" s="304">
        <f t="shared" si="51"/>
        <v>2.9010269863248626</v>
      </c>
      <c r="AN16" s="304">
        <f t="shared" si="51"/>
        <v>1.436247824966169</v>
      </c>
    </row>
    <row r="17" spans="1:40" x14ac:dyDescent="0.2">
      <c r="A17" s="13" t="str">
        <f>name!E12</f>
        <v>Elementary occupations</v>
      </c>
      <c r="B17" s="304">
        <f t="shared" si="0"/>
        <v>54.715239568907919</v>
      </c>
      <c r="C17" s="304">
        <f t="shared" si="0"/>
        <v>56.14647871979755</v>
      </c>
      <c r="D17" s="304">
        <f t="shared" si="0"/>
        <v>53.552212755733052</v>
      </c>
      <c r="E17" s="304"/>
      <c r="F17" s="304">
        <f t="shared" si="1"/>
        <v>3.4138182553231637E-2</v>
      </c>
      <c r="G17" s="304">
        <f t="shared" si="1"/>
        <v>4.1486088829284305E-2</v>
      </c>
      <c r="H17" s="304">
        <f t="shared" si="1"/>
        <v>5.9507015199079881E-2</v>
      </c>
      <c r="I17" s="304"/>
      <c r="J17" s="304">
        <f t="shared" si="2"/>
        <v>0.87150967992650663</v>
      </c>
      <c r="K17" s="304">
        <f t="shared" si="2"/>
        <v>1.1363873317087922</v>
      </c>
      <c r="L17" s="304">
        <f t="shared" si="2"/>
        <v>1.7043940715120685</v>
      </c>
      <c r="M17" s="304"/>
      <c r="N17" s="304">
        <f t="shared" si="3"/>
        <v>3.6601252071851631</v>
      </c>
      <c r="O17" s="304">
        <f t="shared" si="3"/>
        <v>4.4705304115584248</v>
      </c>
      <c r="P17" s="304">
        <f t="shared" si="3"/>
        <v>6.0461283446824945</v>
      </c>
      <c r="Q17" s="306"/>
      <c r="R17" s="304">
        <f t="shared" ref="R17:T17" si="52">SUM(R29,R41,R59,R71,R83,R101)</f>
        <v>1.8973700760600176</v>
      </c>
      <c r="S17" s="304">
        <f t="shared" si="52"/>
        <v>2.3702085330702505</v>
      </c>
      <c r="T17" s="304">
        <f t="shared" si="52"/>
        <v>3.2916792519787257</v>
      </c>
      <c r="U17" s="306"/>
      <c r="V17" s="304">
        <f t="shared" ref="V17:X17" si="53">SUM(V29,V41,V59,V71,V83,V101)</f>
        <v>1.7316358923477666</v>
      </c>
      <c r="W17" s="304">
        <f t="shared" si="53"/>
        <v>2.113263612077005</v>
      </c>
      <c r="X17" s="304">
        <f t="shared" si="53"/>
        <v>2.8136062377511215</v>
      </c>
      <c r="Y17" s="306"/>
      <c r="Z17" s="304">
        <f t="shared" ref="Z17:AB17" si="54">SUM(Z29,Z41,Z59,Z71,Z83,Z101)</f>
        <v>9.8211395902190795</v>
      </c>
      <c r="AA17" s="304">
        <f t="shared" si="54"/>
        <v>9.9149865849559653</v>
      </c>
      <c r="AB17" s="304">
        <f t="shared" si="54"/>
        <v>10.782410970773618</v>
      </c>
      <c r="AC17" s="306"/>
      <c r="AD17" s="304">
        <f t="shared" ref="AD17:AF17" si="55">SUM(AD29,AD41,AD59,AD71,AD83,AD101)</f>
        <v>16.032846337045012</v>
      </c>
      <c r="AE17" s="304">
        <f t="shared" si="55"/>
        <v>15.833296640021612</v>
      </c>
      <c r="AF17" s="304">
        <f t="shared" si="55"/>
        <v>14.465618155229553</v>
      </c>
      <c r="AG17" s="306"/>
      <c r="AH17" s="304">
        <f t="shared" ref="AH17:AJ17" si="56">SUM(AH29,AH41,AH59,AH71,AH83,AH101)</f>
        <v>15.978008761029164</v>
      </c>
      <c r="AI17" s="304">
        <f t="shared" si="56"/>
        <v>16.045017422833848</v>
      </c>
      <c r="AJ17" s="304">
        <f t="shared" si="56"/>
        <v>11.627569348848143</v>
      </c>
      <c r="AK17" s="306"/>
      <c r="AL17" s="304">
        <f t="shared" ref="AL17:AN17" si="57">SUM(AL29,AL41,AL59,AL71,AL83,AL101)</f>
        <v>4.6884658425419801</v>
      </c>
      <c r="AM17" s="304">
        <f t="shared" si="57"/>
        <v>4.2213020947423674</v>
      </c>
      <c r="AN17" s="304">
        <f t="shared" si="57"/>
        <v>2.761299359758246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15.980000000000015</v>
      </c>
      <c r="C20" s="305">
        <f>SUM(C21:C29)</f>
        <v>15.730000000000008</v>
      </c>
      <c r="D20" s="305">
        <f>SUM(D21:D29)</f>
        <v>15.559000000000003</v>
      </c>
      <c r="E20" s="304"/>
      <c r="F20" s="305">
        <f>SUM(F21:F29)</f>
        <v>0.16485627601151909</v>
      </c>
      <c r="G20" s="305">
        <f>SUM(G21:G29)</f>
        <v>0.20310904849620284</v>
      </c>
      <c r="H20" s="305">
        <f>SUM(H21:H29)</f>
        <v>0.27304792518434906</v>
      </c>
      <c r="I20" s="304"/>
      <c r="J20" s="305">
        <f>SUM(J21:J29)</f>
        <v>0.94870916524498583</v>
      </c>
      <c r="K20" s="305">
        <f>SUM(K21:K29)</f>
        <v>1.1335780099912092</v>
      </c>
      <c r="L20" s="305">
        <f>SUM(L21:L29)</f>
        <v>1.5000400776677356</v>
      </c>
      <c r="M20" s="304"/>
      <c r="N20" s="305">
        <f>SUM(N21:N29)</f>
        <v>2.9678764580192816</v>
      </c>
      <c r="O20" s="305">
        <f>SUM(O21:O29)</f>
        <v>3.0891436746948515</v>
      </c>
      <c r="P20" s="305">
        <f>SUM(P21:P29)</f>
        <v>3.6032514921916561</v>
      </c>
      <c r="Q20" s="306"/>
      <c r="R20" s="305">
        <f>SUM(R21:R29)</f>
        <v>0.61532521309753185</v>
      </c>
      <c r="S20" s="305">
        <f>SUM(S21:S29)</f>
        <v>0.64166183769860297</v>
      </c>
      <c r="T20" s="305">
        <f>SUM(T21:T29)</f>
        <v>0.76130135530394305</v>
      </c>
      <c r="U20" s="306"/>
      <c r="V20" s="305">
        <f>SUM(V21:V29)</f>
        <v>1.3432584617998178</v>
      </c>
      <c r="W20" s="305">
        <f>SUM(W21:W29)</f>
        <v>1.3316889266386349</v>
      </c>
      <c r="X20" s="305">
        <f>SUM(X21:X29)</f>
        <v>1.4645698870246195</v>
      </c>
      <c r="Y20" s="306"/>
      <c r="Z20" s="305">
        <f>SUM(Z21:Z29)</f>
        <v>3.6653021465071363</v>
      </c>
      <c r="AA20" s="305">
        <f>SUM(AA21:AA29)</f>
        <v>3.5549437439245626</v>
      </c>
      <c r="AB20" s="305">
        <f>SUM(AB21:AB29)</f>
        <v>3.4719963333652579</v>
      </c>
      <c r="AC20" s="306"/>
      <c r="AD20" s="305">
        <f>SUM(AD21:AD29)</f>
        <v>3.0960894097661247</v>
      </c>
      <c r="AE20" s="305">
        <f>SUM(AE21:AE29)</f>
        <v>2.7885586774663813</v>
      </c>
      <c r="AF20" s="305">
        <f>SUM(AF21:AF29)</f>
        <v>2.3538730355692743</v>
      </c>
      <c r="AG20" s="306"/>
      <c r="AH20" s="305">
        <f>SUM(AH21:AH29)</f>
        <v>2.1551414730410285</v>
      </c>
      <c r="AI20" s="305">
        <f>SUM(AI21:AI29)</f>
        <v>1.7715140638585991</v>
      </c>
      <c r="AJ20" s="305">
        <f>SUM(AJ21:AJ29)</f>
        <v>1.1016128630135003</v>
      </c>
      <c r="AK20" s="306"/>
      <c r="AL20" s="305">
        <f>SUM(AL21:AL29)</f>
        <v>1.0234413965125895</v>
      </c>
      <c r="AM20" s="305">
        <f>SUM(AM21:AM29)</f>
        <v>1.2158020172309638</v>
      </c>
      <c r="AN20" s="305">
        <f>SUM(AN21:AN29)</f>
        <v>1.0293070306796663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1.6843156456896273</v>
      </c>
      <c r="C21" s="304">
        <f t="shared" ref="C21:D21" si="59">SUM(G21,K21,O21,S21,W21,AA21,AE21,AI21,AM21)</f>
        <v>1.6060648196930076</v>
      </c>
      <c r="D21" s="304">
        <f t="shared" si="59"/>
        <v>1.7001464758824598</v>
      </c>
      <c r="E21" s="304"/>
      <c r="F21" s="304">
        <v>2.6783409781014518E-2</v>
      </c>
      <c r="G21" s="304">
        <v>2.8043838414616259E-2</v>
      </c>
      <c r="H21" s="304">
        <v>3.2232181927724188E-2</v>
      </c>
      <c r="I21" s="304"/>
      <c r="J21" s="304">
        <v>0.18817176605878799</v>
      </c>
      <c r="K21" s="304">
        <v>0.18514445491502096</v>
      </c>
      <c r="L21" s="304">
        <v>0.21946186826274938</v>
      </c>
      <c r="M21" s="304"/>
      <c r="N21" s="304">
        <v>0.38002455825915882</v>
      </c>
      <c r="O21" s="304">
        <v>0.35774364565514682</v>
      </c>
      <c r="P21" s="304">
        <v>0.40246666435093426</v>
      </c>
      <c r="Q21" s="306"/>
      <c r="R21" s="304">
        <v>9.4641780946175882E-2</v>
      </c>
      <c r="S21" s="304">
        <v>9.1168283431066768E-2</v>
      </c>
      <c r="T21" s="304">
        <v>0.10097718072112224</v>
      </c>
      <c r="U21" s="306"/>
      <c r="V21" s="304">
        <v>0.12901490640179256</v>
      </c>
      <c r="W21" s="304">
        <v>0.11030367859386145</v>
      </c>
      <c r="X21" s="304">
        <v>0.11390829962956155</v>
      </c>
      <c r="Y21" s="306"/>
      <c r="Z21" s="304">
        <v>0.36082401189951802</v>
      </c>
      <c r="AA21" s="304">
        <v>0.38252258438809011</v>
      </c>
      <c r="AB21" s="304">
        <v>0.47779349841692381</v>
      </c>
      <c r="AC21" s="306"/>
      <c r="AD21" s="304">
        <v>0.25339838879987014</v>
      </c>
      <c r="AE21" s="304">
        <v>0.2199909960102843</v>
      </c>
      <c r="AF21" s="304">
        <v>0.17744154939650947</v>
      </c>
      <c r="AG21" s="306"/>
      <c r="AH21" s="304">
        <v>0.18360279209829347</v>
      </c>
      <c r="AI21" s="304">
        <v>0.15747041423276203</v>
      </c>
      <c r="AJ21" s="304">
        <v>9.7103489752865119E-2</v>
      </c>
      <c r="AK21" s="306"/>
      <c r="AL21" s="304">
        <v>6.7854031445015936E-2</v>
      </c>
      <c r="AM21" s="304">
        <v>7.3676924052158768E-2</v>
      </c>
      <c r="AN21" s="304">
        <v>7.876174342407001E-2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2.6199422974488114</v>
      </c>
      <c r="C22" s="304">
        <f t="shared" ref="C22:C29" si="61">SUM(G22,K22,O22,S22,W22,AA22,AE22,AI22,AM22)</f>
        <v>2.8966057172028417</v>
      </c>
      <c r="D22" s="304">
        <f t="shared" ref="D22:D29" si="62">SUM(H22,L22,P22,T22,X22,AB22,AF22,AJ22,AN22)</f>
        <v>3.2622630900519551</v>
      </c>
      <c r="E22" s="304"/>
      <c r="F22" s="304">
        <v>8.7278833819415175E-2</v>
      </c>
      <c r="G22" s="304">
        <v>0.11932012279132945</v>
      </c>
      <c r="H22" s="304">
        <v>0.17110921721834924</v>
      </c>
      <c r="I22" s="304"/>
      <c r="J22" s="304">
        <v>0.44461642731652479</v>
      </c>
      <c r="K22" s="304">
        <v>0.58847904310433852</v>
      </c>
      <c r="L22" s="304">
        <v>0.81229758474119351</v>
      </c>
      <c r="M22" s="304"/>
      <c r="N22" s="304">
        <v>0.86967389628021907</v>
      </c>
      <c r="O22" s="304">
        <v>0.91511094370808532</v>
      </c>
      <c r="P22" s="304">
        <v>1.0050182862076888</v>
      </c>
      <c r="Q22" s="306"/>
      <c r="R22" s="304">
        <v>9.0545440521444226E-2</v>
      </c>
      <c r="S22" s="304">
        <v>0.10287759346096523</v>
      </c>
      <c r="T22" s="304">
        <v>0.11883381792643222</v>
      </c>
      <c r="U22" s="306"/>
      <c r="V22" s="304">
        <v>0.31074751832548092</v>
      </c>
      <c r="W22" s="304">
        <v>0.31526572365235811</v>
      </c>
      <c r="X22" s="304">
        <v>0.32738382056947174</v>
      </c>
      <c r="Y22" s="306"/>
      <c r="Z22" s="304">
        <v>0.39854150397324811</v>
      </c>
      <c r="AA22" s="304">
        <v>0.43442735419052281</v>
      </c>
      <c r="AB22" s="304">
        <v>0.4486811746561406</v>
      </c>
      <c r="AC22" s="306"/>
      <c r="AD22" s="304">
        <v>0.2169481659003662</v>
      </c>
      <c r="AE22" s="304">
        <v>0.19243852228990729</v>
      </c>
      <c r="AF22" s="304">
        <v>0.18898804570822672</v>
      </c>
      <c r="AG22" s="306"/>
      <c r="AH22" s="304">
        <v>0.14894014629105348</v>
      </c>
      <c r="AI22" s="304">
        <v>0.15481193914088917</v>
      </c>
      <c r="AJ22" s="304">
        <v>0.11451101849848175</v>
      </c>
      <c r="AK22" s="306"/>
      <c r="AL22" s="304">
        <v>5.2650365021059027E-2</v>
      </c>
      <c r="AM22" s="304">
        <v>7.3874474864445996E-2</v>
      </c>
      <c r="AN22" s="304">
        <v>7.5440124525970292E-2</v>
      </c>
    </row>
    <row r="23" spans="1:40" x14ac:dyDescent="0.2">
      <c r="A23" s="13" t="str">
        <f t="shared" si="58"/>
        <v>Associate professional occupations</v>
      </c>
      <c r="B23" s="304">
        <f t="shared" si="60"/>
        <v>1.5233177550143449</v>
      </c>
      <c r="C23" s="304">
        <f t="shared" si="61"/>
        <v>1.4153484865782893</v>
      </c>
      <c r="D23" s="304">
        <f t="shared" si="62"/>
        <v>1.4808532243968509</v>
      </c>
      <c r="E23" s="304"/>
      <c r="F23" s="304">
        <v>2.7389405534949382E-2</v>
      </c>
      <c r="G23" s="304">
        <v>2.8173695180866466E-2</v>
      </c>
      <c r="H23" s="304">
        <v>3.5526466529105287E-2</v>
      </c>
      <c r="I23" s="304"/>
      <c r="J23" s="304">
        <v>0.12341367099550905</v>
      </c>
      <c r="K23" s="304">
        <v>0.13569267384309655</v>
      </c>
      <c r="L23" s="304">
        <v>0.17943612375307602</v>
      </c>
      <c r="M23" s="304"/>
      <c r="N23" s="304">
        <v>0.37075252307039308</v>
      </c>
      <c r="O23" s="304">
        <v>0.34093315502505123</v>
      </c>
      <c r="P23" s="304">
        <v>0.36400514734305273</v>
      </c>
      <c r="Q23" s="306"/>
      <c r="R23" s="304">
        <v>3.6303626501361978E-2</v>
      </c>
      <c r="S23" s="304">
        <v>3.4767551781404352E-2</v>
      </c>
      <c r="T23" s="304">
        <v>4.1639604942145851E-2</v>
      </c>
      <c r="U23" s="306"/>
      <c r="V23" s="304">
        <v>0.16873532989281617</v>
      </c>
      <c r="W23" s="304">
        <v>0.16591340079953196</v>
      </c>
      <c r="X23" s="304">
        <v>0.20535411041811485</v>
      </c>
      <c r="Y23" s="306"/>
      <c r="Z23" s="304">
        <v>0.43803093965611595</v>
      </c>
      <c r="AA23" s="304">
        <v>0.39756104872901316</v>
      </c>
      <c r="AB23" s="304">
        <v>0.40428903765896984</v>
      </c>
      <c r="AC23" s="306"/>
      <c r="AD23" s="304">
        <v>0.1802443601843145</v>
      </c>
      <c r="AE23" s="304">
        <v>0.13152103512710667</v>
      </c>
      <c r="AF23" s="304">
        <v>9.6301014476857946E-2</v>
      </c>
      <c r="AG23" s="306"/>
      <c r="AH23" s="304">
        <v>0.12568546979141246</v>
      </c>
      <c r="AI23" s="304">
        <v>0.11535858393405998</v>
      </c>
      <c r="AJ23" s="304">
        <v>8.9243848720208602E-2</v>
      </c>
      <c r="AK23" s="306"/>
      <c r="AL23" s="304">
        <v>5.2762429387472456E-2</v>
      </c>
      <c r="AM23" s="304">
        <v>6.5427342158158763E-2</v>
      </c>
      <c r="AN23" s="304">
        <v>6.5057870555320016E-2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1.1580993788953524</v>
      </c>
      <c r="C24" s="304">
        <f t="shared" si="61"/>
        <v>1.1112080749377857</v>
      </c>
      <c r="D24" s="304">
        <f t="shared" si="62"/>
        <v>0.9381086704410001</v>
      </c>
      <c r="E24" s="304"/>
      <c r="F24" s="304">
        <v>4.4682237830796267E-3</v>
      </c>
      <c r="G24" s="304">
        <v>5.1256580875240617E-3</v>
      </c>
      <c r="H24" s="304">
        <v>5.6827403502083523E-3</v>
      </c>
      <c r="I24" s="304"/>
      <c r="J24" s="304">
        <v>4.2298760387714358E-2</v>
      </c>
      <c r="K24" s="304">
        <v>5.0738836043060793E-2</v>
      </c>
      <c r="L24" s="304">
        <v>6.7128263293098095E-2</v>
      </c>
      <c r="M24" s="304"/>
      <c r="N24" s="304">
        <v>0.18606491329182245</v>
      </c>
      <c r="O24" s="304">
        <v>0.19851644614596814</v>
      </c>
      <c r="P24" s="304">
        <v>0.20120593302347095</v>
      </c>
      <c r="Q24" s="306"/>
      <c r="R24" s="304">
        <v>3.0669559086958207E-2</v>
      </c>
      <c r="S24" s="304">
        <v>3.0380794907809542E-2</v>
      </c>
      <c r="T24" s="304">
        <v>3.3308107771116834E-2</v>
      </c>
      <c r="U24" s="306"/>
      <c r="V24" s="304">
        <v>0.10799516783128461</v>
      </c>
      <c r="W24" s="304">
        <v>0.10986796130683892</v>
      </c>
      <c r="X24" s="304">
        <v>0.11303992648778559</v>
      </c>
      <c r="Y24" s="306"/>
      <c r="Z24" s="304">
        <v>0.28638127018168164</v>
      </c>
      <c r="AA24" s="304">
        <v>0.24647205433700581</v>
      </c>
      <c r="AB24" s="304">
        <v>0.18073925369279636</v>
      </c>
      <c r="AC24" s="306"/>
      <c r="AD24" s="304">
        <v>0.30591873912014206</v>
      </c>
      <c r="AE24" s="304">
        <v>0.26112927361863231</v>
      </c>
      <c r="AF24" s="304">
        <v>0.19077837462116637</v>
      </c>
      <c r="AG24" s="306"/>
      <c r="AH24" s="304">
        <v>0.130653136669929</v>
      </c>
      <c r="AI24" s="304">
        <v>0.13509541891299628</v>
      </c>
      <c r="AJ24" s="304">
        <v>9.6473654293808747E-2</v>
      </c>
      <c r="AK24" s="306"/>
      <c r="AL24" s="304">
        <v>6.3649608542740307E-2</v>
      </c>
      <c r="AM24" s="304">
        <v>7.3881631577949788E-2</v>
      </c>
      <c r="AN24" s="304">
        <v>4.9752416907548794E-2</v>
      </c>
    </row>
    <row r="25" spans="1:40" x14ac:dyDescent="0.2">
      <c r="A25" s="13" t="str">
        <f t="shared" si="58"/>
        <v>Skilled trades occupations</v>
      </c>
      <c r="B25" s="304">
        <f t="shared" si="60"/>
        <v>5.0723734715597697</v>
      </c>
      <c r="C25" s="304">
        <f t="shared" si="61"/>
        <v>4.6014462272609462</v>
      </c>
      <c r="D25" s="304">
        <f t="shared" si="62"/>
        <v>4.1336780549462722</v>
      </c>
      <c r="E25" s="304"/>
      <c r="F25" s="304">
        <v>1.3516808015142014E-2</v>
      </c>
      <c r="G25" s="304">
        <v>1.5747172912482801E-2</v>
      </c>
      <c r="H25" s="304">
        <v>1.9789585078224935E-2</v>
      </c>
      <c r="I25" s="304"/>
      <c r="J25" s="304">
        <v>6.2654252843413666E-2</v>
      </c>
      <c r="K25" s="304">
        <v>6.2597581721836409E-2</v>
      </c>
      <c r="L25" s="304">
        <v>8.1317320418008265E-2</v>
      </c>
      <c r="M25" s="304"/>
      <c r="N25" s="304">
        <v>0.76838255391227972</v>
      </c>
      <c r="O25" s="304">
        <v>0.84734449447919957</v>
      </c>
      <c r="P25" s="304">
        <v>1.1260734808345041</v>
      </c>
      <c r="Q25" s="306"/>
      <c r="R25" s="304">
        <v>0.18951205424357856</v>
      </c>
      <c r="S25" s="304">
        <v>0.18657573110302844</v>
      </c>
      <c r="T25" s="304">
        <v>0.21774537870196653</v>
      </c>
      <c r="U25" s="306"/>
      <c r="V25" s="304">
        <v>0.43380250514452623</v>
      </c>
      <c r="W25" s="304">
        <v>0.41569439003571684</v>
      </c>
      <c r="X25" s="304">
        <v>0.47277751875283935</v>
      </c>
      <c r="Y25" s="306"/>
      <c r="Z25" s="304">
        <v>1.2422019988126187</v>
      </c>
      <c r="AA25" s="304">
        <v>1.0565800773180571</v>
      </c>
      <c r="AB25" s="304">
        <v>0.81466623800272153</v>
      </c>
      <c r="AC25" s="306"/>
      <c r="AD25" s="304">
        <v>1.2164562617536061</v>
      </c>
      <c r="AE25" s="304">
        <v>1.0915332739483854</v>
      </c>
      <c r="AF25" s="304">
        <v>0.95229752560633185</v>
      </c>
      <c r="AG25" s="306"/>
      <c r="AH25" s="304">
        <v>0.76632626386700431</v>
      </c>
      <c r="AI25" s="304">
        <v>0.55924061969775041</v>
      </c>
      <c r="AJ25" s="304">
        <v>0.26494052557572589</v>
      </c>
      <c r="AK25" s="306"/>
      <c r="AL25" s="304">
        <v>0.37952077296760039</v>
      </c>
      <c r="AM25" s="304">
        <v>0.36613288604448879</v>
      </c>
      <c r="AN25" s="304">
        <v>0.18407048197594944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0.41513323665424778</v>
      </c>
      <c r="C26" s="304">
        <f t="shared" si="61"/>
        <v>0.40404650126482777</v>
      </c>
      <c r="D26" s="304">
        <f t="shared" si="62"/>
        <v>0.41322525626841289</v>
      </c>
      <c r="E26" s="304"/>
      <c r="F26" s="304">
        <v>2.142854742421063E-3</v>
      </c>
      <c r="G26" s="304">
        <v>2.4209033526056368E-3</v>
      </c>
      <c r="H26" s="304">
        <v>3.0278095747623994E-3</v>
      </c>
      <c r="I26" s="304"/>
      <c r="J26" s="304">
        <v>1.404996824119E-2</v>
      </c>
      <c r="K26" s="304">
        <v>1.6494487876008646E-2</v>
      </c>
      <c r="L26" s="304">
        <v>2.0627855161969251E-2</v>
      </c>
      <c r="M26" s="304"/>
      <c r="N26" s="304">
        <v>0.10553572246083642</v>
      </c>
      <c r="O26" s="304">
        <v>0.10154494159552216</v>
      </c>
      <c r="P26" s="304">
        <v>0.10230903812654156</v>
      </c>
      <c r="Q26" s="306"/>
      <c r="R26" s="304">
        <v>2.5649245257909705E-2</v>
      </c>
      <c r="S26" s="304">
        <v>2.5508424262203556E-2</v>
      </c>
      <c r="T26" s="304">
        <v>3.0699325630336671E-2</v>
      </c>
      <c r="U26" s="306"/>
      <c r="V26" s="304">
        <v>1.9780155265449868E-2</v>
      </c>
      <c r="W26" s="304">
        <v>1.6487656814585302E-2</v>
      </c>
      <c r="X26" s="304">
        <v>1.6306047980992999E-2</v>
      </c>
      <c r="Y26" s="306"/>
      <c r="Z26" s="304">
        <v>6.1716861038967515E-2</v>
      </c>
      <c r="AA26" s="304">
        <v>5.1208820436487966E-2</v>
      </c>
      <c r="AB26" s="304">
        <v>5.1202918330443277E-2</v>
      </c>
      <c r="AC26" s="306"/>
      <c r="AD26" s="304">
        <v>5.7806531135435997E-2</v>
      </c>
      <c r="AE26" s="304">
        <v>3.8753285896620082E-2</v>
      </c>
      <c r="AF26" s="304">
        <v>2.5486803128363197E-2</v>
      </c>
      <c r="AG26" s="306"/>
      <c r="AH26" s="304">
        <v>7.9711100948744826E-2</v>
      </c>
      <c r="AI26" s="304">
        <v>7.6409421127488109E-2</v>
      </c>
      <c r="AJ26" s="304">
        <v>6.908151971988348E-2</v>
      </c>
      <c r="AK26" s="306"/>
      <c r="AL26" s="304">
        <v>4.874079756329238E-2</v>
      </c>
      <c r="AM26" s="304">
        <v>7.5218559903306337E-2</v>
      </c>
      <c r="AN26" s="304">
        <v>9.4483938615120069E-2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0.91654851409305682</v>
      </c>
      <c r="C27" s="304">
        <f t="shared" si="61"/>
        <v>0.92241229867175567</v>
      </c>
      <c r="D27" s="304">
        <f t="shared" si="62"/>
        <v>0.97673211280897299</v>
      </c>
      <c r="E27" s="304"/>
      <c r="F27" s="304">
        <v>2.986537869072449E-3</v>
      </c>
      <c r="G27" s="304">
        <v>3.8650743079967666E-3</v>
      </c>
      <c r="H27" s="304">
        <v>5.1709988619888488E-3</v>
      </c>
      <c r="I27" s="304"/>
      <c r="J27" s="304">
        <v>2.1535832743950687E-2</v>
      </c>
      <c r="K27" s="304">
        <v>2.3721403194084039E-2</v>
      </c>
      <c r="L27" s="304">
        <v>2.8200931788235403E-2</v>
      </c>
      <c r="M27" s="304"/>
      <c r="N27" s="304">
        <v>0.15247140003378398</v>
      </c>
      <c r="O27" s="304">
        <v>0.16164738349384958</v>
      </c>
      <c r="P27" s="304">
        <v>0.21104367805269217</v>
      </c>
      <c r="Q27" s="306"/>
      <c r="R27" s="304">
        <v>9.0821370098544921E-2</v>
      </c>
      <c r="S27" s="304">
        <v>9.6488850915495222E-2</v>
      </c>
      <c r="T27" s="304">
        <v>0.13380333035045397</v>
      </c>
      <c r="U27" s="306"/>
      <c r="V27" s="304">
        <v>3.7643849252068762E-2</v>
      </c>
      <c r="W27" s="304">
        <v>3.5353719968947581E-2</v>
      </c>
      <c r="X27" s="304">
        <v>3.6809311512254785E-2</v>
      </c>
      <c r="Y27" s="306"/>
      <c r="Z27" s="304">
        <v>0.2171845730968491</v>
      </c>
      <c r="AA27" s="304">
        <v>0.22995897854543701</v>
      </c>
      <c r="AB27" s="304">
        <v>0.27596515103770325</v>
      </c>
      <c r="AC27" s="306"/>
      <c r="AD27" s="304">
        <v>0.1415609602321492</v>
      </c>
      <c r="AE27" s="304">
        <v>0.12248433069562248</v>
      </c>
      <c r="AF27" s="304">
        <v>0.10557816711912209</v>
      </c>
      <c r="AG27" s="306"/>
      <c r="AH27" s="304">
        <v>0.20779469903853975</v>
      </c>
      <c r="AI27" s="304">
        <v>0.19557788560877853</v>
      </c>
      <c r="AJ27" s="304">
        <v>0.13405064197898725</v>
      </c>
      <c r="AK27" s="306"/>
      <c r="AL27" s="304">
        <v>4.454929172809801E-2</v>
      </c>
      <c r="AM27" s="304">
        <v>5.331467194154451E-2</v>
      </c>
      <c r="AN27" s="304">
        <v>4.6109902107535329E-2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1.3472795969905444</v>
      </c>
      <c r="C28" s="304">
        <f t="shared" si="61"/>
        <v>1.3220862320721096</v>
      </c>
      <c r="D28" s="304">
        <f t="shared" si="62"/>
        <v>1.2503273665682835</v>
      </c>
      <c r="E28" s="304"/>
      <c r="F28" s="304">
        <v>2.5755218868157371E-4</v>
      </c>
      <c r="G28" s="304">
        <v>3.792305932738048E-4</v>
      </c>
      <c r="H28" s="304">
        <v>4.717844351619901E-4</v>
      </c>
      <c r="I28" s="304"/>
      <c r="J28" s="304">
        <v>1.5854626662111657E-2</v>
      </c>
      <c r="K28" s="304">
        <v>2.0121840531022762E-2</v>
      </c>
      <c r="L28" s="304">
        <v>2.4848467679344566E-2</v>
      </c>
      <c r="M28" s="304"/>
      <c r="N28" s="304">
        <v>4.8633590489611737E-2</v>
      </c>
      <c r="O28" s="304">
        <v>5.4619685507439487E-2</v>
      </c>
      <c r="P28" s="304">
        <v>6.6578173368946322E-2</v>
      </c>
      <c r="Q28" s="306"/>
      <c r="R28" s="304">
        <v>1.7374831742939242E-2</v>
      </c>
      <c r="S28" s="304">
        <v>1.9116932099173881E-2</v>
      </c>
      <c r="T28" s="304">
        <v>2.3279300354242537E-2</v>
      </c>
      <c r="U28" s="306"/>
      <c r="V28" s="304">
        <v>4.6722129134698483E-2</v>
      </c>
      <c r="W28" s="304">
        <v>4.7157049349919114E-2</v>
      </c>
      <c r="X28" s="304">
        <v>4.8012067639777868E-2</v>
      </c>
      <c r="Y28" s="306"/>
      <c r="Z28" s="304">
        <v>0.39833184577048331</v>
      </c>
      <c r="AA28" s="304">
        <v>0.43318935510402423</v>
      </c>
      <c r="AB28" s="304">
        <v>0.50512503838403022</v>
      </c>
      <c r="AC28" s="306"/>
      <c r="AD28" s="304">
        <v>0.42209816275882983</v>
      </c>
      <c r="AE28" s="304">
        <v>0.39953841819345165</v>
      </c>
      <c r="AF28" s="304">
        <v>0.34935523381315636</v>
      </c>
      <c r="AG28" s="306"/>
      <c r="AH28" s="304">
        <v>0.24281239858154163</v>
      </c>
      <c r="AI28" s="304">
        <v>0.16033892460182722</v>
      </c>
      <c r="AJ28" s="304">
        <v>7.8115666858545582E-2</v>
      </c>
      <c r="AK28" s="306"/>
      <c r="AL28" s="304">
        <v>0.15519445966164705</v>
      </c>
      <c r="AM28" s="304">
        <v>0.18762479609197746</v>
      </c>
      <c r="AN28" s="304">
        <v>0.15454163403507798</v>
      </c>
    </row>
    <row r="29" spans="1:40" x14ac:dyDescent="0.2">
      <c r="A29" s="13" t="str">
        <f t="shared" si="58"/>
        <v>Elementary occupations</v>
      </c>
      <c r="B29" s="304">
        <f t="shared" si="60"/>
        <v>1.2429901036542617</v>
      </c>
      <c r="C29" s="304">
        <f t="shared" si="61"/>
        <v>1.4507816423184452</v>
      </c>
      <c r="D29" s="304">
        <f t="shared" si="62"/>
        <v>1.4036657486357951</v>
      </c>
      <c r="E29" s="304"/>
      <c r="F29" s="304">
        <v>3.2650277743321534E-5</v>
      </c>
      <c r="G29" s="304">
        <v>3.335285550764418E-5</v>
      </c>
      <c r="H29" s="304">
        <v>3.7141208823828173E-5</v>
      </c>
      <c r="I29" s="304"/>
      <c r="J29" s="304">
        <v>3.6113859995783683E-2</v>
      </c>
      <c r="K29" s="304">
        <v>5.0587688762740245E-2</v>
      </c>
      <c r="L29" s="304">
        <v>6.672166257006136E-2</v>
      </c>
      <c r="M29" s="304"/>
      <c r="N29" s="304">
        <v>8.6337300221176361E-2</v>
      </c>
      <c r="O29" s="304">
        <v>0.11168297908458943</v>
      </c>
      <c r="P29" s="304">
        <v>0.12455109088382516</v>
      </c>
      <c r="Q29" s="306"/>
      <c r="R29" s="304">
        <v>3.9807304698619164E-2</v>
      </c>
      <c r="S29" s="304">
        <v>5.4777675737455983E-2</v>
      </c>
      <c r="T29" s="304">
        <v>6.1015308906126262E-2</v>
      </c>
      <c r="U29" s="306"/>
      <c r="V29" s="304">
        <v>8.8816900551700342E-2</v>
      </c>
      <c r="W29" s="304">
        <v>0.11564534611687563</v>
      </c>
      <c r="X29" s="304">
        <v>0.13097878403382074</v>
      </c>
      <c r="Y29" s="306"/>
      <c r="Z29" s="304">
        <v>0.26208914207765421</v>
      </c>
      <c r="AA29" s="304">
        <v>0.32302347087592392</v>
      </c>
      <c r="AB29" s="304">
        <v>0.31353402318552914</v>
      </c>
      <c r="AC29" s="306"/>
      <c r="AD29" s="304">
        <v>0.30165783988141082</v>
      </c>
      <c r="AE29" s="304">
        <v>0.33116954168637142</v>
      </c>
      <c r="AF29" s="304">
        <v>0.26764632169954033</v>
      </c>
      <c r="AG29" s="306"/>
      <c r="AH29" s="304">
        <v>0.2696154657545099</v>
      </c>
      <c r="AI29" s="304">
        <v>0.21721085660204734</v>
      </c>
      <c r="AJ29" s="304">
        <v>0.1580924976149938</v>
      </c>
      <c r="AK29" s="306"/>
      <c r="AL29" s="304">
        <v>0.15851964019566384</v>
      </c>
      <c r="AM29" s="304">
        <v>0.24665073059693354</v>
      </c>
      <c r="AN29" s="304">
        <v>0.28108891853307455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66.391000000000048</v>
      </c>
      <c r="C32" s="305">
        <f>SUM(C33:C41)</f>
        <v>64.01799999999993</v>
      </c>
      <c r="D32" s="305">
        <f>SUM(D33:D41)</f>
        <v>60.121999999999936</v>
      </c>
      <c r="E32" s="304"/>
      <c r="F32" s="305">
        <f>SUM(F33:F41)</f>
        <v>0.5812363147648123</v>
      </c>
      <c r="G32" s="305">
        <f>SUM(G33:G41)</f>
        <v>0.68108764822943535</v>
      </c>
      <c r="H32" s="305">
        <f>SUM(H33:H41)</f>
        <v>0.84010400649782579</v>
      </c>
      <c r="I32" s="304"/>
      <c r="J32" s="305">
        <f>SUM(J33:J41)</f>
        <v>3.3139924865423516</v>
      </c>
      <c r="K32" s="305">
        <f>SUM(K33:K41)</f>
        <v>3.9749228499502847</v>
      </c>
      <c r="L32" s="305">
        <f>SUM(L33:L41)</f>
        <v>5.0695804807862359</v>
      </c>
      <c r="M32" s="304"/>
      <c r="N32" s="305">
        <f>SUM(N33:N41)</f>
        <v>9.5017428631182348</v>
      </c>
      <c r="O32" s="305">
        <f>SUM(O33:O41)</f>
        <v>9.8936256069452764</v>
      </c>
      <c r="P32" s="305">
        <f>SUM(P33:P41)</f>
        <v>11.071388423398956</v>
      </c>
      <c r="Q32" s="306"/>
      <c r="R32" s="305">
        <f>SUM(R33:R41)</f>
        <v>2.5303698499072493</v>
      </c>
      <c r="S32" s="305">
        <f>SUM(S33:S41)</f>
        <v>2.7153333950112519</v>
      </c>
      <c r="T32" s="305">
        <f>SUM(T33:T41)</f>
        <v>3.2485791335724588</v>
      </c>
      <c r="U32" s="306"/>
      <c r="V32" s="305">
        <f>SUM(V33:V41)</f>
        <v>5.2063818260357007</v>
      </c>
      <c r="W32" s="305">
        <f>SUM(W33:W41)</f>
        <v>5.2249596305754222</v>
      </c>
      <c r="X32" s="305">
        <f>SUM(X33:X41)</f>
        <v>5.5884895356842277</v>
      </c>
      <c r="Y32" s="306"/>
      <c r="Z32" s="305">
        <f>SUM(Z33:Z41)</f>
        <v>16.59257504183536</v>
      </c>
      <c r="AA32" s="305">
        <f>SUM(AA33:AA41)</f>
        <v>16.738093210475554</v>
      </c>
      <c r="AB32" s="305">
        <f>SUM(AB33:AB41)</f>
        <v>16.410542386659166</v>
      </c>
      <c r="AC32" s="306"/>
      <c r="AD32" s="305">
        <f>SUM(AD33:AD41)</f>
        <v>14.523461064075862</v>
      </c>
      <c r="AE32" s="305">
        <f>SUM(AE33:AE41)</f>
        <v>13.276623318837443</v>
      </c>
      <c r="AF32" s="305">
        <f>SUM(AF33:AF41)</f>
        <v>10.622557488497142</v>
      </c>
      <c r="AG32" s="306"/>
      <c r="AH32" s="305">
        <f>SUM(AH33:AH41)</f>
        <v>11.156205868097292</v>
      </c>
      <c r="AI32" s="305">
        <f>SUM(AI33:AI41)</f>
        <v>9.3014795506883274</v>
      </c>
      <c r="AJ32" s="305">
        <f>SUM(AJ33:AJ41)</f>
        <v>5.7049266556125016</v>
      </c>
      <c r="AK32" s="306"/>
      <c r="AL32" s="305">
        <f>SUM(AL33:AL41)</f>
        <v>2.9850346856231798</v>
      </c>
      <c r="AM32" s="305">
        <f>SUM(AM33:AM41)</f>
        <v>2.2118747892869259</v>
      </c>
      <c r="AN32" s="305">
        <f>SUM(AN33:AN41)</f>
        <v>1.565831889291426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7.963637968309115</v>
      </c>
      <c r="C33" s="304">
        <f t="shared" ref="C33:C41" si="64">SUM(G33,K33,O33,S33,W33,AA33,AE33,AI33,AM33)</f>
        <v>6.8610261973285906</v>
      </c>
      <c r="D33" s="304">
        <f t="shared" ref="D33:D40" si="65">SUM(H33,L33,P33,T33,X33,AB33,AF33,AJ33,AN33)</f>
        <v>6.6524048727837659</v>
      </c>
      <c r="E33" s="304"/>
      <c r="F33" s="304">
        <v>9.095489631990672E-2</v>
      </c>
      <c r="G33" s="304">
        <v>8.2651529027957374E-2</v>
      </c>
      <c r="H33" s="304">
        <v>8.6477709183792467E-2</v>
      </c>
      <c r="I33" s="304"/>
      <c r="J33" s="304">
        <v>0.69668785638884068</v>
      </c>
      <c r="K33" s="304">
        <v>0.71017750391936429</v>
      </c>
      <c r="L33" s="304">
        <v>0.80659775622597996</v>
      </c>
      <c r="M33" s="304"/>
      <c r="N33" s="304">
        <v>2.13178678423116</v>
      </c>
      <c r="O33" s="304">
        <v>1.9486243558570133</v>
      </c>
      <c r="P33" s="304">
        <v>2.0791064720366492</v>
      </c>
      <c r="Q33" s="306"/>
      <c r="R33" s="304">
        <v>0.46297395102344724</v>
      </c>
      <c r="S33" s="304">
        <v>0.4314588428324872</v>
      </c>
      <c r="T33" s="304">
        <v>0.48367379806060673</v>
      </c>
      <c r="U33" s="306"/>
      <c r="V33" s="304">
        <v>0.98919936899202043</v>
      </c>
      <c r="W33" s="304">
        <v>0.84793931084266982</v>
      </c>
      <c r="X33" s="304">
        <v>0.86109950839195326</v>
      </c>
      <c r="Y33" s="306"/>
      <c r="Z33" s="304">
        <v>1.544133686876789</v>
      </c>
      <c r="AA33" s="304">
        <v>1.3052161573064198</v>
      </c>
      <c r="AB33" s="304">
        <v>1.2120768754973554</v>
      </c>
      <c r="AC33" s="306"/>
      <c r="AD33" s="304">
        <v>1.2011819322939354</v>
      </c>
      <c r="AE33" s="304">
        <v>0.90597571077279004</v>
      </c>
      <c r="AF33" s="304">
        <v>0.69480708684025894</v>
      </c>
      <c r="AG33" s="306"/>
      <c r="AH33" s="304">
        <v>0.7043250557591868</v>
      </c>
      <c r="AI33" s="304">
        <v>0.47187187076103138</v>
      </c>
      <c r="AJ33" s="304">
        <v>0.2782181141759083</v>
      </c>
      <c r="AK33" s="306"/>
      <c r="AL33" s="304">
        <v>0.14239443642382918</v>
      </c>
      <c r="AM33" s="304">
        <v>0.15711091600885713</v>
      </c>
      <c r="AN33" s="304">
        <v>0.15034755237126185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10.49598322447471</v>
      </c>
      <c r="C34" s="304">
        <f t="shared" si="64"/>
        <v>11.503590825729843</v>
      </c>
      <c r="D34" s="304">
        <f t="shared" si="65"/>
        <v>12.173490797012567</v>
      </c>
      <c r="E34" s="304"/>
      <c r="F34" s="304">
        <v>0.36155511410551555</v>
      </c>
      <c r="G34" s="304">
        <v>0.45439105542249747</v>
      </c>
      <c r="H34" s="304">
        <v>0.58133751422629987</v>
      </c>
      <c r="I34" s="304"/>
      <c r="J34" s="304">
        <v>1.2988019649761253</v>
      </c>
      <c r="K34" s="304">
        <v>1.6437684845714076</v>
      </c>
      <c r="L34" s="304">
        <v>2.0618338714960975</v>
      </c>
      <c r="M34" s="304"/>
      <c r="N34" s="304">
        <v>2.8131855746798529</v>
      </c>
      <c r="O34" s="304">
        <v>2.9636819984094891</v>
      </c>
      <c r="P34" s="304">
        <v>3.1351491600480887</v>
      </c>
      <c r="Q34" s="306"/>
      <c r="R34" s="304">
        <v>0.36873630809726682</v>
      </c>
      <c r="S34" s="304">
        <v>0.42872052983554237</v>
      </c>
      <c r="T34" s="304">
        <v>0.53440710842373007</v>
      </c>
      <c r="U34" s="306"/>
      <c r="V34" s="304">
        <v>1.3835895369481201</v>
      </c>
      <c r="W34" s="304">
        <v>1.5286020922520287</v>
      </c>
      <c r="X34" s="304">
        <v>1.6805978441689913</v>
      </c>
      <c r="Y34" s="306"/>
      <c r="Z34" s="304">
        <v>2.2899180535293007</v>
      </c>
      <c r="AA34" s="304">
        <v>2.5757629139993581</v>
      </c>
      <c r="AB34" s="304">
        <v>2.6835924188574216</v>
      </c>
      <c r="AC34" s="306"/>
      <c r="AD34" s="304">
        <v>1.0888488994300136</v>
      </c>
      <c r="AE34" s="304">
        <v>1.0171707060332451</v>
      </c>
      <c r="AF34" s="304">
        <v>0.78101229245723369</v>
      </c>
      <c r="AG34" s="306"/>
      <c r="AH34" s="304">
        <v>0.76151113790050806</v>
      </c>
      <c r="AI34" s="304">
        <v>0.7159823764748473</v>
      </c>
      <c r="AJ34" s="304">
        <v>0.541067851449342</v>
      </c>
      <c r="AK34" s="306"/>
      <c r="AL34" s="304">
        <v>0.12983663480800575</v>
      </c>
      <c r="AM34" s="304">
        <v>0.17551066873142704</v>
      </c>
      <c r="AN34" s="304">
        <v>0.17449273588536376</v>
      </c>
    </row>
    <row r="35" spans="1:40" x14ac:dyDescent="0.2">
      <c r="A35" s="13" t="str">
        <f t="shared" si="63"/>
        <v>Associate professional occupations</v>
      </c>
      <c r="B35" s="304">
        <f t="shared" si="66"/>
        <v>7.9852122864104302</v>
      </c>
      <c r="C35" s="304">
        <f t="shared" si="64"/>
        <v>7.3808254060220646</v>
      </c>
      <c r="D35" s="304">
        <f t="shared" si="65"/>
        <v>7.3420742765919185</v>
      </c>
      <c r="E35" s="304"/>
      <c r="F35" s="304">
        <v>7.4051731014706912E-2</v>
      </c>
      <c r="G35" s="304">
        <v>7.9154009262931618E-2</v>
      </c>
      <c r="H35" s="304">
        <v>9.428047769815244E-2</v>
      </c>
      <c r="I35" s="304"/>
      <c r="J35" s="304">
        <v>0.5749915568061954</v>
      </c>
      <c r="K35" s="304">
        <v>0.61568503838555944</v>
      </c>
      <c r="L35" s="304">
        <v>0.71931178915698957</v>
      </c>
      <c r="M35" s="304"/>
      <c r="N35" s="304">
        <v>1.8166510679712848</v>
      </c>
      <c r="O35" s="304">
        <v>1.8137316758633584</v>
      </c>
      <c r="P35" s="304">
        <v>1.9499649625957085</v>
      </c>
      <c r="Q35" s="306"/>
      <c r="R35" s="304">
        <v>0.525377496152865</v>
      </c>
      <c r="S35" s="304">
        <v>0.5434645357488368</v>
      </c>
      <c r="T35" s="304">
        <v>0.63534455952003266</v>
      </c>
      <c r="U35" s="306"/>
      <c r="V35" s="304">
        <v>0.74985394696680285</v>
      </c>
      <c r="W35" s="304">
        <v>0.64534470766930097</v>
      </c>
      <c r="X35" s="304">
        <v>0.64861507540857144</v>
      </c>
      <c r="Y35" s="306"/>
      <c r="Z35" s="304">
        <v>2.0525085337512308</v>
      </c>
      <c r="AA35" s="304">
        <v>1.9523019456812272</v>
      </c>
      <c r="AB35" s="304">
        <v>1.9740963197451047</v>
      </c>
      <c r="AC35" s="306"/>
      <c r="AD35" s="304">
        <v>1.3223773631070068</v>
      </c>
      <c r="AE35" s="304">
        <v>1.0950393514518997</v>
      </c>
      <c r="AF35" s="304">
        <v>0.8674546267109654</v>
      </c>
      <c r="AG35" s="306"/>
      <c r="AH35" s="304">
        <v>0.76259727614439776</v>
      </c>
      <c r="AI35" s="304">
        <v>0.50124723059731491</v>
      </c>
      <c r="AJ35" s="304">
        <v>0.31150981037397973</v>
      </c>
      <c r="AK35" s="306"/>
      <c r="AL35" s="304">
        <v>0.10680331449593938</v>
      </c>
      <c r="AM35" s="304">
        <v>0.13485691136163561</v>
      </c>
      <c r="AN35" s="304">
        <v>0.14149665538241479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5.9141153864099953</v>
      </c>
      <c r="C36" s="304">
        <f t="shared" si="64"/>
        <v>5.5350308760067319</v>
      </c>
      <c r="D36" s="304">
        <f t="shared" si="65"/>
        <v>5.1352037736665812</v>
      </c>
      <c r="E36" s="304"/>
      <c r="F36" s="304">
        <v>1.8085945090370793E-2</v>
      </c>
      <c r="G36" s="304">
        <v>2.2007361429014303E-2</v>
      </c>
      <c r="H36" s="304">
        <v>2.5946495210144683E-2</v>
      </c>
      <c r="I36" s="304"/>
      <c r="J36" s="304">
        <v>0.23185152585574501</v>
      </c>
      <c r="K36" s="304">
        <v>0.29999638097860221</v>
      </c>
      <c r="L36" s="304">
        <v>0.378982201044404</v>
      </c>
      <c r="M36" s="304"/>
      <c r="N36" s="304">
        <v>0.92794627201467483</v>
      </c>
      <c r="O36" s="304">
        <v>1.0226269019594767</v>
      </c>
      <c r="P36" s="304">
        <v>1.1163421044302611</v>
      </c>
      <c r="Q36" s="306"/>
      <c r="R36" s="304">
        <v>0.31864521463229195</v>
      </c>
      <c r="S36" s="304">
        <v>0.36027776736230216</v>
      </c>
      <c r="T36" s="304">
        <v>0.44042513579741716</v>
      </c>
      <c r="U36" s="306"/>
      <c r="V36" s="304">
        <v>0.41164438579469509</v>
      </c>
      <c r="W36" s="304">
        <v>0.44727328372647213</v>
      </c>
      <c r="X36" s="304">
        <v>0.50119990003338633</v>
      </c>
      <c r="Y36" s="306"/>
      <c r="Z36" s="304">
        <v>1.4721935813771387</v>
      </c>
      <c r="AA36" s="304">
        <v>1.5023337200778926</v>
      </c>
      <c r="AB36" s="304">
        <v>1.521541877215588</v>
      </c>
      <c r="AC36" s="306"/>
      <c r="AD36" s="304">
        <v>1.7694881006350041</v>
      </c>
      <c r="AE36" s="304">
        <v>1.3604530509150379</v>
      </c>
      <c r="AF36" s="304">
        <v>0.88996073703385503</v>
      </c>
      <c r="AG36" s="306"/>
      <c r="AH36" s="304">
        <v>0.68079895250352607</v>
      </c>
      <c r="AI36" s="304">
        <v>0.43527309651903534</v>
      </c>
      <c r="AJ36" s="304">
        <v>0.18972797795376295</v>
      </c>
      <c r="AK36" s="306"/>
      <c r="AL36" s="304">
        <v>8.3461408506547957E-2</v>
      </c>
      <c r="AM36" s="304">
        <v>8.478931303889875E-2</v>
      </c>
      <c r="AN36" s="304">
        <v>7.1077344947762439E-2</v>
      </c>
    </row>
    <row r="37" spans="1:40" x14ac:dyDescent="0.2">
      <c r="A37" s="13" t="str">
        <f t="shared" si="63"/>
        <v>Skilled trades occupations</v>
      </c>
      <c r="B37" s="304">
        <f t="shared" si="66"/>
        <v>11.91832947462346</v>
      </c>
      <c r="C37" s="304">
        <f t="shared" si="64"/>
        <v>10.572400812697959</v>
      </c>
      <c r="D37" s="304">
        <f t="shared" si="65"/>
        <v>8.5208043034222634</v>
      </c>
      <c r="E37" s="304"/>
      <c r="F37" s="304">
        <v>1.4503010150372598E-2</v>
      </c>
      <c r="G37" s="304">
        <v>1.9244446446455486E-2</v>
      </c>
      <c r="H37" s="304">
        <v>2.4314283037063456E-2</v>
      </c>
      <c r="I37" s="304"/>
      <c r="J37" s="304">
        <v>0.21391552699191688</v>
      </c>
      <c r="K37" s="304">
        <v>0.2662713622825969</v>
      </c>
      <c r="L37" s="304">
        <v>0.34144130291330854</v>
      </c>
      <c r="M37" s="304"/>
      <c r="N37" s="304">
        <v>0.58685632997877213</v>
      </c>
      <c r="O37" s="304">
        <v>0.60625198694925664</v>
      </c>
      <c r="P37" s="304">
        <v>0.66503864682560832</v>
      </c>
      <c r="Q37" s="306"/>
      <c r="R37" s="304">
        <v>0.25559169807549142</v>
      </c>
      <c r="S37" s="304">
        <v>0.26563992872237019</v>
      </c>
      <c r="T37" s="304">
        <v>0.29487069165616975</v>
      </c>
      <c r="U37" s="306"/>
      <c r="V37" s="304">
        <v>0.82521857857612757</v>
      </c>
      <c r="W37" s="304">
        <v>0.77747009368567743</v>
      </c>
      <c r="X37" s="304">
        <v>0.74763553053184451</v>
      </c>
      <c r="Y37" s="306"/>
      <c r="Z37" s="304">
        <v>4.4755117709951024</v>
      </c>
      <c r="AA37" s="304">
        <v>4.2248999551294641</v>
      </c>
      <c r="AB37" s="304">
        <v>3.6285069124607534</v>
      </c>
      <c r="AC37" s="306"/>
      <c r="AD37" s="304">
        <v>2.8787495727526111</v>
      </c>
      <c r="AE37" s="304">
        <v>2.4054972115022681</v>
      </c>
      <c r="AF37" s="304">
        <v>1.5976751069828088</v>
      </c>
      <c r="AG37" s="306"/>
      <c r="AH37" s="304">
        <v>2.0807107965440901</v>
      </c>
      <c r="AI37" s="304">
        <v>1.5764851792574743</v>
      </c>
      <c r="AJ37" s="304">
        <v>0.93043260791884885</v>
      </c>
      <c r="AK37" s="306"/>
      <c r="AL37" s="304">
        <v>0.58727219055897506</v>
      </c>
      <c r="AM37" s="304">
        <v>0.43064064872239571</v>
      </c>
      <c r="AN37" s="304">
        <v>0.29088922109585785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0.7563713572421491</v>
      </c>
      <c r="C38" s="304">
        <f t="shared" si="64"/>
        <v>0.73168378089067587</v>
      </c>
      <c r="D38" s="304">
        <f t="shared" si="65"/>
        <v>0.71639464861618718</v>
      </c>
      <c r="E38" s="304"/>
      <c r="F38" s="304">
        <v>4.7570281518358789E-3</v>
      </c>
      <c r="G38" s="304">
        <v>5.4871271791207188E-3</v>
      </c>
      <c r="H38" s="304">
        <v>7.0299767060797089E-3</v>
      </c>
      <c r="I38" s="304"/>
      <c r="J38" s="304">
        <v>9.9407146416304378E-3</v>
      </c>
      <c r="K38" s="304">
        <v>1.1081618291375966E-2</v>
      </c>
      <c r="L38" s="304">
        <v>1.2100634413405122E-2</v>
      </c>
      <c r="M38" s="304"/>
      <c r="N38" s="304">
        <v>0.11319069819287345</v>
      </c>
      <c r="O38" s="304">
        <v>0.11744281162507637</v>
      </c>
      <c r="P38" s="304">
        <v>0.12596147224331072</v>
      </c>
      <c r="Q38" s="306"/>
      <c r="R38" s="304">
        <v>2.7545245137670683E-2</v>
      </c>
      <c r="S38" s="304">
        <v>2.5319933561659101E-2</v>
      </c>
      <c r="T38" s="304">
        <v>2.5557502197342517E-2</v>
      </c>
      <c r="U38" s="306"/>
      <c r="V38" s="304">
        <v>7.5585331799685948E-2</v>
      </c>
      <c r="W38" s="304">
        <v>7.3483340661172195E-2</v>
      </c>
      <c r="X38" s="304">
        <v>8.077999770245918E-2</v>
      </c>
      <c r="Y38" s="306"/>
      <c r="Z38" s="304">
        <v>0.12398417233110519</v>
      </c>
      <c r="AA38" s="304">
        <v>0.10988096886242604</v>
      </c>
      <c r="AB38" s="304">
        <v>0.10774353807618139</v>
      </c>
      <c r="AC38" s="306"/>
      <c r="AD38" s="304">
        <v>0.15193773717812351</v>
      </c>
      <c r="AE38" s="304">
        <v>0.13418140711585666</v>
      </c>
      <c r="AF38" s="304">
        <v>0.10979902953590738</v>
      </c>
      <c r="AG38" s="306"/>
      <c r="AH38" s="304">
        <v>0.20899349044198673</v>
      </c>
      <c r="AI38" s="304">
        <v>0.19810287612241301</v>
      </c>
      <c r="AJ38" s="304">
        <v>0.18073638183766591</v>
      </c>
      <c r="AK38" s="306"/>
      <c r="AL38" s="304">
        <v>4.0436939367237239E-2</v>
      </c>
      <c r="AM38" s="304">
        <v>5.6703697471575887E-2</v>
      </c>
      <c r="AN38" s="304">
        <v>6.6686115903835275E-2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2.0531152504877785</v>
      </c>
      <c r="C39" s="304">
        <f t="shared" si="64"/>
        <v>1.9262388847546295</v>
      </c>
      <c r="D39" s="304">
        <f t="shared" si="65"/>
        <v>1.8593805189240933</v>
      </c>
      <c r="E39" s="304"/>
      <c r="F39" s="304">
        <v>8.8741730630980328E-3</v>
      </c>
      <c r="G39" s="304">
        <v>1.0030124195310457E-2</v>
      </c>
      <c r="H39" s="304">
        <v>1.1447346396815224E-2</v>
      </c>
      <c r="I39" s="304"/>
      <c r="J39" s="304">
        <v>9.1777194605884613E-2</v>
      </c>
      <c r="K39" s="304">
        <v>0.11387038634666792</v>
      </c>
      <c r="L39" s="304">
        <v>0.13943045476429336</v>
      </c>
      <c r="M39" s="304"/>
      <c r="N39" s="304">
        <v>0.43385325188163881</v>
      </c>
      <c r="O39" s="304">
        <v>0.45872240801586767</v>
      </c>
      <c r="P39" s="304">
        <v>0.52413909003856474</v>
      </c>
      <c r="Q39" s="306"/>
      <c r="R39" s="304">
        <v>0.12445622640802463</v>
      </c>
      <c r="S39" s="304">
        <v>0.13615488284945265</v>
      </c>
      <c r="T39" s="304">
        <v>0.15959932048816655</v>
      </c>
      <c r="U39" s="306"/>
      <c r="V39" s="304">
        <v>0.14074693207647077</v>
      </c>
      <c r="W39" s="304">
        <v>0.14484870802818176</v>
      </c>
      <c r="X39" s="304">
        <v>0.15916754588556462</v>
      </c>
      <c r="Y39" s="306"/>
      <c r="Z39" s="304">
        <v>0.47187598745971843</v>
      </c>
      <c r="AA39" s="304">
        <v>0.38951447346550655</v>
      </c>
      <c r="AB39" s="304">
        <v>0.31369127443079631</v>
      </c>
      <c r="AC39" s="306"/>
      <c r="AD39" s="304">
        <v>0.4252861954875139</v>
      </c>
      <c r="AE39" s="304">
        <v>0.40242945210566772</v>
      </c>
      <c r="AF39" s="304">
        <v>0.38091540024806414</v>
      </c>
      <c r="AG39" s="306"/>
      <c r="AH39" s="304">
        <v>0.25563336754463561</v>
      </c>
      <c r="AI39" s="304">
        <v>0.16599914791064344</v>
      </c>
      <c r="AJ39" s="304">
        <v>7.2771812626009943E-2</v>
      </c>
      <c r="AK39" s="306"/>
      <c r="AL39" s="304">
        <v>0.10061192196079363</v>
      </c>
      <c r="AM39" s="304">
        <v>0.10466930183733117</v>
      </c>
      <c r="AN39" s="304">
        <v>9.8218274045818302E-2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12.779764242097473</v>
      </c>
      <c r="C40" s="304">
        <f t="shared" si="64"/>
        <v>11.998945612079892</v>
      </c>
      <c r="D40" s="304">
        <f t="shared" si="65"/>
        <v>10.56259889225989</v>
      </c>
      <c r="E40" s="304"/>
      <c r="F40" s="304">
        <v>2.1915606768007777E-3</v>
      </c>
      <c r="G40" s="304">
        <v>2.3198779606837519E-3</v>
      </c>
      <c r="H40" s="304">
        <v>2.6144779280039537E-3</v>
      </c>
      <c r="I40" s="304"/>
      <c r="J40" s="304">
        <v>0.14046260188550083</v>
      </c>
      <c r="K40" s="304">
        <v>0.24430729538014703</v>
      </c>
      <c r="L40" s="304">
        <v>0.51476500640036649</v>
      </c>
      <c r="M40" s="304"/>
      <c r="N40" s="304">
        <v>0.37310328723110897</v>
      </c>
      <c r="O40" s="304">
        <v>0.47583690770517645</v>
      </c>
      <c r="P40" s="304">
        <v>0.76027733104270401</v>
      </c>
      <c r="Q40" s="306"/>
      <c r="R40" s="305">
        <v>0.22485061541859672</v>
      </c>
      <c r="S40" s="305">
        <v>0.23724075638393463</v>
      </c>
      <c r="T40" s="305">
        <v>0.26521479752118449</v>
      </c>
      <c r="U40" s="306"/>
      <c r="V40" s="305">
        <v>0.45254675744413553</v>
      </c>
      <c r="W40" s="305">
        <v>0.51104067497346362</v>
      </c>
      <c r="X40" s="305">
        <v>0.55975854644969669</v>
      </c>
      <c r="Y40" s="306"/>
      <c r="Z40" s="305">
        <v>3.2762657490733988</v>
      </c>
      <c r="AA40" s="305">
        <v>3.64202122919784</v>
      </c>
      <c r="AB40" s="305">
        <v>3.8184288509169133</v>
      </c>
      <c r="AC40" s="306"/>
      <c r="AD40" s="305">
        <v>4.0193280572741035</v>
      </c>
      <c r="AE40" s="305">
        <v>3.9228159871464574</v>
      </c>
      <c r="AF40" s="305">
        <v>3.3500136681126276</v>
      </c>
      <c r="AG40" s="306"/>
      <c r="AH40" s="305">
        <v>3.2117053449677906</v>
      </c>
      <c r="AI40" s="305">
        <v>2.4852027489871533</v>
      </c>
      <c r="AJ40" s="305">
        <v>0.96785546342005102</v>
      </c>
      <c r="AK40" s="306"/>
      <c r="AL40" s="305">
        <v>1.0793102681260387</v>
      </c>
      <c r="AM40" s="305">
        <v>0.47816013434503735</v>
      </c>
      <c r="AN40" s="305">
        <v>0.32367075046834265</v>
      </c>
    </row>
    <row r="41" spans="1:40" x14ac:dyDescent="0.2">
      <c r="A41" s="39" t="str">
        <f t="shared" si="63"/>
        <v>Elementary occupations</v>
      </c>
      <c r="B41" s="307">
        <f t="shared" si="66"/>
        <v>6.5244708099449333</v>
      </c>
      <c r="C41" s="307">
        <f t="shared" si="64"/>
        <v>7.5082576044895344</v>
      </c>
      <c r="D41" s="307">
        <f>SUM(H41,L41,P41,T41,X41,AB41,AF41,AJ41,AN41)</f>
        <v>7.1596479167226716</v>
      </c>
      <c r="E41" s="307"/>
      <c r="F41" s="307">
        <v>6.2628561922051526E-3</v>
      </c>
      <c r="G41" s="307">
        <v>5.8021173054641599E-3</v>
      </c>
      <c r="H41" s="307">
        <v>6.6557261114739115E-3</v>
      </c>
      <c r="I41" s="307"/>
      <c r="J41" s="307">
        <v>5.5563544390512518E-2</v>
      </c>
      <c r="K41" s="307">
        <v>6.9764779794563747E-2</v>
      </c>
      <c r="L41" s="307">
        <v>9.5117464371392305E-2</v>
      </c>
      <c r="M41" s="307"/>
      <c r="N41" s="307">
        <v>0.30516959693686957</v>
      </c>
      <c r="O41" s="307">
        <v>0.48670656056056061</v>
      </c>
      <c r="P41" s="307">
        <v>0.71540918413805954</v>
      </c>
      <c r="Q41" s="308"/>
      <c r="R41" s="307">
        <v>0.22219309496159481</v>
      </c>
      <c r="S41" s="307">
        <v>0.28705621771466677</v>
      </c>
      <c r="T41" s="307">
        <v>0.40948621990780848</v>
      </c>
      <c r="U41" s="308"/>
      <c r="V41" s="307">
        <v>0.17799698743764253</v>
      </c>
      <c r="W41" s="307">
        <v>0.24895741873645585</v>
      </c>
      <c r="X41" s="307">
        <v>0.34963558711176096</v>
      </c>
      <c r="Y41" s="308"/>
      <c r="Z41" s="307">
        <v>0.88618350644157684</v>
      </c>
      <c r="AA41" s="307">
        <v>1.0361618467554186</v>
      </c>
      <c r="AB41" s="307">
        <v>1.1508643194590518</v>
      </c>
      <c r="AC41" s="308"/>
      <c r="AD41" s="307">
        <v>1.6662632059175502</v>
      </c>
      <c r="AE41" s="307">
        <v>2.033060441794222</v>
      </c>
      <c r="AF41" s="307">
        <v>1.9509195405754221</v>
      </c>
      <c r="AG41" s="308"/>
      <c r="AH41" s="307">
        <v>2.4899304462911691</v>
      </c>
      <c r="AI41" s="307">
        <v>2.7513150240584148</v>
      </c>
      <c r="AJ41" s="307">
        <v>2.232606635856933</v>
      </c>
      <c r="AK41" s="308"/>
      <c r="AL41" s="307">
        <v>0.71490757137581296</v>
      </c>
      <c r="AM41" s="307">
        <v>0.58943319776976733</v>
      </c>
      <c r="AN41" s="307">
        <v>0.24895323919076923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Leicester and Leicestershire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31.75599999999999</v>
      </c>
      <c r="C50" s="305">
        <f>SUM(C51:C59)</f>
        <v>32.407999999999994</v>
      </c>
      <c r="D50" s="305">
        <f>SUM(D51:D59)</f>
        <v>33.85900000000003</v>
      </c>
      <c r="E50" s="304"/>
      <c r="F50" s="305">
        <f>SUM(F51:F59)</f>
        <v>9.8363728324685637E-2</v>
      </c>
      <c r="G50" s="305">
        <f>SUM(G51:G59)</f>
        <v>0.12211213359269966</v>
      </c>
      <c r="H50" s="305">
        <f>SUM(H51:H59)</f>
        <v>0.17910434464125996</v>
      </c>
      <c r="I50" s="304"/>
      <c r="J50" s="305">
        <f>SUM(J51:J59)</f>
        <v>1.5248844080160882</v>
      </c>
      <c r="K50" s="305">
        <f>SUM(K51:K59)</f>
        <v>1.961419292669742</v>
      </c>
      <c r="L50" s="305">
        <f>SUM(L51:L59)</f>
        <v>2.8397730296378767</v>
      </c>
      <c r="M50" s="304"/>
      <c r="N50" s="305">
        <f>SUM(N51:N59)</f>
        <v>3.2950241792377142</v>
      </c>
      <c r="O50" s="305">
        <f>SUM(O51:O59)</f>
        <v>3.4983402388555018</v>
      </c>
      <c r="P50" s="305">
        <f>SUM(P51:P59)</f>
        <v>4.2893117580930991</v>
      </c>
      <c r="Q50" s="304"/>
      <c r="R50" s="305">
        <f>SUM(R51:R59)</f>
        <v>1.0328330802310655</v>
      </c>
      <c r="S50" s="305">
        <f>SUM(S51:S59)</f>
        <v>1.0689701499568836</v>
      </c>
      <c r="T50" s="305">
        <f>SUM(T51:T59)</f>
        <v>1.3634018176164202</v>
      </c>
      <c r="U50" s="304"/>
      <c r="V50" s="305">
        <f>SUM(V51:V59)</f>
        <v>2.1763983168269374</v>
      </c>
      <c r="W50" s="305">
        <f>SUM(W51:W59)</f>
        <v>2.1782940116353351</v>
      </c>
      <c r="X50" s="305">
        <f>SUM(X51:X59)</f>
        <v>2.5889577467084233</v>
      </c>
      <c r="Y50" s="304"/>
      <c r="Z50" s="305">
        <f>SUM(Z51:Z59)</f>
        <v>9.6752611454478696</v>
      </c>
      <c r="AA50" s="305">
        <f>SUM(AA51:AA59)</f>
        <v>10.247350759902837</v>
      </c>
      <c r="AB50" s="305">
        <f>SUM(AB51:AB59)</f>
        <v>11.414089176295164</v>
      </c>
      <c r="AC50" s="304"/>
      <c r="AD50" s="305">
        <f>SUM(AD51:AD59)</f>
        <v>7.6287686715695591</v>
      </c>
      <c r="AE50" s="305">
        <f>SUM(AE51:AE59)</f>
        <v>7.586580720057416</v>
      </c>
      <c r="AF50" s="305">
        <f>SUM(AF51:AF59)</f>
        <v>7.291861765687873</v>
      </c>
      <c r="AG50" s="304"/>
      <c r="AH50" s="305">
        <f>SUM(AH51:AH59)</f>
        <v>4.9699526022363418</v>
      </c>
      <c r="AI50" s="305">
        <f>SUM(AI51:AI59)</f>
        <v>4.5302761971761525</v>
      </c>
      <c r="AJ50" s="305">
        <f>SUM(AJ51:AJ59)</f>
        <v>3.2787684411399591</v>
      </c>
      <c r="AK50" s="304"/>
      <c r="AL50" s="305">
        <f>SUM(AL51:AL59)</f>
        <v>1.3545138681097275</v>
      </c>
      <c r="AM50" s="305">
        <f>SUM(AM51:AM59)</f>
        <v>1.214656496153431</v>
      </c>
      <c r="AN50" s="305">
        <f>SUM(AN51:AN59)</f>
        <v>0.61373192017996314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3.8166238657137441</v>
      </c>
      <c r="C51" s="304">
        <f t="shared" ref="C51:D51" si="68">SUM(G51,K51,O51,S51,W51,AA51,AE51,AI51,AM51)</f>
        <v>3.4389891849760152</v>
      </c>
      <c r="D51" s="304">
        <f t="shared" si="68"/>
        <v>3.8481465715934733</v>
      </c>
      <c r="E51" s="304"/>
      <c r="F51" s="304">
        <v>1.4153504037814969E-2</v>
      </c>
      <c r="G51" s="304">
        <v>1.6978337610128742E-2</v>
      </c>
      <c r="H51" s="304">
        <v>2.5948921054070827E-2</v>
      </c>
      <c r="I51" s="304"/>
      <c r="J51" s="304">
        <v>0.32425075347237053</v>
      </c>
      <c r="K51" s="304">
        <v>0.35420377410899501</v>
      </c>
      <c r="L51" s="304">
        <v>0.5097909339618516</v>
      </c>
      <c r="M51" s="304"/>
      <c r="N51" s="304">
        <v>0.66281265229643838</v>
      </c>
      <c r="O51" s="304">
        <v>0.61885403574347908</v>
      </c>
      <c r="P51" s="304">
        <v>0.75751226187227061</v>
      </c>
      <c r="Q51" s="304"/>
      <c r="R51" s="304">
        <v>0.16419890859548247</v>
      </c>
      <c r="S51" s="304">
        <v>0.13746520581606358</v>
      </c>
      <c r="T51" s="304">
        <v>0.14338746349766807</v>
      </c>
      <c r="U51" s="304"/>
      <c r="V51" s="304">
        <v>0.41560704006705429</v>
      </c>
      <c r="W51" s="304">
        <v>0.36468061697443305</v>
      </c>
      <c r="X51" s="304">
        <v>0.43491328707682592</v>
      </c>
      <c r="Y51" s="304"/>
      <c r="Z51" s="304">
        <v>1.0386418960271011</v>
      </c>
      <c r="AA51" s="304">
        <v>0.93235167852124334</v>
      </c>
      <c r="AB51" s="304">
        <v>1.1208962806656455</v>
      </c>
      <c r="AC51" s="304"/>
      <c r="AD51" s="304">
        <v>0.65454345809584347</v>
      </c>
      <c r="AE51" s="304">
        <v>0.52835219123271426</v>
      </c>
      <c r="AF51" s="304">
        <v>0.4667675739471398</v>
      </c>
      <c r="AG51" s="304"/>
      <c r="AH51" s="304">
        <v>0.41632949349861204</v>
      </c>
      <c r="AI51" s="304">
        <v>0.33990425976717414</v>
      </c>
      <c r="AJ51" s="304">
        <v>0.26061245519204629</v>
      </c>
      <c r="AK51" s="304"/>
      <c r="AL51" s="304">
        <v>0.12608615962302708</v>
      </c>
      <c r="AM51" s="304">
        <v>0.14619908520178418</v>
      </c>
      <c r="AN51" s="304">
        <v>0.1283173943259546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5.8145556293414922</v>
      </c>
      <c r="C52" s="304">
        <f t="shared" ref="C52:C59" si="70">SUM(G52,K52,O52,S52,W52,AA52,AE52,AI52,AM52)</f>
        <v>6.5499421575759609</v>
      </c>
      <c r="D52" s="304">
        <f t="shared" ref="D52:D59" si="71">SUM(H52,L52,P52,T52,X52,AB52,AF52,AJ52,AN52)</f>
        <v>7.671922905916543</v>
      </c>
      <c r="E52" s="304"/>
      <c r="F52" s="304">
        <v>4.5879784329512244E-2</v>
      </c>
      <c r="G52" s="304">
        <v>5.902108590446084E-2</v>
      </c>
      <c r="H52" s="304">
        <v>7.8985997124131679E-2</v>
      </c>
      <c r="I52" s="304"/>
      <c r="J52" s="304">
        <v>0.71213042708542618</v>
      </c>
      <c r="K52" s="304">
        <v>0.9677011984449484</v>
      </c>
      <c r="L52" s="304">
        <v>1.3923313148495287</v>
      </c>
      <c r="M52" s="304"/>
      <c r="N52" s="304">
        <v>1.2244779884845494</v>
      </c>
      <c r="O52" s="304">
        <v>1.239281060047555</v>
      </c>
      <c r="P52" s="304">
        <v>1.3575879249631349</v>
      </c>
      <c r="Q52" s="304"/>
      <c r="R52" s="304">
        <v>0.15093842505251343</v>
      </c>
      <c r="S52" s="304">
        <v>0.12165374860750236</v>
      </c>
      <c r="T52" s="304">
        <v>0.14759832137433246</v>
      </c>
      <c r="U52" s="304"/>
      <c r="V52" s="304">
        <v>0.48251461297785031</v>
      </c>
      <c r="W52" s="304">
        <v>0.42980413215120689</v>
      </c>
      <c r="X52" s="304">
        <v>0.34254968534305658</v>
      </c>
      <c r="Y52" s="304"/>
      <c r="Z52" s="304">
        <v>1.732559437824666</v>
      </c>
      <c r="AA52" s="304">
        <v>2.1346243705165038</v>
      </c>
      <c r="AB52" s="304">
        <v>2.8536104288393127</v>
      </c>
      <c r="AC52" s="304"/>
      <c r="AD52" s="304">
        <v>0.96544646902200537</v>
      </c>
      <c r="AE52" s="304">
        <v>1.0841910303551392</v>
      </c>
      <c r="AF52" s="304">
        <v>1.1309659828011938</v>
      </c>
      <c r="AG52" s="304"/>
      <c r="AH52" s="304">
        <v>0.38202802087856524</v>
      </c>
      <c r="AI52" s="304">
        <v>0.35838543361135039</v>
      </c>
      <c r="AJ52" s="304">
        <v>0.25206739783336946</v>
      </c>
      <c r="AK52" s="304"/>
      <c r="AL52" s="304">
        <v>0.11858046368640325</v>
      </c>
      <c r="AM52" s="304">
        <v>0.15528009793729378</v>
      </c>
      <c r="AN52" s="304">
        <v>0.11622585278848249</v>
      </c>
    </row>
    <row r="53" spans="1:40" x14ac:dyDescent="0.2">
      <c r="A53" s="13" t="str">
        <f t="shared" si="67"/>
        <v>Associate professional occupations</v>
      </c>
      <c r="B53" s="304">
        <f t="shared" si="69"/>
        <v>2.6997665069648451</v>
      </c>
      <c r="C53" s="304">
        <f t="shared" si="70"/>
        <v>2.6368681453634384</v>
      </c>
      <c r="D53" s="304">
        <f t="shared" si="71"/>
        <v>2.9556239781101903</v>
      </c>
      <c r="E53" s="304"/>
      <c r="F53" s="304">
        <v>4.8349480660758856E-3</v>
      </c>
      <c r="G53" s="304">
        <v>5.6614870874767999E-3</v>
      </c>
      <c r="H53" s="304">
        <v>8.7144514339320567E-3</v>
      </c>
      <c r="I53" s="304"/>
      <c r="J53" s="304">
        <v>0.19410655990740691</v>
      </c>
      <c r="K53" s="304">
        <v>0.24473512039183101</v>
      </c>
      <c r="L53" s="304">
        <v>0.37086111534519306</v>
      </c>
      <c r="M53" s="304"/>
      <c r="N53" s="304">
        <v>0.43142702140263611</v>
      </c>
      <c r="O53" s="304">
        <v>0.44214414347663566</v>
      </c>
      <c r="P53" s="304">
        <v>0.54124266512767016</v>
      </c>
      <c r="Q53" s="304"/>
      <c r="R53" s="304">
        <v>0.1805101942293679</v>
      </c>
      <c r="S53" s="304">
        <v>0.19414124426657639</v>
      </c>
      <c r="T53" s="304">
        <v>0.25270371790872603</v>
      </c>
      <c r="U53" s="304"/>
      <c r="V53" s="304">
        <v>0.36725926556066957</v>
      </c>
      <c r="W53" s="304">
        <v>0.34683766782476094</v>
      </c>
      <c r="X53" s="304">
        <v>0.42792528429005416</v>
      </c>
      <c r="Y53" s="304"/>
      <c r="Z53" s="304">
        <v>0.56859182293040267</v>
      </c>
      <c r="AA53" s="304">
        <v>0.48399135677868371</v>
      </c>
      <c r="AB53" s="304">
        <v>0.47502454926131304</v>
      </c>
      <c r="AC53" s="304"/>
      <c r="AD53" s="304">
        <v>0.5159814137059785</v>
      </c>
      <c r="AE53" s="304">
        <v>0.48720556439165874</v>
      </c>
      <c r="AF53" s="304">
        <v>0.50744618909429196</v>
      </c>
      <c r="AG53" s="304"/>
      <c r="AH53" s="304">
        <v>0.38740134707495882</v>
      </c>
      <c r="AI53" s="304">
        <v>0.38569483839477309</v>
      </c>
      <c r="AJ53" s="304">
        <v>0.32940689020341546</v>
      </c>
      <c r="AK53" s="304"/>
      <c r="AL53" s="304">
        <v>4.9653934087348903E-2</v>
      </c>
      <c r="AM53" s="304">
        <v>4.6456722751041894E-2</v>
      </c>
      <c r="AN53" s="304">
        <v>4.2299115445593692E-2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2.9805287415962392</v>
      </c>
      <c r="C54" s="304">
        <f t="shared" si="70"/>
        <v>2.9882239629229628</v>
      </c>
      <c r="D54" s="304">
        <f t="shared" si="71"/>
        <v>3.0189358549656098</v>
      </c>
      <c r="E54" s="304"/>
      <c r="F54" s="304">
        <v>2.2356489534368834E-2</v>
      </c>
      <c r="G54" s="304">
        <v>2.5576745183136296E-2</v>
      </c>
      <c r="H54" s="304">
        <v>4.3609035368371941E-2</v>
      </c>
      <c r="I54" s="304"/>
      <c r="J54" s="304">
        <v>0.15017781953076434</v>
      </c>
      <c r="K54" s="304">
        <v>0.20629413270101826</v>
      </c>
      <c r="L54" s="304">
        <v>0.30648718319987234</v>
      </c>
      <c r="M54" s="304"/>
      <c r="N54" s="304">
        <v>0.47964359175502175</v>
      </c>
      <c r="O54" s="304">
        <v>0.59985194223885852</v>
      </c>
      <c r="P54" s="304">
        <v>0.83905029742743664</v>
      </c>
      <c r="Q54" s="304"/>
      <c r="R54" s="304">
        <v>0.27291085578731838</v>
      </c>
      <c r="S54" s="304">
        <v>0.29119174442734408</v>
      </c>
      <c r="T54" s="304">
        <v>0.38761835589012222</v>
      </c>
      <c r="U54" s="304"/>
      <c r="V54" s="304">
        <v>0.15346826581017142</v>
      </c>
      <c r="W54" s="304">
        <v>0.15357063220728953</v>
      </c>
      <c r="X54" s="304">
        <v>0.2238643740650744</v>
      </c>
      <c r="Y54" s="304"/>
      <c r="Z54" s="304">
        <v>0.55372317176312413</v>
      </c>
      <c r="AA54" s="304">
        <v>0.48887941164778725</v>
      </c>
      <c r="AB54" s="304">
        <v>0.40503362444694324</v>
      </c>
      <c r="AC54" s="304"/>
      <c r="AD54" s="304">
        <v>0.48395895981154918</v>
      </c>
      <c r="AE54" s="304">
        <v>0.34012445950860254</v>
      </c>
      <c r="AF54" s="304">
        <v>0.17786715354725549</v>
      </c>
      <c r="AG54" s="304"/>
      <c r="AH54" s="304">
        <v>0.74317305057096972</v>
      </c>
      <c r="AI54" s="304">
        <v>0.81651749998016365</v>
      </c>
      <c r="AJ54" s="304">
        <v>0.60359823054520756</v>
      </c>
      <c r="AK54" s="304"/>
      <c r="AL54" s="304">
        <v>0.12111653703295178</v>
      </c>
      <c r="AM54" s="304">
        <v>6.6217395028762463E-2</v>
      </c>
      <c r="AN54" s="304">
        <v>3.1807600475325874E-2</v>
      </c>
    </row>
    <row r="55" spans="1:40" x14ac:dyDescent="0.2">
      <c r="A55" s="13" t="str">
        <f t="shared" si="67"/>
        <v>Skilled trades occupations</v>
      </c>
      <c r="B55" s="304">
        <f t="shared" si="69"/>
        <v>10.55371767367048</v>
      </c>
      <c r="C55" s="304">
        <f t="shared" si="70"/>
        <v>10.538830088096796</v>
      </c>
      <c r="D55" s="304">
        <f t="shared" si="71"/>
        <v>9.9691357770275673</v>
      </c>
      <c r="E55" s="304"/>
      <c r="F55" s="304">
        <v>1.3553571974588379E-3</v>
      </c>
      <c r="G55" s="304">
        <v>1.7553729927262539E-3</v>
      </c>
      <c r="H55" s="304">
        <v>2.367562422388338E-3</v>
      </c>
      <c r="I55" s="304"/>
      <c r="J55" s="304">
        <v>5.9460698917776056E-2</v>
      </c>
      <c r="K55" s="304">
        <v>8.1125560995748539E-2</v>
      </c>
      <c r="L55" s="304">
        <v>0.11162931223539321</v>
      </c>
      <c r="M55" s="304"/>
      <c r="N55" s="304">
        <v>0.29469754276209309</v>
      </c>
      <c r="O55" s="304">
        <v>0.35476747236110162</v>
      </c>
      <c r="P55" s="304">
        <v>0.47514937049608086</v>
      </c>
      <c r="Q55" s="304"/>
      <c r="R55" s="304">
        <v>0.17472362890191703</v>
      </c>
      <c r="S55" s="304">
        <v>0.21103815117965616</v>
      </c>
      <c r="T55" s="304">
        <v>0.2744731891233505</v>
      </c>
      <c r="U55" s="304"/>
      <c r="V55" s="304">
        <v>0.51455665513792181</v>
      </c>
      <c r="W55" s="304">
        <v>0.59322971432631866</v>
      </c>
      <c r="X55" s="304">
        <v>0.8049816101585513</v>
      </c>
      <c r="Y55" s="304"/>
      <c r="Z55" s="304">
        <v>4.056482642882794</v>
      </c>
      <c r="AA55" s="304">
        <v>4.1044911500284114</v>
      </c>
      <c r="AB55" s="304">
        <v>3.8707492564577479</v>
      </c>
      <c r="AC55" s="304"/>
      <c r="AD55" s="304">
        <v>3.2432532881807208</v>
      </c>
      <c r="AE55" s="304">
        <v>3.2523672358086855</v>
      </c>
      <c r="AF55" s="304">
        <v>3.1631617203167104</v>
      </c>
      <c r="AG55" s="304"/>
      <c r="AH55" s="304">
        <v>1.6416362904710635</v>
      </c>
      <c r="AI55" s="304">
        <v>1.428226064921547</v>
      </c>
      <c r="AJ55" s="304">
        <v>1.1430980790992866</v>
      </c>
      <c r="AK55" s="304"/>
      <c r="AL55" s="304">
        <v>0.56755156921873429</v>
      </c>
      <c r="AM55" s="304">
        <v>0.51182936548260138</v>
      </c>
      <c r="AN55" s="304">
        <v>0.12352567671805906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0.10826343738394996</v>
      </c>
      <c r="C56" s="304">
        <f t="shared" si="70"/>
        <v>9.6313813052213107E-2</v>
      </c>
      <c r="D56" s="304">
        <f t="shared" si="71"/>
        <v>0.10243962830171328</v>
      </c>
      <c r="E56" s="304"/>
      <c r="F56" s="304">
        <v>6.999705244616174E-5</v>
      </c>
      <c r="G56" s="304">
        <v>5.6657450233351554E-5</v>
      </c>
      <c r="H56" s="304">
        <v>8.6159950765497649E-5</v>
      </c>
      <c r="I56" s="304"/>
      <c r="J56" s="304">
        <v>3.3032663475011646E-3</v>
      </c>
      <c r="K56" s="304">
        <v>3.5632469935998144E-3</v>
      </c>
      <c r="L56" s="304">
        <v>4.1022251699904446E-3</v>
      </c>
      <c r="M56" s="304"/>
      <c r="N56" s="304">
        <v>4.6849031779977761E-3</v>
      </c>
      <c r="O56" s="304">
        <v>4.4641413838608758E-3</v>
      </c>
      <c r="P56" s="304">
        <v>5.470030969284629E-3</v>
      </c>
      <c r="Q56" s="304"/>
      <c r="R56" s="304">
        <v>8.8314757355465411E-4</v>
      </c>
      <c r="S56" s="304">
        <v>7.9191072059231959E-4</v>
      </c>
      <c r="T56" s="304">
        <v>8.7787944758151604E-4</v>
      </c>
      <c r="U56" s="304"/>
      <c r="V56" s="304">
        <v>2.7636508179046189E-3</v>
      </c>
      <c r="W56" s="304">
        <v>2.7451061756963596E-3</v>
      </c>
      <c r="X56" s="304">
        <v>3.1564502579929511E-3</v>
      </c>
      <c r="Y56" s="304"/>
      <c r="Z56" s="304">
        <v>3.6014748856844941E-2</v>
      </c>
      <c r="AA56" s="304">
        <v>3.9433597299746097E-2</v>
      </c>
      <c r="AB56" s="304">
        <v>5.0622985912694818E-2</v>
      </c>
      <c r="AC56" s="304"/>
      <c r="AD56" s="304">
        <v>8.3967247775755347E-3</v>
      </c>
      <c r="AE56" s="304">
        <v>6.0972061530004959E-3</v>
      </c>
      <c r="AF56" s="304">
        <v>5.974404703133024E-3</v>
      </c>
      <c r="AG56" s="304"/>
      <c r="AH56" s="304">
        <v>3.0846541625435573E-2</v>
      </c>
      <c r="AI56" s="304">
        <v>2.0834575458879203E-2</v>
      </c>
      <c r="AJ56" s="304">
        <v>1.594430852103644E-2</v>
      </c>
      <c r="AK56" s="304"/>
      <c r="AL56" s="304">
        <v>2.130045715468953E-2</v>
      </c>
      <c r="AM56" s="304">
        <v>1.8327371416604593E-2</v>
      </c>
      <c r="AN56" s="304">
        <v>1.6205183369233961E-2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0.77290918744854231</v>
      </c>
      <c r="C57" s="304">
        <f t="shared" si="70"/>
        <v>0.8051834008395109</v>
      </c>
      <c r="D57" s="304">
        <f t="shared" si="71"/>
        <v>0.83997091671150914</v>
      </c>
      <c r="E57" s="304"/>
      <c r="F57" s="304">
        <v>1.5169547304276255E-3</v>
      </c>
      <c r="G57" s="304">
        <v>1.8909597657739603E-3</v>
      </c>
      <c r="H57" s="304">
        <v>2.777003100195497E-3</v>
      </c>
      <c r="I57" s="304"/>
      <c r="J57" s="304">
        <v>4.3412592711216488E-2</v>
      </c>
      <c r="K57" s="304">
        <v>4.6419565998368807E-2</v>
      </c>
      <c r="L57" s="304">
        <v>5.3541700902364465E-2</v>
      </c>
      <c r="M57" s="304"/>
      <c r="N57" s="304">
        <v>0.11413513207943163</v>
      </c>
      <c r="O57" s="304">
        <v>0.12732126073471131</v>
      </c>
      <c r="P57" s="304">
        <v>0.15534702986661891</v>
      </c>
      <c r="Q57" s="304"/>
      <c r="R57" s="304">
        <v>3.1946074742601881E-2</v>
      </c>
      <c r="S57" s="304">
        <v>3.9351736363090167E-2</v>
      </c>
      <c r="T57" s="304">
        <v>4.9310823812515107E-2</v>
      </c>
      <c r="U57" s="304"/>
      <c r="V57" s="304">
        <v>4.1255053716453542E-2</v>
      </c>
      <c r="W57" s="304">
        <v>4.4105752434310801E-2</v>
      </c>
      <c r="X57" s="304">
        <v>5.0547419639242641E-2</v>
      </c>
      <c r="Y57" s="304"/>
      <c r="Z57" s="304">
        <v>0.33582777617130533</v>
      </c>
      <c r="AA57" s="304">
        <v>0.35301501420133047</v>
      </c>
      <c r="AB57" s="304">
        <v>0.41195265785955698</v>
      </c>
      <c r="AC57" s="304"/>
      <c r="AD57" s="304">
        <v>5.4124641013317938E-2</v>
      </c>
      <c r="AE57" s="304">
        <v>4.0395230251242829E-2</v>
      </c>
      <c r="AF57" s="304">
        <v>1.8473008431738793E-2</v>
      </c>
      <c r="AG57" s="304"/>
      <c r="AH57" s="304">
        <v>7.9852421901813783E-2</v>
      </c>
      <c r="AI57" s="304">
        <v>7.2766764090592712E-2</v>
      </c>
      <c r="AJ57" s="304">
        <v>3.2511777038143425E-2</v>
      </c>
      <c r="AK57" s="304"/>
      <c r="AL57" s="304">
        <v>7.0838540381974069E-2</v>
      </c>
      <c r="AM57" s="304">
        <v>7.9917117000089993E-2</v>
      </c>
      <c r="AN57" s="304">
        <v>6.5509496061133321E-2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3.1034847981686386</v>
      </c>
      <c r="C58" s="304">
        <f t="shared" si="70"/>
        <v>3.2172641302582363</v>
      </c>
      <c r="D58" s="304">
        <f t="shared" si="71"/>
        <v>3.1350854191995738</v>
      </c>
      <c r="E58" s="304"/>
      <c r="F58" s="304">
        <v>8.0282524819780075E-3</v>
      </c>
      <c r="G58" s="304">
        <v>1.0991049021211079E-2</v>
      </c>
      <c r="H58" s="304">
        <v>1.639923884211247E-2</v>
      </c>
      <c r="I58" s="304"/>
      <c r="J58" s="304">
        <v>2.3960265555304984E-2</v>
      </c>
      <c r="K58" s="304">
        <v>3.6169186389104178E-2</v>
      </c>
      <c r="L58" s="304">
        <v>5.8201552410755072E-2</v>
      </c>
      <c r="M58" s="304"/>
      <c r="N58" s="304">
        <v>3.8673038962453769E-2</v>
      </c>
      <c r="O58" s="304">
        <v>5.2399036438877895E-2</v>
      </c>
      <c r="P58" s="304">
        <v>8.4281393348683176E-2</v>
      </c>
      <c r="Q58" s="304"/>
      <c r="R58" s="304">
        <v>4.5824366849620379E-2</v>
      </c>
      <c r="S58" s="304">
        <v>6.0104231979555889E-2</v>
      </c>
      <c r="T58" s="304">
        <v>9.2399011209050266E-2</v>
      </c>
      <c r="U58" s="304"/>
      <c r="V58" s="304">
        <v>0.1274024289076581</v>
      </c>
      <c r="W58" s="304">
        <v>0.14950627916366482</v>
      </c>
      <c r="X58" s="304">
        <v>0.18347559132330035</v>
      </c>
      <c r="Y58" s="304"/>
      <c r="Z58" s="304">
        <v>0.86086570049347211</v>
      </c>
      <c r="AA58" s="304">
        <v>1.0183540533363178</v>
      </c>
      <c r="AB58" s="304">
        <v>1.2075530145237974</v>
      </c>
      <c r="AC58" s="304"/>
      <c r="AD58" s="304">
        <v>1.1278121596080453</v>
      </c>
      <c r="AE58" s="304">
        <v>1.206815319648094</v>
      </c>
      <c r="AF58" s="304">
        <v>1.1659395110164825</v>
      </c>
      <c r="AG58" s="304"/>
      <c r="AH58" s="304">
        <v>0.73022081085638868</v>
      </c>
      <c r="AI58" s="304">
        <v>0.57486141802970292</v>
      </c>
      <c r="AJ58" s="304">
        <v>0.28998560821429514</v>
      </c>
      <c r="AK58" s="304"/>
      <c r="AL58" s="304">
        <v>0.14069777445371681</v>
      </c>
      <c r="AM58" s="304">
        <v>0.1080635562517081</v>
      </c>
      <c r="AN58" s="304">
        <v>3.6850498311097456E-2</v>
      </c>
    </row>
    <row r="59" spans="1:40" x14ac:dyDescent="0.2">
      <c r="A59" s="13" t="str">
        <f t="shared" si="67"/>
        <v>Elementary occupations</v>
      </c>
      <c r="B59" s="304">
        <f t="shared" si="69"/>
        <v>1.9061501597120589</v>
      </c>
      <c r="C59" s="304">
        <f t="shared" si="70"/>
        <v>2.1363851169148638</v>
      </c>
      <c r="D59" s="304">
        <f t="shared" si="71"/>
        <v>2.3177389481738575</v>
      </c>
      <c r="E59" s="304"/>
      <c r="F59" s="304">
        <v>1.6844089460306608E-4</v>
      </c>
      <c r="G59" s="304">
        <v>1.8043857755236021E-4</v>
      </c>
      <c r="H59" s="304">
        <v>2.1597534529165283E-4</v>
      </c>
      <c r="I59" s="304"/>
      <c r="J59" s="304">
        <v>1.4082024488321281E-2</v>
      </c>
      <c r="K59" s="304">
        <v>2.120750664612785E-2</v>
      </c>
      <c r="L59" s="304">
        <v>3.2827691562927787E-2</v>
      </c>
      <c r="M59" s="304"/>
      <c r="N59" s="304">
        <v>4.4472308317092354E-2</v>
      </c>
      <c r="O59" s="304">
        <v>5.925714643042107E-2</v>
      </c>
      <c r="P59" s="304">
        <v>7.3670784021918345E-2</v>
      </c>
      <c r="Q59" s="304"/>
      <c r="R59" s="304">
        <v>1.0897478498689382E-2</v>
      </c>
      <c r="S59" s="304">
        <v>1.3232176596502502E-2</v>
      </c>
      <c r="T59" s="304">
        <v>1.5033055353074113E-2</v>
      </c>
      <c r="U59" s="304"/>
      <c r="V59" s="304">
        <v>7.15713438312537E-2</v>
      </c>
      <c r="W59" s="304">
        <v>9.3814110377654178E-2</v>
      </c>
      <c r="X59" s="304">
        <v>0.11754404455432538</v>
      </c>
      <c r="Y59" s="304"/>
      <c r="Z59" s="304">
        <v>0.49255394849815898</v>
      </c>
      <c r="AA59" s="304">
        <v>0.69221012757281353</v>
      </c>
      <c r="AB59" s="304">
        <v>1.0186463783281525</v>
      </c>
      <c r="AC59" s="304"/>
      <c r="AD59" s="304">
        <v>0.57525155735452316</v>
      </c>
      <c r="AE59" s="304">
        <v>0.64103248270827828</v>
      </c>
      <c r="AF59" s="304">
        <v>0.65526622182992666</v>
      </c>
      <c r="AG59" s="304"/>
      <c r="AH59" s="304">
        <v>0.55846462535853492</v>
      </c>
      <c r="AI59" s="304">
        <v>0.53308534292196941</v>
      </c>
      <c r="AJ59" s="304">
        <v>0.35154369449315848</v>
      </c>
      <c r="AK59" s="304"/>
      <c r="AL59" s="304">
        <v>0.138688432470882</v>
      </c>
      <c r="AM59" s="304">
        <v>8.2365785083544571E-2</v>
      </c>
      <c r="AN59" s="304">
        <v>5.2991102685082822E-2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146.88699999999997</v>
      </c>
      <c r="C62" s="305">
        <f>SUM(C63:C71)</f>
        <v>149.54400000000007</v>
      </c>
      <c r="D62" s="305">
        <f>SUM(D63:D71)</f>
        <v>154.29200000000012</v>
      </c>
      <c r="E62" s="304"/>
      <c r="F62" s="305">
        <f>SUM(F63:F71)</f>
        <v>0.40950025046383615</v>
      </c>
      <c r="G62" s="305">
        <f>SUM(G63:G71)</f>
        <v>0.55921973775574074</v>
      </c>
      <c r="H62" s="305">
        <f>SUM(H63:H71)</f>
        <v>0.88665165446139782</v>
      </c>
      <c r="I62" s="304"/>
      <c r="J62" s="305">
        <f>SUM(J63:J71)</f>
        <v>4.3795601455888855</v>
      </c>
      <c r="K62" s="305">
        <f>SUM(K63:K71)</f>
        <v>5.7155757668178868</v>
      </c>
      <c r="L62" s="305">
        <f>SUM(L63:L71)</f>
        <v>8.8167822965927378</v>
      </c>
      <c r="M62" s="304"/>
      <c r="N62" s="305">
        <f>SUM(N63:N71)</f>
        <v>18.319242254262523</v>
      </c>
      <c r="O62" s="305">
        <f>SUM(O63:O71)</f>
        <v>21.331748689711336</v>
      </c>
      <c r="P62" s="305">
        <f>SUM(P63:P71)</f>
        <v>29.7391821495195</v>
      </c>
      <c r="Q62" s="304"/>
      <c r="R62" s="305">
        <f>SUM(R63:R71)</f>
        <v>5.6331269749259887</v>
      </c>
      <c r="S62" s="305">
        <f>SUM(S63:S71)</f>
        <v>6.4227035614054033</v>
      </c>
      <c r="T62" s="305">
        <f>SUM(T63:T71)</f>
        <v>8.9513559808291809</v>
      </c>
      <c r="U62" s="304"/>
      <c r="V62" s="305">
        <f>SUM(V63:V71)</f>
        <v>6.629554590383127</v>
      </c>
      <c r="W62" s="305">
        <f>SUM(W63:W71)</f>
        <v>7.3341505085053296</v>
      </c>
      <c r="X62" s="305">
        <f>SUM(X63:X71)</f>
        <v>9.7519947832876017</v>
      </c>
      <c r="Y62" s="304"/>
      <c r="Z62" s="305">
        <f>SUM(Z63:Z71)</f>
        <v>36.573033602426655</v>
      </c>
      <c r="AA62" s="305">
        <f>SUM(AA63:AA71)</f>
        <v>38.496498145029179</v>
      </c>
      <c r="AB62" s="305">
        <f>SUM(AB63:AB71)</f>
        <v>43.975143279561657</v>
      </c>
      <c r="AC62" s="304"/>
      <c r="AD62" s="305">
        <f>SUM(AD63:AD71)</f>
        <v>39.461705951330089</v>
      </c>
      <c r="AE62" s="305">
        <f>SUM(AE63:AE71)</f>
        <v>37.366755833195988</v>
      </c>
      <c r="AF62" s="305">
        <f>SUM(AF63:AF71)</f>
        <v>32.927118939985718</v>
      </c>
      <c r="AG62" s="304"/>
      <c r="AH62" s="305">
        <f>SUM(AH63:AH71)</f>
        <v>27.571822925217319</v>
      </c>
      <c r="AI62" s="305">
        <f>SUM(AI63:AI71)</f>
        <v>24.850886891647988</v>
      </c>
      <c r="AJ62" s="305">
        <f>SUM(AJ63:AJ71)</f>
        <v>14.271935328486268</v>
      </c>
      <c r="AK62" s="304"/>
      <c r="AL62" s="305">
        <f>SUM(AL63:AL71)</f>
        <v>7.9094533054015654</v>
      </c>
      <c r="AM62" s="305">
        <f>SUM(AM63:AM71)</f>
        <v>7.4664608659312233</v>
      </c>
      <c r="AN62" s="305">
        <f>SUM(AN63:AN71)</f>
        <v>4.9718355872760656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18.85491606643787</v>
      </c>
      <c r="C63" s="304">
        <f t="shared" ref="C63:C71" si="73">SUM(G63,K63,O63,S63,W63,AA63,AE63,AI63,AM63)</f>
        <v>17.907554599764794</v>
      </c>
      <c r="D63" s="304">
        <f t="shared" ref="D63:D71" si="74">SUM(H63,L63,P63,T63,X63,AB63,AF63,AJ63,AN63)</f>
        <v>20.070293072521039</v>
      </c>
      <c r="E63" s="304"/>
      <c r="F63" s="304">
        <v>7.0799728189264693E-2</v>
      </c>
      <c r="G63" s="304">
        <v>9.0317840009045441E-2</v>
      </c>
      <c r="H63" s="304">
        <v>0.14134835023832143</v>
      </c>
      <c r="I63" s="304"/>
      <c r="J63" s="304">
        <v>0.94083879200290299</v>
      </c>
      <c r="K63" s="304">
        <v>1.1025674307762621</v>
      </c>
      <c r="L63" s="304">
        <v>1.6579997229076784</v>
      </c>
      <c r="M63" s="304"/>
      <c r="N63" s="304">
        <v>4.000845906005198</v>
      </c>
      <c r="O63" s="304">
        <v>4.1899205779409332</v>
      </c>
      <c r="P63" s="304">
        <v>5.653348185512149</v>
      </c>
      <c r="Q63" s="304"/>
      <c r="R63" s="304">
        <v>0.75481741941463654</v>
      </c>
      <c r="S63" s="304">
        <v>0.71550805757621516</v>
      </c>
      <c r="T63" s="304">
        <v>0.94105176377915767</v>
      </c>
      <c r="U63" s="304"/>
      <c r="V63" s="304">
        <v>1.1417457540725968</v>
      </c>
      <c r="W63" s="304">
        <v>1.1215461801366668</v>
      </c>
      <c r="X63" s="304">
        <v>1.3867489730375333</v>
      </c>
      <c r="Y63" s="304"/>
      <c r="Z63" s="304">
        <v>4.3854883039920409</v>
      </c>
      <c r="AA63" s="304">
        <v>4.3299543886710907</v>
      </c>
      <c r="AB63" s="304">
        <v>5.3052518933241286</v>
      </c>
      <c r="AC63" s="304"/>
      <c r="AD63" s="304">
        <v>3.9702048557149259</v>
      </c>
      <c r="AE63" s="304">
        <v>3.2812246653429331</v>
      </c>
      <c r="AF63" s="304">
        <v>2.6689127706858424</v>
      </c>
      <c r="AG63" s="304"/>
      <c r="AH63" s="304">
        <v>3.1250951016827599</v>
      </c>
      <c r="AI63" s="304">
        <v>2.6213617603197923</v>
      </c>
      <c r="AJ63" s="304">
        <v>1.7817559695023817</v>
      </c>
      <c r="AK63" s="304"/>
      <c r="AL63" s="304">
        <v>0.46508020536354405</v>
      </c>
      <c r="AM63" s="304">
        <v>0.45515369899185248</v>
      </c>
      <c r="AN63" s="304">
        <v>0.53387544353384786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11.032169687428524</v>
      </c>
      <c r="C64" s="304">
        <f t="shared" si="73"/>
        <v>12.377018107425368</v>
      </c>
      <c r="D64" s="304">
        <f t="shared" si="74"/>
        <v>14.378697043698951</v>
      </c>
      <c r="E64" s="304"/>
      <c r="F64" s="304">
        <v>0.16863750868562924</v>
      </c>
      <c r="G64" s="304">
        <v>0.2392583727576349</v>
      </c>
      <c r="H64" s="304">
        <v>0.37347591581343004</v>
      </c>
      <c r="I64" s="304"/>
      <c r="J64" s="304">
        <v>0.95653322672643859</v>
      </c>
      <c r="K64" s="304">
        <v>1.3112424594287757</v>
      </c>
      <c r="L64" s="304">
        <v>1.9975424638778794</v>
      </c>
      <c r="M64" s="304"/>
      <c r="N64" s="304">
        <v>2.8849785284997096</v>
      </c>
      <c r="O64" s="304">
        <v>3.4383842549644168</v>
      </c>
      <c r="P64" s="304">
        <v>4.540723332036138</v>
      </c>
      <c r="Q64" s="304"/>
      <c r="R64" s="304">
        <v>0.49302728147577474</v>
      </c>
      <c r="S64" s="304">
        <v>0.5488727029412126</v>
      </c>
      <c r="T64" s="304">
        <v>0.65949306025019816</v>
      </c>
      <c r="U64" s="304"/>
      <c r="V64" s="304">
        <v>0.69211724968122534</v>
      </c>
      <c r="W64" s="304">
        <v>0.78575042242944337</v>
      </c>
      <c r="X64" s="304">
        <v>0.99077791698962059</v>
      </c>
      <c r="Y64" s="304"/>
      <c r="Z64" s="304">
        <v>2.5013704181240057</v>
      </c>
      <c r="AA64" s="304">
        <v>2.8822988293252578</v>
      </c>
      <c r="AB64" s="304">
        <v>3.4859184917312693</v>
      </c>
      <c r="AC64" s="304"/>
      <c r="AD64" s="304">
        <v>1.819561367527941</v>
      </c>
      <c r="AE64" s="304">
        <v>1.6759018711713058</v>
      </c>
      <c r="AF64" s="304">
        <v>1.3125503300374792</v>
      </c>
      <c r="AG64" s="304"/>
      <c r="AH64" s="304">
        <v>1.2926430388581369</v>
      </c>
      <c r="AI64" s="304">
        <v>1.2516203858192443</v>
      </c>
      <c r="AJ64" s="304">
        <v>0.79174880584925422</v>
      </c>
      <c r="AK64" s="304"/>
      <c r="AL64" s="304">
        <v>0.2233010678496633</v>
      </c>
      <c r="AM64" s="304">
        <v>0.24368880858807507</v>
      </c>
      <c r="AN64" s="304">
        <v>0.22646672711368154</v>
      </c>
    </row>
    <row r="65" spans="1:40" x14ac:dyDescent="0.2">
      <c r="A65" s="13" t="str">
        <f t="shared" si="72"/>
        <v>Associate professional occupations</v>
      </c>
      <c r="B65" s="304">
        <f t="shared" si="75"/>
        <v>10.756556899725227</v>
      </c>
      <c r="C65" s="304">
        <f t="shared" si="73"/>
        <v>10.783593712149797</v>
      </c>
      <c r="D65" s="304">
        <f t="shared" si="74"/>
        <v>11.825681467005136</v>
      </c>
      <c r="E65" s="304"/>
      <c r="F65" s="304">
        <v>5.141438858267084E-2</v>
      </c>
      <c r="G65" s="304">
        <v>6.462429619055321E-2</v>
      </c>
      <c r="H65" s="304">
        <v>9.4093872493102165E-2</v>
      </c>
      <c r="I65" s="304"/>
      <c r="J65" s="304">
        <v>0.49997496053875351</v>
      </c>
      <c r="K65" s="304">
        <v>0.61744135612125228</v>
      </c>
      <c r="L65" s="304">
        <v>0.87086333366523205</v>
      </c>
      <c r="M65" s="304"/>
      <c r="N65" s="304">
        <v>2.022510558823166</v>
      </c>
      <c r="O65" s="304">
        <v>2.1927406889758343</v>
      </c>
      <c r="P65" s="304">
        <v>2.8446606668138341</v>
      </c>
      <c r="Q65" s="304"/>
      <c r="R65" s="304">
        <v>0.4811332393950743</v>
      </c>
      <c r="S65" s="304">
        <v>0.51690683082524735</v>
      </c>
      <c r="T65" s="304">
        <v>0.69957541025106118</v>
      </c>
      <c r="U65" s="304"/>
      <c r="V65" s="304">
        <v>0.63055308641084595</v>
      </c>
      <c r="W65" s="304">
        <v>0.68566780805513716</v>
      </c>
      <c r="X65" s="304">
        <v>0.88596251931410697</v>
      </c>
      <c r="Y65" s="304"/>
      <c r="Z65" s="304">
        <v>2.7824868955120312</v>
      </c>
      <c r="AA65" s="304">
        <v>2.8670662536257803</v>
      </c>
      <c r="AB65" s="304">
        <v>3.3192701212554523</v>
      </c>
      <c r="AC65" s="304"/>
      <c r="AD65" s="304">
        <v>2.528986487205052</v>
      </c>
      <c r="AE65" s="304">
        <v>2.4017744121173412</v>
      </c>
      <c r="AF65" s="304">
        <v>2.2590987024415239</v>
      </c>
      <c r="AG65" s="304"/>
      <c r="AH65" s="304">
        <v>1.4439077182490976</v>
      </c>
      <c r="AI65" s="304">
        <v>1.1978245793636484</v>
      </c>
      <c r="AJ65" s="304">
        <v>0.64255634869316058</v>
      </c>
      <c r="AK65" s="304"/>
      <c r="AL65" s="304">
        <v>0.31558956500853497</v>
      </c>
      <c r="AM65" s="304">
        <v>0.23954748687500163</v>
      </c>
      <c r="AN65" s="304">
        <v>0.20960049207766415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14.439149030742554</v>
      </c>
      <c r="C66" s="304">
        <f t="shared" si="73"/>
        <v>15.409004110840646</v>
      </c>
      <c r="D66" s="304">
        <f t="shared" si="74"/>
        <v>16.787062866696349</v>
      </c>
      <c r="E66" s="304"/>
      <c r="F66" s="304">
        <v>2.3894969509924913E-2</v>
      </c>
      <c r="G66" s="304">
        <v>3.4255861883810079E-2</v>
      </c>
      <c r="H66" s="304">
        <v>5.5122369484259692E-2</v>
      </c>
      <c r="I66" s="304"/>
      <c r="J66" s="304">
        <v>0.48127423780572631</v>
      </c>
      <c r="K66" s="304">
        <v>0.67991199675763858</v>
      </c>
      <c r="L66" s="304">
        <v>1.083167403339339</v>
      </c>
      <c r="M66" s="304"/>
      <c r="N66" s="304">
        <v>2.0251377949021934</v>
      </c>
      <c r="O66" s="304">
        <v>2.6151230224394428</v>
      </c>
      <c r="P66" s="304">
        <v>3.8632777229104192</v>
      </c>
      <c r="Q66" s="304"/>
      <c r="R66" s="304">
        <v>0.73562309153265104</v>
      </c>
      <c r="S66" s="304">
        <v>0.91999325151173905</v>
      </c>
      <c r="T66" s="304">
        <v>1.3203409110852555</v>
      </c>
      <c r="U66" s="304"/>
      <c r="V66" s="304">
        <v>0.59737859364848889</v>
      </c>
      <c r="W66" s="304">
        <v>0.67795811090518177</v>
      </c>
      <c r="X66" s="304">
        <v>0.88248123398736367</v>
      </c>
      <c r="Y66" s="304"/>
      <c r="Z66" s="304">
        <v>3.821600905610524</v>
      </c>
      <c r="AA66" s="304">
        <v>4.2322126109213443</v>
      </c>
      <c r="AB66" s="304">
        <v>4.7675327664198699</v>
      </c>
      <c r="AC66" s="304"/>
      <c r="AD66" s="304">
        <v>4.5370783375968786</v>
      </c>
      <c r="AE66" s="304">
        <v>4.6116125075455763</v>
      </c>
      <c r="AF66" s="304">
        <v>4.1118568577196655</v>
      </c>
      <c r="AG66" s="304"/>
      <c r="AH66" s="304">
        <v>1.8865961214801068</v>
      </c>
      <c r="AI66" s="304">
        <v>1.3613265147562219</v>
      </c>
      <c r="AJ66" s="304">
        <v>0.51761258126950971</v>
      </c>
      <c r="AK66" s="304"/>
      <c r="AL66" s="304">
        <v>0.33056497865605877</v>
      </c>
      <c r="AM66" s="304">
        <v>0.27661023411969299</v>
      </c>
      <c r="AN66" s="304">
        <v>0.18567102048066442</v>
      </c>
    </row>
    <row r="67" spans="1:40" x14ac:dyDescent="0.2">
      <c r="A67" s="13" t="str">
        <f t="shared" si="72"/>
        <v>Skilled trades occupations</v>
      </c>
      <c r="B67" s="304">
        <f t="shared" si="75"/>
        <v>11.23755780258357</v>
      </c>
      <c r="C67" s="304">
        <f t="shared" si="73"/>
        <v>11.50413262784974</v>
      </c>
      <c r="D67" s="304">
        <f t="shared" si="74"/>
        <v>11.280860843034816</v>
      </c>
      <c r="E67" s="304"/>
      <c r="F67" s="304">
        <v>4.8489113909007276E-3</v>
      </c>
      <c r="G67" s="304">
        <v>6.3428366150073412E-3</v>
      </c>
      <c r="H67" s="304">
        <v>1.0304097294577567E-2</v>
      </c>
      <c r="I67" s="304"/>
      <c r="J67" s="304">
        <v>0.15706874509912291</v>
      </c>
      <c r="K67" s="304">
        <v>0.2201080168135422</v>
      </c>
      <c r="L67" s="304">
        <v>0.36262081399535717</v>
      </c>
      <c r="M67" s="304"/>
      <c r="N67" s="304">
        <v>0.58750419140182764</v>
      </c>
      <c r="O67" s="304">
        <v>0.73196298148288697</v>
      </c>
      <c r="P67" s="304">
        <v>1.0002256027545273</v>
      </c>
      <c r="Q67" s="304"/>
      <c r="R67" s="304">
        <v>0.29133352614441321</v>
      </c>
      <c r="S67" s="304">
        <v>0.32313533524554827</v>
      </c>
      <c r="T67" s="304">
        <v>0.42177850591994959</v>
      </c>
      <c r="U67" s="304"/>
      <c r="V67" s="304">
        <v>0.48793927743050236</v>
      </c>
      <c r="W67" s="304">
        <v>0.55154531926508399</v>
      </c>
      <c r="X67" s="304">
        <v>0.71144117013677799</v>
      </c>
      <c r="Y67" s="304"/>
      <c r="Z67" s="304">
        <v>3.9960994612792495</v>
      </c>
      <c r="AA67" s="304">
        <v>4.3089605998051628</v>
      </c>
      <c r="AB67" s="304">
        <v>4.5926270251870234</v>
      </c>
      <c r="AC67" s="304"/>
      <c r="AD67" s="304">
        <v>2.9534883239299417</v>
      </c>
      <c r="AE67" s="304">
        <v>2.7639534023524179</v>
      </c>
      <c r="AF67" s="304">
        <v>2.4495392735141666</v>
      </c>
      <c r="AG67" s="304"/>
      <c r="AH67" s="304">
        <v>1.9277957815639279</v>
      </c>
      <c r="AI67" s="304">
        <v>1.7871329251603152</v>
      </c>
      <c r="AJ67" s="304">
        <v>1.2029097562965532</v>
      </c>
      <c r="AK67" s="304"/>
      <c r="AL67" s="304">
        <v>0.83147958434368374</v>
      </c>
      <c r="AM67" s="304">
        <v>0.81099121110977812</v>
      </c>
      <c r="AN67" s="304">
        <v>0.52941459793588364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3.3189959565780986</v>
      </c>
      <c r="C68" s="304">
        <f t="shared" si="73"/>
        <v>3.0207851906881462</v>
      </c>
      <c r="D68" s="304">
        <f t="shared" si="74"/>
        <v>3.3285009630340046</v>
      </c>
      <c r="E68" s="304"/>
      <c r="F68" s="304">
        <v>3.9179251405678413E-3</v>
      </c>
      <c r="G68" s="304">
        <v>5.3417952767052792E-3</v>
      </c>
      <c r="H68" s="304">
        <v>8.9726180160580524E-3</v>
      </c>
      <c r="I68" s="304"/>
      <c r="J68" s="304">
        <v>7.0886176843668158E-2</v>
      </c>
      <c r="K68" s="304">
        <v>8.4591944644587927E-2</v>
      </c>
      <c r="L68" s="304">
        <v>0.12752702098588112</v>
      </c>
      <c r="M68" s="304"/>
      <c r="N68" s="304">
        <v>0.37357485349790825</v>
      </c>
      <c r="O68" s="304">
        <v>0.39022458923659453</v>
      </c>
      <c r="P68" s="304">
        <v>0.52599875884444658</v>
      </c>
      <c r="Q68" s="304"/>
      <c r="R68" s="304">
        <v>0.28905864097225753</v>
      </c>
      <c r="S68" s="304">
        <v>0.30866319627020783</v>
      </c>
      <c r="T68" s="304">
        <v>0.46233057840909114</v>
      </c>
      <c r="U68" s="304"/>
      <c r="V68" s="304">
        <v>0.31164951329619972</v>
      </c>
      <c r="W68" s="304">
        <v>0.31865504157483326</v>
      </c>
      <c r="X68" s="304">
        <v>0.47661109770004928</v>
      </c>
      <c r="Y68" s="304"/>
      <c r="Z68" s="304">
        <v>0.65470203108258773</v>
      </c>
      <c r="AA68" s="304">
        <v>0.57552227485401886</v>
      </c>
      <c r="AB68" s="304">
        <v>0.64773415962158909</v>
      </c>
      <c r="AC68" s="304"/>
      <c r="AD68" s="304">
        <v>0.93225046234562625</v>
      </c>
      <c r="AE68" s="304">
        <v>0.76546690799918127</v>
      </c>
      <c r="AF68" s="304">
        <v>0.7006856312374462</v>
      </c>
      <c r="AG68" s="304"/>
      <c r="AH68" s="304">
        <v>0.47206829002173056</v>
      </c>
      <c r="AI68" s="304">
        <v>0.42368576788458534</v>
      </c>
      <c r="AJ68" s="304">
        <v>0.29483613402540865</v>
      </c>
      <c r="AK68" s="304"/>
      <c r="AL68" s="304">
        <v>0.21088806337755253</v>
      </c>
      <c r="AM68" s="304">
        <v>0.14863367294743215</v>
      </c>
      <c r="AN68" s="304">
        <v>8.3804964194034687E-2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31.850175155451851</v>
      </c>
      <c r="C69" s="304">
        <f t="shared" si="73"/>
        <v>31.339480492380208</v>
      </c>
      <c r="D69" s="304">
        <f t="shared" si="74"/>
        <v>30.958712160858809</v>
      </c>
      <c r="E69" s="304"/>
      <c r="F69" s="304">
        <v>2.7386110396272176E-2</v>
      </c>
      <c r="G69" s="304">
        <v>3.4771832805174742E-2</v>
      </c>
      <c r="H69" s="304">
        <v>4.7774142853499936E-2</v>
      </c>
      <c r="I69" s="304"/>
      <c r="J69" s="304">
        <v>0.65684231087714751</v>
      </c>
      <c r="K69" s="304">
        <v>0.89529866034911476</v>
      </c>
      <c r="L69" s="304">
        <v>1.4663382202604711</v>
      </c>
      <c r="M69" s="304"/>
      <c r="N69" s="304">
        <v>3.3271328389643271</v>
      </c>
      <c r="O69" s="304">
        <v>3.9191115942830623</v>
      </c>
      <c r="P69" s="304">
        <v>5.7726635656003253</v>
      </c>
      <c r="Q69" s="304"/>
      <c r="R69" s="304">
        <v>1.237723747979574</v>
      </c>
      <c r="S69" s="304">
        <v>1.3838250053490428</v>
      </c>
      <c r="T69" s="304">
        <v>2.0347700716375341</v>
      </c>
      <c r="U69" s="304"/>
      <c r="V69" s="304">
        <v>1.0278465859047403</v>
      </c>
      <c r="W69" s="304">
        <v>1.0396514107108483</v>
      </c>
      <c r="X69" s="304">
        <v>1.3611039825388136</v>
      </c>
      <c r="Y69" s="304"/>
      <c r="Z69" s="304">
        <v>9.2519975209819982</v>
      </c>
      <c r="AA69" s="304">
        <v>9.4427960413654848</v>
      </c>
      <c r="AB69" s="304">
        <v>10.630619952818309</v>
      </c>
      <c r="AC69" s="304"/>
      <c r="AD69" s="304">
        <v>8.9006274353224519</v>
      </c>
      <c r="AE69" s="304">
        <v>8.1253266463487996</v>
      </c>
      <c r="AF69" s="304">
        <v>6.7879884467268718</v>
      </c>
      <c r="AG69" s="304"/>
      <c r="AH69" s="304">
        <v>5.7615619647595464</v>
      </c>
      <c r="AI69" s="304">
        <v>5.0712308221965579</v>
      </c>
      <c r="AJ69" s="304">
        <v>1.814294822252686</v>
      </c>
      <c r="AK69" s="304"/>
      <c r="AL69" s="304">
        <v>1.6590566402657907</v>
      </c>
      <c r="AM69" s="304">
        <v>1.4274684789721224</v>
      </c>
      <c r="AN69" s="304">
        <v>1.0431589561702992</v>
      </c>
    </row>
    <row r="70" spans="1:40" x14ac:dyDescent="0.2">
      <c r="A70" s="13" t="str">
        <f t="shared" si="72"/>
        <v>Process, plant and machine operatives</v>
      </c>
      <c r="B70" s="304">
        <f t="shared" si="75"/>
        <v>20.629640121551038</v>
      </c>
      <c r="C70" s="304">
        <f t="shared" si="73"/>
        <v>21.577196863138671</v>
      </c>
      <c r="D70" s="304">
        <f t="shared" si="74"/>
        <v>21.343258697554063</v>
      </c>
      <c r="E70" s="304"/>
      <c r="F70" s="304">
        <v>5.172013303419306E-2</v>
      </c>
      <c r="G70" s="304">
        <v>7.5311476836323318E-2</v>
      </c>
      <c r="H70" s="304">
        <v>0.14242901709063352</v>
      </c>
      <c r="I70" s="304"/>
      <c r="J70" s="304">
        <v>0.20731135548189786</v>
      </c>
      <c r="K70" s="304">
        <v>0.28156739769977029</v>
      </c>
      <c r="L70" s="304">
        <v>0.44309784685222481</v>
      </c>
      <c r="M70" s="304"/>
      <c r="N70" s="304">
        <v>0.98610194432488241</v>
      </c>
      <c r="O70" s="304">
        <v>1.2834331228031497</v>
      </c>
      <c r="P70" s="304">
        <v>2.0249512117736996</v>
      </c>
      <c r="Q70" s="304"/>
      <c r="R70" s="304">
        <v>0.43269628658466952</v>
      </c>
      <c r="S70" s="304">
        <v>0.53644059682807965</v>
      </c>
      <c r="T70" s="304">
        <v>0.74493091670746969</v>
      </c>
      <c r="U70" s="304"/>
      <c r="V70" s="304">
        <v>0.71650969140061971</v>
      </c>
      <c r="W70" s="304">
        <v>0.85490903362927628</v>
      </c>
      <c r="X70" s="304">
        <v>1.2707820591713896</v>
      </c>
      <c r="Y70" s="304"/>
      <c r="Z70" s="304">
        <v>3.928282518907849</v>
      </c>
      <c r="AA70" s="304">
        <v>4.5721621926792677</v>
      </c>
      <c r="AB70" s="304">
        <v>5.4357197989327073</v>
      </c>
      <c r="AC70" s="304"/>
      <c r="AD70" s="304">
        <v>6.5830079200183613</v>
      </c>
      <c r="AE70" s="304">
        <v>7.0191247679740574</v>
      </c>
      <c r="AF70" s="304">
        <v>6.9793343191783732</v>
      </c>
      <c r="AG70" s="304"/>
      <c r="AH70" s="304">
        <v>5.9358264171501904</v>
      </c>
      <c r="AI70" s="304">
        <v>5.4555224768906774</v>
      </c>
      <c r="AJ70" s="304">
        <v>3.7272455197700212</v>
      </c>
      <c r="AK70" s="304"/>
      <c r="AL70" s="304">
        <v>1.7881838546483779</v>
      </c>
      <c r="AM70" s="304">
        <v>1.4987257977980692</v>
      </c>
      <c r="AN70" s="304">
        <v>0.57476800807754069</v>
      </c>
    </row>
    <row r="71" spans="1:40" x14ac:dyDescent="0.2">
      <c r="A71" s="13" t="str">
        <f t="shared" si="72"/>
        <v>Elementary occupations</v>
      </c>
      <c r="B71" s="304">
        <f t="shared" si="75"/>
        <v>24.767839279501249</v>
      </c>
      <c r="C71" s="304">
        <f t="shared" si="73"/>
        <v>25.625234295762709</v>
      </c>
      <c r="D71" s="304">
        <f t="shared" si="74"/>
        <v>24.318932885596958</v>
      </c>
      <c r="E71" s="304"/>
      <c r="F71" s="304">
        <v>6.8805755344126572E-3</v>
      </c>
      <c r="G71" s="304">
        <v>8.9954253814865052E-3</v>
      </c>
      <c r="H71" s="304">
        <v>1.3131271177515327E-2</v>
      </c>
      <c r="I71" s="304"/>
      <c r="J71" s="304">
        <v>0.40883034021322856</v>
      </c>
      <c r="K71" s="304">
        <v>0.52284650422694368</v>
      </c>
      <c r="L71" s="304">
        <v>0.80762547070867408</v>
      </c>
      <c r="M71" s="304"/>
      <c r="N71" s="304">
        <v>2.1114556378433109</v>
      </c>
      <c r="O71" s="304">
        <v>2.5708478575850142</v>
      </c>
      <c r="P71" s="304">
        <v>3.513333103273963</v>
      </c>
      <c r="Q71" s="304"/>
      <c r="R71" s="304">
        <v>0.91771374142693729</v>
      </c>
      <c r="S71" s="304">
        <v>1.1693585848581101</v>
      </c>
      <c r="T71" s="304">
        <v>1.6670847627894627</v>
      </c>
      <c r="U71" s="304"/>
      <c r="V71" s="304">
        <v>1.0238148385379071</v>
      </c>
      <c r="W71" s="304">
        <v>1.2984671817988578</v>
      </c>
      <c r="X71" s="304">
        <v>1.7860858304119476</v>
      </c>
      <c r="Y71" s="304"/>
      <c r="Z71" s="304">
        <v>5.2510055469363666</v>
      </c>
      <c r="AA71" s="304">
        <v>5.2855249537817741</v>
      </c>
      <c r="AB71" s="304">
        <v>5.7904690702713077</v>
      </c>
      <c r="AC71" s="304"/>
      <c r="AD71" s="304">
        <v>7.2365007616689061</v>
      </c>
      <c r="AE71" s="304">
        <v>6.7223706523443747</v>
      </c>
      <c r="AF71" s="304">
        <v>5.6571526084443429</v>
      </c>
      <c r="AG71" s="304"/>
      <c r="AH71" s="304">
        <v>5.726328491451822</v>
      </c>
      <c r="AI71" s="304">
        <v>5.6811816592569482</v>
      </c>
      <c r="AJ71" s="304">
        <v>3.4989753908272947</v>
      </c>
      <c r="AK71" s="304"/>
      <c r="AL71" s="304">
        <v>2.0853093458883594</v>
      </c>
      <c r="AM71" s="304">
        <v>2.3656414765291984</v>
      </c>
      <c r="AN71" s="304">
        <v>1.5850753776924502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159.07400000000004</v>
      </c>
      <c r="C74" s="305">
        <f>SUM(C75:C83)</f>
        <v>161.92000000000007</v>
      </c>
      <c r="D74" s="305">
        <f>SUM(D75:D83)</f>
        <v>168.56799999999998</v>
      </c>
      <c r="E74" s="304"/>
      <c r="F74" s="305">
        <f>SUM(F75:F83)</f>
        <v>2.5867473220160151</v>
      </c>
      <c r="G74" s="305">
        <f>SUM(G75:G83)</f>
        <v>3.1858802355152123</v>
      </c>
      <c r="H74" s="305">
        <f>SUM(H75:H83)</f>
        <v>4.1920612903012362</v>
      </c>
      <c r="I74" s="304"/>
      <c r="J74" s="305">
        <f>SUM(J75:J83)</f>
        <v>19.743175308648699</v>
      </c>
      <c r="K74" s="305">
        <f>SUM(K75:K83)</f>
        <v>24.330108758267247</v>
      </c>
      <c r="L74" s="305">
        <f>SUM(L75:L83)</f>
        <v>32.468031113057876</v>
      </c>
      <c r="M74" s="304"/>
      <c r="N74" s="305">
        <f>SUM(N75:N83)</f>
        <v>41.990520813972694</v>
      </c>
      <c r="O74" s="305">
        <f>SUM(O75:O83)</f>
        <v>44.58364399384368</v>
      </c>
      <c r="P74" s="305">
        <f>SUM(P75:P83)</f>
        <v>51.020927938541575</v>
      </c>
      <c r="Q74" s="304"/>
      <c r="R74" s="305">
        <f>SUM(R75:R83)</f>
        <v>7.6240184053643514</v>
      </c>
      <c r="S74" s="305">
        <f>SUM(S75:S83)</f>
        <v>8.2484437683808576</v>
      </c>
      <c r="T74" s="305">
        <f>SUM(T75:T83)</f>
        <v>10.164419007542079</v>
      </c>
      <c r="U74" s="304"/>
      <c r="V74" s="305">
        <f>SUM(V75:V83)</f>
        <v>9.8039058839524209</v>
      </c>
      <c r="W74" s="305">
        <f>SUM(W75:W83)</f>
        <v>10.27574218495945</v>
      </c>
      <c r="X74" s="305">
        <f>SUM(X75:X83)</f>
        <v>12.137944246886764</v>
      </c>
      <c r="Y74" s="304"/>
      <c r="Z74" s="305">
        <f>SUM(Z75:Z83)</f>
        <v>26.416735119727484</v>
      </c>
      <c r="AA74" s="305">
        <f>SUM(AA75:AA83)</f>
        <v>24.351709753626746</v>
      </c>
      <c r="AB74" s="305">
        <f>SUM(AB75:AB83)</f>
        <v>22.270059820096108</v>
      </c>
      <c r="AC74" s="304"/>
      <c r="AD74" s="305">
        <f>SUM(AD75:AD83)</f>
        <v>26.489660208170637</v>
      </c>
      <c r="AE74" s="305">
        <f>SUM(AE75:AE83)</f>
        <v>23.912185374164725</v>
      </c>
      <c r="AF74" s="305">
        <f>SUM(AF75:AF83)</f>
        <v>19.556513004231736</v>
      </c>
      <c r="AG74" s="304"/>
      <c r="AH74" s="305">
        <f>SUM(AH75:AH83)</f>
        <v>19.41407483002715</v>
      </c>
      <c r="AI74" s="305">
        <f>SUM(AI75:AI83)</f>
        <v>17.982879677172033</v>
      </c>
      <c r="AJ74" s="305">
        <f>SUM(AJ75:AJ83)</f>
        <v>12.917157950435424</v>
      </c>
      <c r="AK74" s="304"/>
      <c r="AL74" s="305">
        <f>SUM(AL75:AL83)</f>
        <v>5.0051621081205964</v>
      </c>
      <c r="AM74" s="305">
        <f>SUM(AM75:AM83)</f>
        <v>5.0494062540701252</v>
      </c>
      <c r="AN74" s="305">
        <f>SUM(AN75:AN83)</f>
        <v>3.8408856289071753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21.979572987648258</v>
      </c>
      <c r="C75" s="305">
        <f t="shared" ref="C75:C83" si="77">SUM(G75,K75,O75,S75,W75,AA75,AE75,AI75,AM75)</f>
        <v>20.681233399294701</v>
      </c>
      <c r="D75" s="305">
        <f t="shared" ref="D75:D83" si="78">SUM(H75,L75,P75,T75,X75,AB75,AF75,AJ75,AN75)</f>
        <v>22.445878198817738</v>
      </c>
      <c r="E75" s="304"/>
      <c r="F75" s="304">
        <v>0.43507036249582015</v>
      </c>
      <c r="G75" s="304">
        <v>0.49488601013799988</v>
      </c>
      <c r="H75" s="304">
        <v>0.66981912116200326</v>
      </c>
      <c r="I75" s="304"/>
      <c r="J75" s="304">
        <v>2.9264127598076306</v>
      </c>
      <c r="K75" s="304">
        <v>3.2455652986027808</v>
      </c>
      <c r="L75" s="304">
        <v>4.33729580186177</v>
      </c>
      <c r="M75" s="304"/>
      <c r="N75" s="304">
        <v>6.9719346739190531</v>
      </c>
      <c r="O75" s="304">
        <v>6.6782742132802513</v>
      </c>
      <c r="P75" s="304">
        <v>7.7924453803403946</v>
      </c>
      <c r="Q75" s="304"/>
      <c r="R75" s="304">
        <v>0.68787188120375931</v>
      </c>
      <c r="S75" s="304">
        <v>0.61341763620921297</v>
      </c>
      <c r="T75" s="304">
        <v>0.68578230990467048</v>
      </c>
      <c r="U75" s="304"/>
      <c r="V75" s="304">
        <v>1.7711830088550768</v>
      </c>
      <c r="W75" s="304">
        <v>1.7050033523613501</v>
      </c>
      <c r="X75" s="304">
        <v>2.0416966242292816</v>
      </c>
      <c r="Y75" s="304"/>
      <c r="Z75" s="304">
        <v>3.8422523638041404</v>
      </c>
      <c r="AA75" s="304">
        <v>3.2338047653184807</v>
      </c>
      <c r="AB75" s="304">
        <v>3.0792997337514056</v>
      </c>
      <c r="AC75" s="304"/>
      <c r="AD75" s="304">
        <v>2.836313302801643</v>
      </c>
      <c r="AE75" s="304">
        <v>2.3432688078523038</v>
      </c>
      <c r="AF75" s="304">
        <v>1.9114335401675373</v>
      </c>
      <c r="AG75" s="304"/>
      <c r="AH75" s="304">
        <v>2.0075142652412419</v>
      </c>
      <c r="AI75" s="304">
        <v>1.8002286951352859</v>
      </c>
      <c r="AJ75" s="304">
        <v>1.4406267508542929</v>
      </c>
      <c r="AK75" s="304"/>
      <c r="AL75" s="304">
        <v>0.50102036951989215</v>
      </c>
      <c r="AM75" s="304">
        <v>0.56678462039703859</v>
      </c>
      <c r="AN75" s="304">
        <v>0.48747893654638347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41.429897111124461</v>
      </c>
      <c r="C76" s="305">
        <f t="shared" si="77"/>
        <v>45.648830654951411</v>
      </c>
      <c r="D76" s="305">
        <f>SUM(H76,L76,P76,T76,X76,AB76,AF76,AJ76,AN76)</f>
        <v>50.611313959970666</v>
      </c>
      <c r="E76" s="304"/>
      <c r="F76" s="304">
        <v>1.5005354669064783</v>
      </c>
      <c r="G76" s="304">
        <v>1.8855612900824097</v>
      </c>
      <c r="H76" s="304">
        <v>2.3884153614440038</v>
      </c>
      <c r="I76" s="304"/>
      <c r="J76" s="304">
        <v>9.4657678527006155</v>
      </c>
      <c r="K76" s="304">
        <v>11.91497196238719</v>
      </c>
      <c r="L76" s="304">
        <v>15.519431791518459</v>
      </c>
      <c r="M76" s="304"/>
      <c r="N76" s="304">
        <v>16.339228142185945</v>
      </c>
      <c r="O76" s="304">
        <v>17.423953121459853</v>
      </c>
      <c r="P76" s="304">
        <v>18.795295044645545</v>
      </c>
      <c r="Q76" s="304"/>
      <c r="R76" s="304">
        <v>1.1965101241418576</v>
      </c>
      <c r="S76" s="304">
        <v>1.293230924655528</v>
      </c>
      <c r="T76" s="304">
        <v>1.5276439392915893</v>
      </c>
      <c r="U76" s="304"/>
      <c r="V76" s="304">
        <v>2.4892792799173487</v>
      </c>
      <c r="W76" s="304">
        <v>2.6006262580919208</v>
      </c>
      <c r="X76" s="304">
        <v>2.9740835748472758</v>
      </c>
      <c r="Y76" s="304"/>
      <c r="Z76" s="304">
        <v>4.4253075846469372</v>
      </c>
      <c r="AA76" s="304">
        <v>4.4337916047329227</v>
      </c>
      <c r="AB76" s="304">
        <v>4.3372909120397996</v>
      </c>
      <c r="AC76" s="304"/>
      <c r="AD76" s="304">
        <v>3.485660889824286</v>
      </c>
      <c r="AE76" s="304">
        <v>3.4194521561982212</v>
      </c>
      <c r="AF76" s="304">
        <v>3.1013070545869921</v>
      </c>
      <c r="AG76" s="304"/>
      <c r="AH76" s="304">
        <v>2.1086744403437123</v>
      </c>
      <c r="AI76" s="304">
        <v>2.0618327521739626</v>
      </c>
      <c r="AJ76" s="304">
        <v>1.3616718959570566</v>
      </c>
      <c r="AK76" s="304"/>
      <c r="AL76" s="304">
        <v>0.41893333045728126</v>
      </c>
      <c r="AM76" s="304">
        <v>0.61541058516940783</v>
      </c>
      <c r="AN76" s="304">
        <v>0.60617438563995119</v>
      </c>
    </row>
    <row r="77" spans="1:40" x14ac:dyDescent="0.2">
      <c r="A77" s="13" t="str">
        <f t="shared" si="76"/>
        <v>Associate professional occupations</v>
      </c>
      <c r="B77" s="305">
        <f t="shared" si="79"/>
        <v>26.227046742646994</v>
      </c>
      <c r="C77" s="305">
        <f t="shared" si="77"/>
        <v>25.760654565773926</v>
      </c>
      <c r="D77" s="305">
        <f t="shared" si="78"/>
        <v>27.41024446710264</v>
      </c>
      <c r="E77" s="304"/>
      <c r="F77" s="304">
        <v>0.42473968449092581</v>
      </c>
      <c r="G77" s="304">
        <v>0.49982602871407306</v>
      </c>
      <c r="H77" s="304">
        <v>0.69037810687343026</v>
      </c>
      <c r="I77" s="304"/>
      <c r="J77" s="304">
        <v>4.1099530839374845</v>
      </c>
      <c r="K77" s="304">
        <v>4.8604766447027838</v>
      </c>
      <c r="L77" s="304">
        <v>6.4986594147760117</v>
      </c>
      <c r="M77" s="304"/>
      <c r="N77" s="304">
        <v>8.594921368114802</v>
      </c>
      <c r="O77" s="304">
        <v>8.6171040291883116</v>
      </c>
      <c r="P77" s="304">
        <v>9.5300965783702338</v>
      </c>
      <c r="Q77" s="304"/>
      <c r="R77" s="304">
        <v>1.5807869596633479</v>
      </c>
      <c r="S77" s="304">
        <v>1.6794302123501856</v>
      </c>
      <c r="T77" s="304">
        <v>2.129935688985559</v>
      </c>
      <c r="U77" s="304"/>
      <c r="V77" s="304">
        <v>1.6824479303002804</v>
      </c>
      <c r="W77" s="304">
        <v>1.6280090089343378</v>
      </c>
      <c r="X77" s="304">
        <v>1.7438098715573092</v>
      </c>
      <c r="Y77" s="304"/>
      <c r="Z77" s="304">
        <v>4.0900587538790063</v>
      </c>
      <c r="AA77" s="304">
        <v>3.5259820290104389</v>
      </c>
      <c r="AB77" s="304">
        <v>3.0396806871455109</v>
      </c>
      <c r="AC77" s="304"/>
      <c r="AD77" s="304">
        <v>3.0059572432155512</v>
      </c>
      <c r="AE77" s="304">
        <v>2.4062008036266067</v>
      </c>
      <c r="AF77" s="304">
        <v>1.7624167787103746</v>
      </c>
      <c r="AG77" s="304"/>
      <c r="AH77" s="304">
        <v>2.3057286262751231</v>
      </c>
      <c r="AI77" s="304">
        <v>2.0437309747843044</v>
      </c>
      <c r="AJ77" s="304">
        <v>1.555152553385768</v>
      </c>
      <c r="AK77" s="304"/>
      <c r="AL77" s="304">
        <v>0.43245309277047422</v>
      </c>
      <c r="AM77" s="304">
        <v>0.4998948344628853</v>
      </c>
      <c r="AN77" s="304">
        <v>0.46011478729844096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23.060091506983941</v>
      </c>
      <c r="C78" s="305">
        <f t="shared" si="77"/>
        <v>23.082061022409775</v>
      </c>
      <c r="D78" s="305">
        <f t="shared" si="78"/>
        <v>21.296340322817645</v>
      </c>
      <c r="E78" s="304"/>
      <c r="F78" s="304">
        <v>0.11182766547557285</v>
      </c>
      <c r="G78" s="304">
        <v>0.15203892218009513</v>
      </c>
      <c r="H78" s="304">
        <v>0.22207357083960622</v>
      </c>
      <c r="I78" s="304"/>
      <c r="J78" s="304">
        <v>1.6197430411774598</v>
      </c>
      <c r="K78" s="304">
        <v>2.1909199221402194</v>
      </c>
      <c r="L78" s="304">
        <v>3.1305583367241598</v>
      </c>
      <c r="M78" s="304"/>
      <c r="N78" s="304">
        <v>4.8545076179054334</v>
      </c>
      <c r="O78" s="304">
        <v>5.8577204496639235</v>
      </c>
      <c r="P78" s="304">
        <v>7.1899513425357533</v>
      </c>
      <c r="Q78" s="304"/>
      <c r="R78" s="304">
        <v>1.6109864241646481</v>
      </c>
      <c r="S78" s="304">
        <v>1.8470574098686694</v>
      </c>
      <c r="T78" s="304">
        <v>2.1718695855913159</v>
      </c>
      <c r="U78" s="304"/>
      <c r="V78" s="304">
        <v>1.7534853846578549</v>
      </c>
      <c r="W78" s="304">
        <v>2.0389018965373631</v>
      </c>
      <c r="X78" s="304">
        <v>2.428160972890733</v>
      </c>
      <c r="Y78" s="304"/>
      <c r="Z78" s="304">
        <v>4.3265297668211167</v>
      </c>
      <c r="AA78" s="304">
        <v>3.8320450313245078</v>
      </c>
      <c r="AB78" s="304">
        <v>2.6938895347666647</v>
      </c>
      <c r="AC78" s="304"/>
      <c r="AD78" s="304">
        <v>5.1545846385269254</v>
      </c>
      <c r="AE78" s="304">
        <v>4.2784160565555061</v>
      </c>
      <c r="AF78" s="304">
        <v>2.3388227525381087</v>
      </c>
      <c r="AG78" s="304"/>
      <c r="AH78" s="304">
        <v>2.7978058656273528</v>
      </c>
      <c r="AI78" s="304">
        <v>1.9505035873628735</v>
      </c>
      <c r="AJ78" s="304">
        <v>0.40348010366935971</v>
      </c>
      <c r="AK78" s="304"/>
      <c r="AL78" s="304">
        <v>0.83062110262757716</v>
      </c>
      <c r="AM78" s="304">
        <v>0.93445774677661664</v>
      </c>
      <c r="AN78" s="304">
        <v>0.71753412326194532</v>
      </c>
    </row>
    <row r="79" spans="1:40" x14ac:dyDescent="0.2">
      <c r="A79" s="13" t="str">
        <f t="shared" si="76"/>
        <v>Skilled trades occupations</v>
      </c>
      <c r="B79" s="305">
        <f t="shared" si="79"/>
        <v>6.2093294633166627</v>
      </c>
      <c r="C79" s="305">
        <f t="shared" si="77"/>
        <v>6.4042010151150279</v>
      </c>
      <c r="D79" s="305">
        <f t="shared" si="78"/>
        <v>6.4119716332229659</v>
      </c>
      <c r="E79" s="304"/>
      <c r="F79" s="304">
        <v>2.7818039896155972E-2</v>
      </c>
      <c r="G79" s="304">
        <v>4.0094341906900109E-2</v>
      </c>
      <c r="H79" s="304">
        <v>5.8863004562127237E-2</v>
      </c>
      <c r="I79" s="304"/>
      <c r="J79" s="304">
        <v>0.28255495548464832</v>
      </c>
      <c r="K79" s="304">
        <v>0.37130161305666765</v>
      </c>
      <c r="L79" s="304">
        <v>0.53001917738503845</v>
      </c>
      <c r="M79" s="304"/>
      <c r="N79" s="304">
        <v>0.86002355164325117</v>
      </c>
      <c r="O79" s="304">
        <v>0.95240418377675462</v>
      </c>
      <c r="P79" s="304">
        <v>1.1704965104884268</v>
      </c>
      <c r="Q79" s="304"/>
      <c r="R79" s="304">
        <v>0.36319121051935926</v>
      </c>
      <c r="S79" s="304">
        <v>0.38449078080325344</v>
      </c>
      <c r="T79" s="304">
        <v>0.49786615388913175</v>
      </c>
      <c r="U79" s="304"/>
      <c r="V79" s="304">
        <v>0.39420624106454549</v>
      </c>
      <c r="W79" s="304">
        <v>0.39817067590325156</v>
      </c>
      <c r="X79" s="304">
        <v>0.44164817085532326</v>
      </c>
      <c r="Y79" s="304"/>
      <c r="Z79" s="304">
        <v>1.5894686181081648</v>
      </c>
      <c r="AA79" s="304">
        <v>1.5824589974362604</v>
      </c>
      <c r="AB79" s="304">
        <v>1.439838040462692</v>
      </c>
      <c r="AC79" s="304"/>
      <c r="AD79" s="304">
        <v>1.4941285101442887</v>
      </c>
      <c r="AE79" s="304">
        <v>1.4295347226045656</v>
      </c>
      <c r="AF79" s="304">
        <v>1.2688393013574097</v>
      </c>
      <c r="AG79" s="304"/>
      <c r="AH79" s="304">
        <v>0.76738622651907773</v>
      </c>
      <c r="AI79" s="304">
        <v>0.68646556749869814</v>
      </c>
      <c r="AJ79" s="304">
        <v>0.50944242597617906</v>
      </c>
      <c r="AK79" s="304"/>
      <c r="AL79" s="304">
        <v>0.43055210993717163</v>
      </c>
      <c r="AM79" s="304">
        <v>0.55928013212867578</v>
      </c>
      <c r="AN79" s="304">
        <v>0.49495884824663794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13.539465502572178</v>
      </c>
      <c r="C80" s="305">
        <f t="shared" si="77"/>
        <v>13.470355496950773</v>
      </c>
      <c r="D80" s="305">
        <f t="shared" si="78"/>
        <v>14.030327430165405</v>
      </c>
      <c r="E80" s="304"/>
      <c r="F80" s="304">
        <v>9.0991142695496605E-3</v>
      </c>
      <c r="G80" s="304">
        <v>1.1676601903402879E-2</v>
      </c>
      <c r="H80" s="304">
        <v>1.8799060009397982E-2</v>
      </c>
      <c r="I80" s="304"/>
      <c r="J80" s="304">
        <v>0.54313372054946985</v>
      </c>
      <c r="K80" s="304">
        <v>0.70001558146483467</v>
      </c>
      <c r="L80" s="304">
        <v>0.94617286588938943</v>
      </c>
      <c r="M80" s="304"/>
      <c r="N80" s="304">
        <v>1.7659532556132078</v>
      </c>
      <c r="O80" s="304">
        <v>2.1116895108315257</v>
      </c>
      <c r="P80" s="304">
        <v>2.8331180649842076</v>
      </c>
      <c r="Q80" s="304"/>
      <c r="R80" s="304">
        <v>1.166513994429109</v>
      </c>
      <c r="S80" s="304">
        <v>1.323115882843241</v>
      </c>
      <c r="T80" s="304">
        <v>1.7346624760979752</v>
      </c>
      <c r="U80" s="304"/>
      <c r="V80" s="304">
        <v>0.83068149513015421</v>
      </c>
      <c r="W80" s="304">
        <v>0.9332906458128768</v>
      </c>
      <c r="X80" s="304">
        <v>1.3494926279087667</v>
      </c>
      <c r="Y80" s="304"/>
      <c r="Z80" s="304">
        <v>3.6352350243000684</v>
      </c>
      <c r="AA80" s="304">
        <v>3.3491319371969603</v>
      </c>
      <c r="AB80" s="304">
        <v>3.2691471148928701</v>
      </c>
      <c r="AC80" s="304"/>
      <c r="AD80" s="304">
        <v>3.2259320183770845</v>
      </c>
      <c r="AE80" s="304">
        <v>2.6416304048756736</v>
      </c>
      <c r="AF80" s="304">
        <v>2.0167975224413479</v>
      </c>
      <c r="AG80" s="304"/>
      <c r="AH80" s="304">
        <v>1.9756014165851952</v>
      </c>
      <c r="AI80" s="304">
        <v>2.0203659425139056</v>
      </c>
      <c r="AJ80" s="304">
        <v>1.5947849380678054</v>
      </c>
      <c r="AK80" s="304"/>
      <c r="AL80" s="304">
        <v>0.38731546331833705</v>
      </c>
      <c r="AM80" s="304">
        <v>0.3794389895083522</v>
      </c>
      <c r="AN80" s="304">
        <v>0.26735275987364476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7.6708007705998718</v>
      </c>
      <c r="C81" s="305">
        <f t="shared" si="77"/>
        <v>7.9529736969480922</v>
      </c>
      <c r="D81" s="305">
        <f t="shared" si="78"/>
        <v>8.1055589265462515</v>
      </c>
      <c r="E81" s="304"/>
      <c r="F81" s="304">
        <v>5.2432501535920009E-2</v>
      </c>
      <c r="G81" s="304">
        <v>6.8596015059060822E-2</v>
      </c>
      <c r="H81" s="304">
        <v>9.4555605593630535E-2</v>
      </c>
      <c r="I81" s="304"/>
      <c r="J81" s="304">
        <v>0.40049259476790483</v>
      </c>
      <c r="K81" s="304">
        <v>0.52237965708988865</v>
      </c>
      <c r="L81" s="304">
        <v>0.73787574627820973</v>
      </c>
      <c r="M81" s="304"/>
      <c r="N81" s="304">
        <v>1.4404387112180261</v>
      </c>
      <c r="O81" s="304">
        <v>1.6146580448336081</v>
      </c>
      <c r="P81" s="304">
        <v>2.0082592812404143</v>
      </c>
      <c r="Q81" s="304"/>
      <c r="R81" s="304">
        <v>0.38702132054972349</v>
      </c>
      <c r="S81" s="304">
        <v>0.43507359147390645</v>
      </c>
      <c r="T81" s="304">
        <v>0.56672151096443402</v>
      </c>
      <c r="U81" s="304"/>
      <c r="V81" s="304">
        <v>0.53362401943066207</v>
      </c>
      <c r="W81" s="304">
        <v>0.63254576243182814</v>
      </c>
      <c r="X81" s="304">
        <v>0.7564534124037291</v>
      </c>
      <c r="Y81" s="304"/>
      <c r="Z81" s="304">
        <v>1.738764681620836</v>
      </c>
      <c r="AA81" s="304">
        <v>1.7402659154079247</v>
      </c>
      <c r="AB81" s="304">
        <v>1.6049567472950612</v>
      </c>
      <c r="AC81" s="304"/>
      <c r="AD81" s="304">
        <v>1.9043832613223595</v>
      </c>
      <c r="AE81" s="304">
        <v>1.8406643695547031</v>
      </c>
      <c r="AF81" s="304">
        <v>1.5542421186503625</v>
      </c>
      <c r="AG81" s="304"/>
      <c r="AH81" s="304">
        <v>0.95891728077203264</v>
      </c>
      <c r="AI81" s="304">
        <v>0.80858073468850433</v>
      </c>
      <c r="AJ81" s="304">
        <v>0.55075167661959923</v>
      </c>
      <c r="AK81" s="304"/>
      <c r="AL81" s="304">
        <v>0.25472639938240654</v>
      </c>
      <c r="AM81" s="304">
        <v>0.29020960640866855</v>
      </c>
      <c r="AN81" s="304">
        <v>0.23174282750080977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3.5898496553968209</v>
      </c>
      <c r="C82" s="305">
        <f t="shared" si="77"/>
        <v>3.6584713865225207</v>
      </c>
      <c r="D82" s="305">
        <f t="shared" si="78"/>
        <v>3.3438160957327581</v>
      </c>
      <c r="E82" s="304"/>
      <c r="F82" s="304">
        <v>6.8228225937218504E-3</v>
      </c>
      <c r="G82" s="304">
        <v>9.1284976549367205E-3</v>
      </c>
      <c r="H82" s="304">
        <v>1.1824341277847256E-2</v>
      </c>
      <c r="I82" s="304"/>
      <c r="J82" s="304">
        <v>9.184767552787855E-2</v>
      </c>
      <c r="K82" s="304">
        <v>0.11242063667398898</v>
      </c>
      <c r="L82" s="304">
        <v>0.1484348172518663</v>
      </c>
      <c r="M82" s="304"/>
      <c r="N82" s="304">
        <v>0.23951514707886395</v>
      </c>
      <c r="O82" s="304">
        <v>0.27120811330474215</v>
      </c>
      <c r="P82" s="304">
        <v>0.31171878530927011</v>
      </c>
      <c r="Q82" s="304"/>
      <c r="R82" s="304">
        <v>0.11694800779871868</v>
      </c>
      <c r="S82" s="304">
        <v>0.11686242787933218</v>
      </c>
      <c r="T82" s="304">
        <v>0.15565083083976339</v>
      </c>
      <c r="U82" s="304"/>
      <c r="V82" s="304">
        <v>9.9664882370501737E-2</v>
      </c>
      <c r="W82" s="304">
        <v>0.10886925128441786</v>
      </c>
      <c r="X82" s="304">
        <v>0.12897976286742291</v>
      </c>
      <c r="Y82" s="304"/>
      <c r="Z82" s="304">
        <v>0.90619901961750393</v>
      </c>
      <c r="AA82" s="304">
        <v>1.0037645578540593</v>
      </c>
      <c r="AB82" s="304">
        <v>1.1411891204232953</v>
      </c>
      <c r="AC82" s="304"/>
      <c r="AD82" s="304">
        <v>0.85283547962466244</v>
      </c>
      <c r="AE82" s="304">
        <v>0.85246367386126454</v>
      </c>
      <c r="AF82" s="304">
        <v>0.7993474567701182</v>
      </c>
      <c r="AG82" s="304"/>
      <c r="AH82" s="304">
        <v>0.76332536027011921</v>
      </c>
      <c r="AI82" s="304">
        <v>0.62796645999464706</v>
      </c>
      <c r="AJ82" s="304">
        <v>0.37299414898008143</v>
      </c>
      <c r="AK82" s="304"/>
      <c r="AL82" s="304">
        <v>0.51269126051485092</v>
      </c>
      <c r="AM82" s="304">
        <v>0.55578776801513208</v>
      </c>
      <c r="AN82" s="304">
        <v>0.27367683201309317</v>
      </c>
    </row>
    <row r="83" spans="1:40" x14ac:dyDescent="0.2">
      <c r="A83" s="39" t="str">
        <f t="shared" si="76"/>
        <v>Elementary occupations</v>
      </c>
      <c r="B83" s="307">
        <f t="shared" si="79"/>
        <v>15.367946259710864</v>
      </c>
      <c r="C83" s="307">
        <f t="shared" si="77"/>
        <v>15.261218762033836</v>
      </c>
      <c r="D83" s="307">
        <f t="shared" si="78"/>
        <v>14.9125489656239</v>
      </c>
      <c r="E83" s="307"/>
      <c r="F83" s="307">
        <v>1.8401664351870524E-2</v>
      </c>
      <c r="G83" s="307">
        <v>2.4072527876334116E-2</v>
      </c>
      <c r="H83" s="307">
        <v>3.7333118539188234E-2</v>
      </c>
      <c r="I83" s="307"/>
      <c r="J83" s="307">
        <v>0.30326962469560342</v>
      </c>
      <c r="K83" s="307">
        <v>0.41205744214889312</v>
      </c>
      <c r="L83" s="307">
        <v>0.61958316137296643</v>
      </c>
      <c r="M83" s="307"/>
      <c r="N83" s="307">
        <v>0.92399834629411315</v>
      </c>
      <c r="O83" s="307">
        <v>1.0566323275047014</v>
      </c>
      <c r="P83" s="307">
        <v>1.3895469506273417</v>
      </c>
      <c r="Q83" s="307"/>
      <c r="R83" s="307">
        <v>0.51418848289382912</v>
      </c>
      <c r="S83" s="307">
        <v>0.55576490229752906</v>
      </c>
      <c r="T83" s="307">
        <v>0.69428651197764069</v>
      </c>
      <c r="U83" s="307"/>
      <c r="V83" s="307">
        <v>0.24933364222599877</v>
      </c>
      <c r="W83" s="307">
        <v>0.23032533360210386</v>
      </c>
      <c r="X83" s="307">
        <v>0.27361922932692256</v>
      </c>
      <c r="Y83" s="307"/>
      <c r="Z83" s="307">
        <v>1.8629193069297123</v>
      </c>
      <c r="AA83" s="307">
        <v>1.6504649153451945</v>
      </c>
      <c r="AB83" s="307">
        <v>1.6647679293188045</v>
      </c>
      <c r="AC83" s="307"/>
      <c r="AD83" s="307">
        <v>4.5298648643338382</v>
      </c>
      <c r="AE83" s="307">
        <v>4.7005543790358812</v>
      </c>
      <c r="AF83" s="307">
        <v>4.8033064790094846</v>
      </c>
      <c r="AG83" s="307"/>
      <c r="AH83" s="307">
        <v>5.729121348393293</v>
      </c>
      <c r="AI83" s="307">
        <v>5.9832049630198503</v>
      </c>
      <c r="AJ83" s="307">
        <v>5.1282534569252833</v>
      </c>
      <c r="AK83" s="307"/>
      <c r="AL83" s="307">
        <v>1.2368489795926056</v>
      </c>
      <c r="AM83" s="307">
        <v>0.64814197120334904</v>
      </c>
      <c r="AN83" s="307">
        <v>0.30185212852626875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Leicester and Leicestershire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131.28800000000018</v>
      </c>
      <c r="C92" s="305">
        <f>SUM(C93:C101)</f>
        <v>135.05400000000012</v>
      </c>
      <c r="D92" s="305">
        <f>SUM(D93:D101)</f>
        <v>140.45100000000005</v>
      </c>
      <c r="E92" s="304"/>
      <c r="F92" s="305">
        <f>SUM(F93:F101)</f>
        <v>3.6270899287510097</v>
      </c>
      <c r="G92" s="305">
        <f>SUM(G93:G101)</f>
        <v>4.2773885892379404</v>
      </c>
      <c r="H92" s="305">
        <f>SUM(H93:H101)</f>
        <v>5.2809311408576001</v>
      </c>
      <c r="I92" s="304"/>
      <c r="J92" s="305">
        <f>SUM(J93:J101)</f>
        <v>21.46634887933666</v>
      </c>
      <c r="K92" s="305">
        <f>SUM(K93:K101)</f>
        <v>25.084000571817246</v>
      </c>
      <c r="L92" s="305">
        <f>SUM(L93:L101)</f>
        <v>30.648484976459152</v>
      </c>
      <c r="M92" s="304"/>
      <c r="N92" s="305">
        <f>SUM(N93:N101)</f>
        <v>30.818019449826334</v>
      </c>
      <c r="O92" s="305">
        <f>SUM(O93:O101)</f>
        <v>33.94875001554081</v>
      </c>
      <c r="P92" s="305">
        <f>SUM(P93:P101)</f>
        <v>39.942895182093075</v>
      </c>
      <c r="Q92" s="304"/>
      <c r="R92" s="305">
        <f>SUM(R93:R101)</f>
        <v>11.297773087655887</v>
      </c>
      <c r="S92" s="305">
        <f>SUM(S93:S101)</f>
        <v>10.485780146473356</v>
      </c>
      <c r="T92" s="305">
        <f>SUM(T93:T101)</f>
        <v>9.8987230465545775</v>
      </c>
      <c r="U92" s="304"/>
      <c r="V92" s="305">
        <f>SUM(V93:V101)</f>
        <v>5.9813834415883562</v>
      </c>
      <c r="W92" s="305">
        <f>SUM(W93:W101)</f>
        <v>6.2953430592123194</v>
      </c>
      <c r="X92" s="305">
        <f>SUM(X93:X101)</f>
        <v>6.9457233757433103</v>
      </c>
      <c r="Y92" s="304"/>
      <c r="Z92" s="305">
        <f>SUM(Z93:Z101)</f>
        <v>28.730809237644777</v>
      </c>
      <c r="AA92" s="305">
        <f>SUM(AA93:AA101)</f>
        <v>29.912752462276451</v>
      </c>
      <c r="AB92" s="305">
        <f>SUM(AB93:AB101)</f>
        <v>30.925839975910574</v>
      </c>
      <c r="AC92" s="304"/>
      <c r="AD92" s="305">
        <f>SUM(AD93:AD101)</f>
        <v>20.582174137801914</v>
      </c>
      <c r="AE92" s="305">
        <f>SUM(AE93:AE101)</f>
        <v>18.162334123166954</v>
      </c>
      <c r="AF92" s="305">
        <f>SUM(AF93:AF101)</f>
        <v>12.64911120215692</v>
      </c>
      <c r="AG92" s="304"/>
      <c r="AH92" s="305">
        <f>SUM(AH93:AH101)</f>
        <v>7.6090782892799451</v>
      </c>
      <c r="AI92" s="305">
        <f>SUM(AI93:AI101)</f>
        <v>5.7235558030554978</v>
      </c>
      <c r="AJ92" s="305">
        <f>SUM(AJ93:AJ101)</f>
        <v>3.1036768006976998</v>
      </c>
      <c r="AK92" s="304"/>
      <c r="AL92" s="305">
        <f>SUM(AL93:AL101)</f>
        <v>1.1753235481152891</v>
      </c>
      <c r="AM92" s="305">
        <f>SUM(AM93:AM101)</f>
        <v>1.1640952292195395</v>
      </c>
      <c r="AN92" s="305">
        <f>SUM(AN93:AN101)</f>
        <v>1.0556142995271667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6.1470477919829634</v>
      </c>
      <c r="C93" s="305">
        <f t="shared" ref="C93:D93" si="81">SUM(G93,K93,O93,S93,W93,AA93,AE93,AI93,AM93)</f>
        <v>5.9921768536281279</v>
      </c>
      <c r="D93" s="305">
        <f t="shared" si="81"/>
        <v>6.7123162743667564</v>
      </c>
      <c r="E93" s="304"/>
      <c r="F93" s="304">
        <v>9.9894066314016594E-2</v>
      </c>
      <c r="G93" s="304">
        <v>0.11750518150822076</v>
      </c>
      <c r="H93" s="304">
        <v>0.15675871796089225</v>
      </c>
      <c r="I93" s="304"/>
      <c r="J93" s="304">
        <v>1.0940575148229164</v>
      </c>
      <c r="K93" s="304">
        <v>1.208794535079375</v>
      </c>
      <c r="L93" s="304">
        <v>1.5190064651445205</v>
      </c>
      <c r="M93" s="304"/>
      <c r="N93" s="304">
        <v>1.8120632593033712</v>
      </c>
      <c r="O93" s="304">
        <v>1.8522396080371313</v>
      </c>
      <c r="P93" s="304">
        <v>2.2326288005127704</v>
      </c>
      <c r="Q93" s="304"/>
      <c r="R93" s="304">
        <v>0.99165262159040868</v>
      </c>
      <c r="S93" s="304">
        <v>0.94828677514740312</v>
      </c>
      <c r="T93" s="304">
        <v>1.0575037924480304</v>
      </c>
      <c r="U93" s="304"/>
      <c r="V93" s="304">
        <v>0.27038039473325343</v>
      </c>
      <c r="W93" s="304">
        <v>0.23331713450774461</v>
      </c>
      <c r="X93" s="304">
        <v>0.24130074888317685</v>
      </c>
      <c r="Y93" s="304"/>
      <c r="Z93" s="304">
        <v>1.0645035267422422</v>
      </c>
      <c r="AA93" s="304">
        <v>0.93065722576211174</v>
      </c>
      <c r="AB93" s="304">
        <v>0.92885192074129019</v>
      </c>
      <c r="AC93" s="304"/>
      <c r="AD93" s="304">
        <v>0.50528625300658292</v>
      </c>
      <c r="AE93" s="304">
        <v>0.42874139525132104</v>
      </c>
      <c r="AF93" s="304">
        <v>0.35529839160268206</v>
      </c>
      <c r="AG93" s="304"/>
      <c r="AH93" s="304">
        <v>0.22091972929941792</v>
      </c>
      <c r="AI93" s="304">
        <v>0.16447811399706441</v>
      </c>
      <c r="AJ93" s="304">
        <v>9.7816047441860496E-2</v>
      </c>
      <c r="AK93" s="304"/>
      <c r="AL93" s="304">
        <v>8.8290426170754471E-2</v>
      </c>
      <c r="AM93" s="304">
        <v>0.10815688433775686</v>
      </c>
      <c r="AN93" s="304">
        <v>0.12315138963153321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46.497791155902334</v>
      </c>
      <c r="C94" s="305">
        <f t="shared" ref="C94:C101" si="83">SUM(G94,K94,O94,S94,W94,AA94,AE94,AI94,AM94)</f>
        <v>46.709161718845664</v>
      </c>
      <c r="D94" s="305">
        <f t="shared" ref="D94:D101" si="84">SUM(H94,L94,P94,T94,X94,AB94,AF94,AJ94,AN94)</f>
        <v>50.169397361211814</v>
      </c>
      <c r="E94" s="305"/>
      <c r="F94" s="304">
        <v>3.2658768552527699</v>
      </c>
      <c r="G94" s="304">
        <v>3.7957810749890242</v>
      </c>
      <c r="H94" s="304">
        <v>4.6001899211978641</v>
      </c>
      <c r="I94" s="304"/>
      <c r="J94" s="304">
        <v>15.925692680291002</v>
      </c>
      <c r="K94" s="304">
        <v>17.723769761905551</v>
      </c>
      <c r="L94" s="304">
        <v>20.844389333326902</v>
      </c>
      <c r="M94" s="304"/>
      <c r="N94" s="304">
        <v>16.074969563271623</v>
      </c>
      <c r="O94" s="304">
        <v>15.638432326495543</v>
      </c>
      <c r="P94" s="304">
        <v>16.679760138004404</v>
      </c>
      <c r="Q94" s="304"/>
      <c r="R94" s="304">
        <v>2.9598436818079707</v>
      </c>
      <c r="S94" s="304">
        <v>1.6108713844263995</v>
      </c>
      <c r="T94" s="304">
        <v>0.83670347990173521</v>
      </c>
      <c r="U94" s="304"/>
      <c r="V94" s="304">
        <v>1.1304384933125735</v>
      </c>
      <c r="W94" s="304">
        <v>1.1625382364507992</v>
      </c>
      <c r="X94" s="304">
        <v>1.2830042826548371</v>
      </c>
      <c r="Y94" s="304"/>
      <c r="Z94" s="304">
        <v>3.3546805513308668</v>
      </c>
      <c r="AA94" s="304">
        <v>3.2362841695976297</v>
      </c>
      <c r="AB94" s="304">
        <v>3.3004329595936728</v>
      </c>
      <c r="AC94" s="304"/>
      <c r="AD94" s="304">
        <v>2.2602343716156081</v>
      </c>
      <c r="AE94" s="304">
        <v>1.9597196268886565</v>
      </c>
      <c r="AF94" s="304">
        <v>1.500287707880573</v>
      </c>
      <c r="AG94" s="304"/>
      <c r="AH94" s="304">
        <v>1.3660593650880763</v>
      </c>
      <c r="AI94" s="304">
        <v>1.3835626974256734</v>
      </c>
      <c r="AJ94" s="304">
        <v>0.9499772461697874</v>
      </c>
      <c r="AK94" s="304"/>
      <c r="AL94" s="304">
        <v>0.15999559393184734</v>
      </c>
      <c r="AM94" s="304">
        <v>0.19820244066638182</v>
      </c>
      <c r="AN94" s="304">
        <v>0.17465229248204417</v>
      </c>
    </row>
    <row r="95" spans="1:40" x14ac:dyDescent="0.2">
      <c r="A95" s="13" t="str">
        <f t="shared" si="80"/>
        <v>Associate professional occupations</v>
      </c>
      <c r="B95" s="305">
        <f t="shared" si="82"/>
        <v>19.880841425005833</v>
      </c>
      <c r="C95" s="305">
        <f t="shared" si="83"/>
        <v>23.794411895696864</v>
      </c>
      <c r="D95" s="305">
        <f t="shared" si="84"/>
        <v>26.465112502706717</v>
      </c>
      <c r="E95" s="305"/>
      <c r="F95" s="304">
        <v>0.15539979652630387</v>
      </c>
      <c r="G95" s="304">
        <v>0.22045470048574939</v>
      </c>
      <c r="H95" s="304">
        <v>0.33272035592344262</v>
      </c>
      <c r="I95" s="304"/>
      <c r="J95" s="304">
        <v>2.1504980626676398</v>
      </c>
      <c r="K95" s="304">
        <v>3.0064898716244053</v>
      </c>
      <c r="L95" s="304">
        <v>4.1345151087612022</v>
      </c>
      <c r="M95" s="304"/>
      <c r="N95" s="304">
        <v>5.45738238438756</v>
      </c>
      <c r="O95" s="304">
        <v>7.3217900377745311</v>
      </c>
      <c r="P95" s="304">
        <v>9.7213595234997925</v>
      </c>
      <c r="Q95" s="304"/>
      <c r="R95" s="304">
        <v>2.1513307816626352</v>
      </c>
      <c r="S95" s="304">
        <v>2.3161553948823377</v>
      </c>
      <c r="T95" s="304">
        <v>1.9582332194905363</v>
      </c>
      <c r="U95" s="304"/>
      <c r="V95" s="304">
        <v>1.0743026183415445</v>
      </c>
      <c r="W95" s="304">
        <v>1.1328079759327896</v>
      </c>
      <c r="X95" s="304">
        <v>1.2763093600195314</v>
      </c>
      <c r="Y95" s="304"/>
      <c r="Z95" s="304">
        <v>4.4266489911573874</v>
      </c>
      <c r="AA95" s="304">
        <v>5.2883125037023824</v>
      </c>
      <c r="AB95" s="304">
        <v>5.7299036906801906</v>
      </c>
      <c r="AC95" s="304"/>
      <c r="AD95" s="304">
        <v>2.955292785262865</v>
      </c>
      <c r="AE95" s="304">
        <v>3.0283614627787814</v>
      </c>
      <c r="AF95" s="304">
        <v>2.2999563849118325</v>
      </c>
      <c r="AG95" s="304"/>
      <c r="AH95" s="304">
        <v>1.346169302769106</v>
      </c>
      <c r="AI95" s="304">
        <v>1.3082368537965989</v>
      </c>
      <c r="AJ95" s="304">
        <v>0.89547871026256398</v>
      </c>
      <c r="AK95" s="304"/>
      <c r="AL95" s="304">
        <v>0.16381670223079467</v>
      </c>
      <c r="AM95" s="304">
        <v>0.17180309471928532</v>
      </c>
      <c r="AN95" s="304">
        <v>0.11663614915762144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11.686604083907017</v>
      </c>
      <c r="C96" s="305">
        <f t="shared" si="83"/>
        <v>11.022339430436155</v>
      </c>
      <c r="D96" s="305">
        <f t="shared" si="84"/>
        <v>8.2806910765278303</v>
      </c>
      <c r="E96" s="305"/>
      <c r="F96" s="304">
        <v>6.3285091716438716E-2</v>
      </c>
      <c r="G96" s="304">
        <v>8.3377408937404168E-2</v>
      </c>
      <c r="H96" s="304">
        <v>0.11020754500007354</v>
      </c>
      <c r="I96" s="304"/>
      <c r="J96" s="304">
        <v>0.77527678946909107</v>
      </c>
      <c r="K96" s="304">
        <v>1.0376516408382015</v>
      </c>
      <c r="L96" s="304">
        <v>1.1844795815385134</v>
      </c>
      <c r="M96" s="304"/>
      <c r="N96" s="304">
        <v>2.1536281842840643</v>
      </c>
      <c r="O96" s="304">
        <v>2.5296423078270398</v>
      </c>
      <c r="P96" s="304">
        <v>2.6594915598174702</v>
      </c>
      <c r="Q96" s="304"/>
      <c r="R96" s="304">
        <v>1.2207123893193639</v>
      </c>
      <c r="S96" s="304">
        <v>1.4200565222675559</v>
      </c>
      <c r="T96" s="304">
        <v>1.5055068961813947</v>
      </c>
      <c r="U96" s="304"/>
      <c r="V96" s="304">
        <v>0.88254131244055978</v>
      </c>
      <c r="W96" s="304">
        <v>0.95276282873005902</v>
      </c>
      <c r="X96" s="304">
        <v>0.94508617463014788</v>
      </c>
      <c r="Y96" s="304"/>
      <c r="Z96" s="304">
        <v>2.6414653174760825</v>
      </c>
      <c r="AA96" s="304">
        <v>2.4966768118755409</v>
      </c>
      <c r="AB96" s="304">
        <v>1.3481779876992948</v>
      </c>
      <c r="AC96" s="304"/>
      <c r="AD96" s="304">
        <v>2.4498964531640475</v>
      </c>
      <c r="AE96" s="304">
        <v>1.7741358701085495</v>
      </c>
      <c r="AF96" s="304">
        <v>0.4409753962154464</v>
      </c>
      <c r="AG96" s="304"/>
      <c r="AH96" s="304">
        <v>1.3908567852227092</v>
      </c>
      <c r="AI96" s="304">
        <v>0.67179379585875287</v>
      </c>
      <c r="AJ96" s="304">
        <v>7.1650668251592706E-2</v>
      </c>
      <c r="AK96" s="304"/>
      <c r="AL96" s="304">
        <v>0.10894176081466127</v>
      </c>
      <c r="AM96" s="304">
        <v>5.6242243993050341E-2</v>
      </c>
      <c r="AN96" s="304">
        <v>1.5115267193896675E-2</v>
      </c>
    </row>
    <row r="97" spans="1:40" x14ac:dyDescent="0.2">
      <c r="A97" s="13" t="str">
        <f t="shared" si="80"/>
        <v>Skilled trades occupations</v>
      </c>
      <c r="B97" s="305">
        <f t="shared" si="82"/>
        <v>1.1961350710821779</v>
      </c>
      <c r="C97" s="305">
        <f t="shared" si="83"/>
        <v>1.1265448642079519</v>
      </c>
      <c r="D97" s="305">
        <f t="shared" si="84"/>
        <v>0.92430344032064493</v>
      </c>
      <c r="E97" s="304"/>
      <c r="F97" s="304">
        <v>8.2225555012072626E-3</v>
      </c>
      <c r="G97" s="304">
        <v>1.1524048490633236E-2</v>
      </c>
      <c r="H97" s="304">
        <v>1.4809415939609613E-2</v>
      </c>
      <c r="I97" s="304"/>
      <c r="J97" s="304">
        <v>2.5259868800300719E-2</v>
      </c>
      <c r="K97" s="304">
        <v>3.5034393019431523E-2</v>
      </c>
      <c r="L97" s="304">
        <v>5.0368336893738846E-2</v>
      </c>
      <c r="M97" s="304"/>
      <c r="N97" s="304">
        <v>0.12078867013485793</v>
      </c>
      <c r="O97" s="304">
        <v>0.15370469321112137</v>
      </c>
      <c r="P97" s="304">
        <v>0.1944755310348171</v>
      </c>
      <c r="Q97" s="304"/>
      <c r="R97" s="304">
        <v>7.3475567413996482E-2</v>
      </c>
      <c r="S97" s="304">
        <v>8.0988074828779275E-2</v>
      </c>
      <c r="T97" s="304">
        <v>9.3670279511810506E-2</v>
      </c>
      <c r="U97" s="304"/>
      <c r="V97" s="304">
        <v>5.9604238443003464E-2</v>
      </c>
      <c r="W97" s="304">
        <v>6.8231185228525948E-2</v>
      </c>
      <c r="X97" s="304">
        <v>8.0466907787876032E-2</v>
      </c>
      <c r="Y97" s="304"/>
      <c r="Z97" s="304">
        <v>0.25383324872376595</v>
      </c>
      <c r="AA97" s="304">
        <v>0.22136356153775846</v>
      </c>
      <c r="AB97" s="304">
        <v>0.16862986593244289</v>
      </c>
      <c r="AC97" s="304"/>
      <c r="AD97" s="304">
        <v>0.44032721161986366</v>
      </c>
      <c r="AE97" s="304">
        <v>0.37824062973167732</v>
      </c>
      <c r="AF97" s="304">
        <v>0.19413712274608316</v>
      </c>
      <c r="AG97" s="304"/>
      <c r="AH97" s="304">
        <v>0.16760123192524851</v>
      </c>
      <c r="AI97" s="304">
        <v>0.13216337741457643</v>
      </c>
      <c r="AJ97" s="304">
        <v>9.9511986857409612E-2</v>
      </c>
      <c r="AK97" s="304"/>
      <c r="AL97" s="304">
        <v>4.7022478519933769E-2</v>
      </c>
      <c r="AM97" s="304">
        <v>4.5294900745448244E-2</v>
      </c>
      <c r="AN97" s="304">
        <v>2.8233993616857151E-2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38.348934985544879</v>
      </c>
      <c r="C98" s="305">
        <f t="shared" si="83"/>
        <v>39.429446120093374</v>
      </c>
      <c r="D98" s="305">
        <f t="shared" si="84"/>
        <v>41.85711684268756</v>
      </c>
      <c r="E98" s="304"/>
      <c r="F98" s="304">
        <v>1.9405429624931188E-2</v>
      </c>
      <c r="G98" s="304">
        <v>2.9178113129691846E-2</v>
      </c>
      <c r="H98" s="304">
        <v>4.2674260594186823E-2</v>
      </c>
      <c r="I98" s="304"/>
      <c r="J98" s="304">
        <v>1.3041089907223709</v>
      </c>
      <c r="K98" s="304">
        <v>1.8257755387050527</v>
      </c>
      <c r="L98" s="304">
        <v>2.6039873774826687</v>
      </c>
      <c r="M98" s="304"/>
      <c r="N98" s="304">
        <v>4.5991185636532412</v>
      </c>
      <c r="O98" s="304">
        <v>5.7904290360946264</v>
      </c>
      <c r="P98" s="304">
        <v>7.6953806047871955</v>
      </c>
      <c r="Q98" s="304"/>
      <c r="R98" s="304">
        <v>3.4900270498848469</v>
      </c>
      <c r="S98" s="304">
        <v>3.5866000921498387</v>
      </c>
      <c r="T98" s="304">
        <v>3.7566431804722678</v>
      </c>
      <c r="U98" s="304"/>
      <c r="V98" s="304">
        <v>2.2250241285175174</v>
      </c>
      <c r="W98" s="304">
        <v>2.3721853304745824</v>
      </c>
      <c r="X98" s="304">
        <v>2.6850325586926274</v>
      </c>
      <c r="Y98" s="304"/>
      <c r="Z98" s="304">
        <v>15.321624566150989</v>
      </c>
      <c r="AA98" s="304">
        <v>16.155501726860464</v>
      </c>
      <c r="AB98" s="304">
        <v>17.942917887164199</v>
      </c>
      <c r="AC98" s="304"/>
      <c r="AD98" s="304">
        <v>9.7575429076702811</v>
      </c>
      <c r="AE98" s="304">
        <v>8.7100987430400956</v>
      </c>
      <c r="AF98" s="304">
        <v>6.4734306339531926</v>
      </c>
      <c r="AG98" s="304"/>
      <c r="AH98" s="304">
        <v>1.4707229019574648</v>
      </c>
      <c r="AI98" s="304">
        <v>0.77812438544843032</v>
      </c>
      <c r="AJ98" s="304">
        <v>0.47213607902744076</v>
      </c>
      <c r="AK98" s="304"/>
      <c r="AL98" s="304">
        <v>0.16136044736323824</v>
      </c>
      <c r="AM98" s="304">
        <v>0.18155315419058635</v>
      </c>
      <c r="AN98" s="304">
        <v>0.18491426051377752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1.3798496666666553</v>
      </c>
      <c r="C99" s="305">
        <f t="shared" si="83"/>
        <v>1.4861730426253006</v>
      </c>
      <c r="D99" s="305">
        <f>SUM(H99,L99,P99,T99,X99,AB99,AF99,AJ99,AN99)</f>
        <v>1.4848021890769025</v>
      </c>
      <c r="E99" s="304"/>
      <c r="F99" s="304">
        <v>6.7090774012442201E-3</v>
      </c>
      <c r="G99" s="304">
        <v>1.0114745786899308E-2</v>
      </c>
      <c r="H99" s="304">
        <v>1.2344960453514877E-2</v>
      </c>
      <c r="I99" s="304"/>
      <c r="J99" s="304">
        <v>0.11897268527916691</v>
      </c>
      <c r="K99" s="304">
        <v>0.15577785153220067</v>
      </c>
      <c r="L99" s="304">
        <v>0.19240342338819955</v>
      </c>
      <c r="M99" s="304"/>
      <c r="N99" s="304">
        <v>0.31464000204224007</v>
      </c>
      <c r="O99" s="304">
        <v>0.36973404166817725</v>
      </c>
      <c r="P99" s="304">
        <v>0.42559746324779374</v>
      </c>
      <c r="Q99" s="304"/>
      <c r="R99" s="304">
        <v>0.166983157976094</v>
      </c>
      <c r="S99" s="304">
        <v>0.16612678019514904</v>
      </c>
      <c r="T99" s="304">
        <v>0.16757098446912555</v>
      </c>
      <c r="U99" s="304"/>
      <c r="V99" s="304">
        <v>0.10863571689593471</v>
      </c>
      <c r="W99" s="304">
        <v>0.1254196166111082</v>
      </c>
      <c r="X99" s="304">
        <v>0.13594348479718457</v>
      </c>
      <c r="Y99" s="304"/>
      <c r="Z99" s="304">
        <v>0.3031727588466287</v>
      </c>
      <c r="AA99" s="304">
        <v>0.31058190810917063</v>
      </c>
      <c r="AB99" s="304">
        <v>0.30237579929561931</v>
      </c>
      <c r="AC99" s="304"/>
      <c r="AD99" s="304">
        <v>0.24608839594543863</v>
      </c>
      <c r="AE99" s="304">
        <v>0.22259040538828107</v>
      </c>
      <c r="AF99" s="304">
        <v>0.14108192638611716</v>
      </c>
      <c r="AG99" s="304"/>
      <c r="AH99" s="304">
        <v>8.4193377307365633E-2</v>
      </c>
      <c r="AI99" s="304">
        <v>8.4719050149796415E-2</v>
      </c>
      <c r="AJ99" s="304">
        <v>5.8651895299529015E-2</v>
      </c>
      <c r="AK99" s="304"/>
      <c r="AL99" s="304">
        <v>3.0454494972542382E-2</v>
      </c>
      <c r="AM99" s="304">
        <v>4.1108643184517957E-2</v>
      </c>
      <c r="AN99" s="304">
        <v>4.8832251739818672E-2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1.2449528635237432</v>
      </c>
      <c r="C100" s="305">
        <f t="shared" si="83"/>
        <v>1.3291447761885262</v>
      </c>
      <c r="D100" s="305">
        <f t="shared" si="84"/>
        <v>1.1175820221219701</v>
      </c>
      <c r="E100" s="304"/>
      <c r="F100" s="304">
        <v>5.9050611117006813E-3</v>
      </c>
      <c r="G100" s="304">
        <v>7.0510890773767664E-3</v>
      </c>
      <c r="H100" s="304">
        <v>9.0921809712293713E-3</v>
      </c>
      <c r="I100" s="304"/>
      <c r="J100" s="304">
        <v>1.8832001141113077E-2</v>
      </c>
      <c r="K100" s="304">
        <v>3.0783568983503797E-2</v>
      </c>
      <c r="L100" s="304">
        <v>3.6816728997358557E-2</v>
      </c>
      <c r="M100" s="304"/>
      <c r="N100" s="304">
        <v>9.6736805176778393E-2</v>
      </c>
      <c r="O100" s="304">
        <v>0.1073744240395034</v>
      </c>
      <c r="P100" s="304">
        <v>0.10458432945144007</v>
      </c>
      <c r="Q100" s="304"/>
      <c r="R100" s="304">
        <v>5.1177864420220945E-2</v>
      </c>
      <c r="S100" s="304">
        <v>6.6676146709905265E-2</v>
      </c>
      <c r="T100" s="304">
        <v>7.8117821035061957E-2</v>
      </c>
      <c r="U100" s="304"/>
      <c r="V100" s="304">
        <v>0.11035435914070518</v>
      </c>
      <c r="W100" s="304">
        <v>0.12202652983165359</v>
      </c>
      <c r="X100" s="304">
        <v>0.14283709596558367</v>
      </c>
      <c r="Y100" s="304"/>
      <c r="Z100" s="304">
        <v>0.29849213788120244</v>
      </c>
      <c r="AA100" s="304">
        <v>0.34577328420655101</v>
      </c>
      <c r="AB100" s="304">
        <v>0.36042061459308811</v>
      </c>
      <c r="AC100" s="304"/>
      <c r="AD100" s="304">
        <v>0.24419765162844193</v>
      </c>
      <c r="AE100" s="304">
        <v>0.25533684752710534</v>
      </c>
      <c r="AF100" s="304">
        <v>0.11261665479015702</v>
      </c>
      <c r="AG100" s="304"/>
      <c r="AH100" s="304">
        <v>0.35800721193072077</v>
      </c>
      <c r="AI100" s="304">
        <v>0.32145795198998844</v>
      </c>
      <c r="AJ100" s="304">
        <v>0.20035649425703445</v>
      </c>
      <c r="AK100" s="304"/>
      <c r="AL100" s="304">
        <v>6.1249771092859985E-2</v>
      </c>
      <c r="AM100" s="304">
        <v>7.2664933822938621E-2</v>
      </c>
      <c r="AN100" s="304">
        <v>7.274010206101704E-2</v>
      </c>
    </row>
    <row r="101" spans="1:40" x14ac:dyDescent="0.2">
      <c r="A101" s="39" t="str">
        <f t="shared" si="80"/>
        <v>Elementary occupations</v>
      </c>
      <c r="B101" s="307">
        <f t="shared" si="82"/>
        <v>4.9058429563845554</v>
      </c>
      <c r="C101" s="307">
        <f t="shared" si="83"/>
        <v>4.1646012982781624</v>
      </c>
      <c r="D101" s="307">
        <f t="shared" si="84"/>
        <v>3.4396782909798675</v>
      </c>
      <c r="E101" s="307"/>
      <c r="F101" s="307">
        <v>2.391995302396914E-3</v>
      </c>
      <c r="G101" s="307">
        <v>2.4022268329395224E-3</v>
      </c>
      <c r="H101" s="307">
        <v>2.1337828167869236E-3</v>
      </c>
      <c r="I101" s="307"/>
      <c r="J101" s="307">
        <v>5.3650286143057085E-2</v>
      </c>
      <c r="K101" s="307">
        <v>5.9923410129523721E-2</v>
      </c>
      <c r="L101" s="307">
        <v>8.2518620926046449E-2</v>
      </c>
      <c r="M101" s="307"/>
      <c r="N101" s="307">
        <v>0.18869201757260076</v>
      </c>
      <c r="O101" s="307">
        <v>0.18540354039313819</v>
      </c>
      <c r="P101" s="307">
        <v>0.22961723173738643</v>
      </c>
      <c r="Q101" s="307"/>
      <c r="R101" s="307">
        <v>0.19256997358034794</v>
      </c>
      <c r="S101" s="307">
        <v>0.29001897586598613</v>
      </c>
      <c r="T101" s="307">
        <v>0.44477339304461344</v>
      </c>
      <c r="U101" s="307"/>
      <c r="V101" s="307">
        <v>0.12010217976326432</v>
      </c>
      <c r="W101" s="307">
        <v>0.12605422144505762</v>
      </c>
      <c r="X101" s="307">
        <v>0.15574276231234446</v>
      </c>
      <c r="Y101" s="307"/>
      <c r="Z101" s="307">
        <v>1.0663881393356107</v>
      </c>
      <c r="AA101" s="307">
        <v>0.92760127062484166</v>
      </c>
      <c r="AB101" s="307">
        <v>0.84412925021077223</v>
      </c>
      <c r="AC101" s="307"/>
      <c r="AD101" s="307">
        <v>1.7233081078887849</v>
      </c>
      <c r="AE101" s="307">
        <v>1.4051091424524842</v>
      </c>
      <c r="AF101" s="307">
        <v>1.1313269836708357</v>
      </c>
      <c r="AG101" s="307"/>
      <c r="AH101" s="307">
        <v>1.2045483837798361</v>
      </c>
      <c r="AI101" s="307">
        <v>0.87901957697461719</v>
      </c>
      <c r="AJ101" s="307">
        <v>0.25809767313048076</v>
      </c>
      <c r="AK101" s="307"/>
      <c r="AL101" s="307">
        <v>0.3541918730186569</v>
      </c>
      <c r="AM101" s="307">
        <v>0.28906893355957408</v>
      </c>
      <c r="AN101" s="307">
        <v>0.2913385931306009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Leicester and Leicestershire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Leicester and Leicestershire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Leicester and Leicestershire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Leicester and Leicestershire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Leicester and Leicestershire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Leicester and Leicestershire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Leicester and Leicestershire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Leicester and Leicestershire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Leicester and Leicestershire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0.40110548036023175</v>
      </c>
      <c r="C8" s="69">
        <v>0.55032408523436194</v>
      </c>
      <c r="D8" s="69">
        <v>0.55441781793115741</v>
      </c>
      <c r="E8" s="69">
        <v>0.60014405122118519</v>
      </c>
      <c r="F8" s="69">
        <v>0.78783367546686311</v>
      </c>
      <c r="G8" s="10"/>
      <c r="H8" s="69">
        <f>F8-D8</f>
        <v>0.23341585753570571</v>
      </c>
      <c r="I8" s="69">
        <f>'RD T1'!E36</f>
        <v>0.33147158720921011</v>
      </c>
      <c r="J8" s="69">
        <f>SUM(H8:I8)</f>
        <v>0.56488744474491581</v>
      </c>
      <c r="L8" t="str">
        <f>A8</f>
        <v>11 Corporate managers and directors</v>
      </c>
      <c r="M8" s="69">
        <v>3.273157016935762</v>
      </c>
      <c r="N8" s="69">
        <v>4.8760265502627487</v>
      </c>
      <c r="O8" s="69">
        <v>4.555105577881819</v>
      </c>
      <c r="P8" s="69">
        <v>4.8540620441065236</v>
      </c>
      <c r="Q8" s="69">
        <v>6.2924401918255093</v>
      </c>
      <c r="R8" s="10"/>
      <c r="S8" s="69">
        <f>Q8-O8</f>
        <v>1.7373346139436903</v>
      </c>
      <c r="T8" s="69">
        <f>'RD T1'!E65</f>
        <v>2.6595034722339777</v>
      </c>
      <c r="U8" s="69">
        <f>SUM(S8:T8)</f>
        <v>4.3968380861776684</v>
      </c>
      <c r="W8" t="str">
        <f>A8</f>
        <v>11 Corporate managers and directors</v>
      </c>
      <c r="X8" s="69">
        <v>9.1148817454623181</v>
      </c>
      <c r="Y8" s="69">
        <v>10.555644316292145</v>
      </c>
      <c r="Z8" s="69">
        <v>11.979685115885548</v>
      </c>
      <c r="AA8" s="69">
        <v>11.327182075264343</v>
      </c>
      <c r="AB8" s="69">
        <v>13.511901060674544</v>
      </c>
      <c r="AC8" s="69"/>
      <c r="AD8" s="69">
        <f>AB8-Z8</f>
        <v>1.5322159447889963</v>
      </c>
      <c r="AE8" s="69">
        <f>'RD T1'!E94</f>
        <v>6.9462939003264763</v>
      </c>
      <c r="AF8" s="69">
        <f>SUM(AD8:AE8)</f>
        <v>8.4785098451154717</v>
      </c>
      <c r="AH8" t="str">
        <f>L8</f>
        <v>11 Corporate managers and directors</v>
      </c>
      <c r="AI8" s="69">
        <v>1.7405384024805681</v>
      </c>
      <c r="AJ8" s="69">
        <v>1.894249170946577</v>
      </c>
      <c r="AK8" s="69">
        <v>2.1002219426688011</v>
      </c>
      <c r="AL8" s="69">
        <v>1.8924384908940997</v>
      </c>
      <c r="AM8" s="69">
        <v>2.1325428139489304</v>
      </c>
      <c r="AN8" s="69"/>
      <c r="AO8" s="69">
        <f>AM8-AK8</f>
        <v>3.2320871280129282E-2</v>
      </c>
      <c r="AP8" s="69">
        <f>'RD T1'!E123</f>
        <v>1.0643307812647509</v>
      </c>
      <c r="AQ8" s="69">
        <f>SUM(AO8:AP8)</f>
        <v>1.0966516525448802</v>
      </c>
      <c r="AS8" t="str">
        <f>W8</f>
        <v>11 Corporate managers and directors</v>
      </c>
      <c r="AT8" s="69">
        <v>2.6953504499087515</v>
      </c>
      <c r="AU8" s="69">
        <v>2.8983727802766199</v>
      </c>
      <c r="AV8" s="69">
        <v>3.4067417340893686</v>
      </c>
      <c r="AW8" s="69">
        <v>2.9649032637746364</v>
      </c>
      <c r="AX8" s="69">
        <v>3.364574230356947</v>
      </c>
      <c r="AY8" s="69"/>
      <c r="AZ8" s="69">
        <f>AX8-AV8</f>
        <v>-4.2167503732421618E-2</v>
      </c>
      <c r="BA8" s="69">
        <f>'RD T1'!E152</f>
        <v>1.6559526142574952</v>
      </c>
      <c r="BB8" s="69">
        <f>SUM(AZ8:BA8)</f>
        <v>1.6137851105250736</v>
      </c>
      <c r="BD8" t="str">
        <f>AH8</f>
        <v>11 Corporate managers and directors</v>
      </c>
      <c r="BE8" s="69">
        <v>6.6435534235206557</v>
      </c>
      <c r="BF8" s="69">
        <v>8.7042462646468799</v>
      </c>
      <c r="BG8" s="69">
        <v>8.693247732045565</v>
      </c>
      <c r="BH8" s="69">
        <v>7.5683879552245719</v>
      </c>
      <c r="BI8" s="69">
        <v>8.1938104653028674</v>
      </c>
      <c r="BJ8" s="69"/>
      <c r="BK8" s="69">
        <f>BI8-BG8</f>
        <v>-0.49943726674269762</v>
      </c>
      <c r="BL8" s="69">
        <f>'RD T1'!E181</f>
        <v>3.5461495673430594</v>
      </c>
      <c r="BM8" s="69">
        <f>SUM(BK8:BL8)</f>
        <v>3.0467123006003618</v>
      </c>
      <c r="BO8" t="str">
        <f>AS8</f>
        <v>11 Corporate managers and directors</v>
      </c>
      <c r="BP8" s="69">
        <v>5.1858159747889614</v>
      </c>
      <c r="BQ8" s="69">
        <v>6.2482767299059185</v>
      </c>
      <c r="BR8" s="69">
        <v>6.1171330426388861</v>
      </c>
      <c r="BS8" s="69">
        <v>4.6545404103516175</v>
      </c>
      <c r="BT8" s="69">
        <v>3.5796506965732111</v>
      </c>
      <c r="BU8" s="69"/>
      <c r="BV8" s="69">
        <f>BT8-BR8</f>
        <v>-2.537482346065675</v>
      </c>
      <c r="BW8" s="69">
        <f>'RD T1'!E210</f>
        <v>2.0336486913924468</v>
      </c>
      <c r="BX8" s="69">
        <f>SUM(BV8:BW8)</f>
        <v>-0.50383365467322827</v>
      </c>
      <c r="BZ8" t="str">
        <f>BD8</f>
        <v>11 Corporate managers and directors</v>
      </c>
      <c r="CA8" s="69">
        <v>3.7967750366467028</v>
      </c>
      <c r="CB8" s="69">
        <v>4.216016925153208</v>
      </c>
      <c r="CC8" s="69">
        <v>4.4484146239252755</v>
      </c>
      <c r="CD8" s="69">
        <v>3.5860870544712138</v>
      </c>
      <c r="CE8" s="69">
        <v>2.5852152179172165</v>
      </c>
      <c r="CF8" s="69"/>
      <c r="CG8" s="69">
        <f>CE8-CC8</f>
        <v>-1.863199406008059</v>
      </c>
      <c r="CH8" s="69">
        <f>'RD T1'!E239</f>
        <v>1.5033815033945981</v>
      </c>
      <c r="CI8" s="69">
        <f>SUM(CG8:CH8)</f>
        <v>-0.35981790261346092</v>
      </c>
      <c r="CK8" t="str">
        <f>BO8</f>
        <v>11 Corporate managers and directors</v>
      </c>
      <c r="CL8" s="69">
        <v>0.63077083330195705</v>
      </c>
      <c r="CM8" s="69">
        <v>0.83902389292532986</v>
      </c>
      <c r="CN8" s="69">
        <v>0.71339607928428261</v>
      </c>
      <c r="CO8" s="69">
        <v>0.69471351890020649</v>
      </c>
      <c r="CP8" s="69">
        <v>0.63299777686587844</v>
      </c>
      <c r="CQ8" s="69"/>
      <c r="CR8" s="69">
        <f>CP8-CN8</f>
        <v>-8.0398302418404177E-2</v>
      </c>
      <c r="CS8" s="69">
        <f>'RD T1'!E268</f>
        <v>0.23904266089683554</v>
      </c>
      <c r="CT8" s="69">
        <f>SUM(CR8:CS8)</f>
        <v>0.15864435847843136</v>
      </c>
    </row>
    <row r="9" spans="1:98" x14ac:dyDescent="0.2">
      <c r="A9" s="10" t="str">
        <f>name!D5</f>
        <v>12 Other managers and proprietors</v>
      </c>
      <c r="B9" s="69">
        <v>0.15133927563192467</v>
      </c>
      <c r="C9" s="69">
        <v>0.20719233641387191</v>
      </c>
      <c r="D9" s="69">
        <v>0.18323814920668033</v>
      </c>
      <c r="E9" s="69">
        <v>0.23023868548678325</v>
      </c>
      <c r="F9" s="69">
        <v>0.32475132605994134</v>
      </c>
      <c r="H9" s="69">
        <f t="shared" ref="H9:H32" si="26">F9-D9</f>
        <v>0.14151317685326101</v>
      </c>
      <c r="I9" s="69">
        <f>'RD T1'!E37</f>
        <v>0.14474852032176677</v>
      </c>
      <c r="J9" s="69">
        <f t="shared" ref="J9:J32" si="27">SUM(H9:I9)</f>
        <v>0.28626169717502781</v>
      </c>
      <c r="L9" t="str">
        <f t="shared" ref="L9:L32" si="28">A9</f>
        <v>12 Other managers and proprietors</v>
      </c>
      <c r="M9" s="69">
        <v>1.2402024881952711</v>
      </c>
      <c r="N9" s="69">
        <v>1.7569722373160059</v>
      </c>
      <c r="O9" s="69">
        <v>1.6153138646716283</v>
      </c>
      <c r="P9" s="69">
        <v>1.9523909532952735</v>
      </c>
      <c r="Q9" s="69">
        <v>2.7577123565390442</v>
      </c>
      <c r="S9" s="69">
        <f t="shared" ref="S9:S35" si="29">Q9-O9</f>
        <v>1.1423984918674159</v>
      </c>
      <c r="T9" s="69">
        <f>'RD T1'!E66</f>
        <v>1.196627606321738</v>
      </c>
      <c r="U9" s="69">
        <f t="shared" ref="U9:U32" si="30">SUM(S9:T9)</f>
        <v>2.3390260981891542</v>
      </c>
      <c r="W9" t="str">
        <f t="shared" ref="W9:W32" si="31">A9</f>
        <v>12 Other managers and proprietors</v>
      </c>
      <c r="X9" s="69">
        <v>3.3309107773072379</v>
      </c>
      <c r="Y9" s="69">
        <v>3.5477337472274328</v>
      </c>
      <c r="Z9" s="69">
        <v>3.9797827181288317</v>
      </c>
      <c r="AA9" s="69">
        <v>4.3184743612496108</v>
      </c>
      <c r="AB9" s="69">
        <v>5.4056067039506237</v>
      </c>
      <c r="AC9" s="69"/>
      <c r="AD9" s="69">
        <f t="shared" ref="AD9:AD32" si="32">AB9-Z9</f>
        <v>1.425823985821792</v>
      </c>
      <c r="AE9" s="69">
        <f>'RD T1'!E95</f>
        <v>2.8263013818544862</v>
      </c>
      <c r="AF9" s="69">
        <f t="shared" ref="AF9:AF32" si="33">SUM(AD9:AE9)</f>
        <v>4.2521253676762782</v>
      </c>
      <c r="AH9" t="str">
        <f t="shared" ref="AH9:AH32" si="34">L9</f>
        <v>12 Other managers and proprietors</v>
      </c>
      <c r="AI9" s="69">
        <v>0.87694487399770804</v>
      </c>
      <c r="AJ9" s="69">
        <v>0.93390746686959414</v>
      </c>
      <c r="AK9" s="69">
        <v>1.0559346201051076</v>
      </c>
      <c r="AL9" s="69">
        <v>1.0448663101183497</v>
      </c>
      <c r="AM9" s="69">
        <v>1.2798334944623249</v>
      </c>
      <c r="AN9" s="69"/>
      <c r="AO9" s="69">
        <f t="shared" ref="AO9:AO32" si="35">AM9-AK9</f>
        <v>0.22389887435721723</v>
      </c>
      <c r="AP9" s="69">
        <f>'RD T1'!E124</f>
        <v>0.68668122739298032</v>
      </c>
      <c r="AQ9" s="69">
        <f t="shared" ref="AQ9:AQ32" si="36">SUM(AO9:AP9)</f>
        <v>0.91058010175019755</v>
      </c>
      <c r="AS9" t="str">
        <f t="shared" ref="AS9:AS32" si="37">W9</f>
        <v>12 Other managers and proprietors</v>
      </c>
      <c r="AT9" s="69">
        <v>1.0980105620455918</v>
      </c>
      <c r="AU9" s="69">
        <v>1.1341497312830309</v>
      </c>
      <c r="AV9" s="69">
        <v>1.3103887390324258</v>
      </c>
      <c r="AW9" s="69">
        <v>1.4178870096420917</v>
      </c>
      <c r="AX9" s="69">
        <v>1.715093210891385</v>
      </c>
      <c r="AY9" s="69"/>
      <c r="AZ9" s="69">
        <f t="shared" ref="AZ9:AZ32" si="38">AX9-AV9</f>
        <v>0.40470447185895919</v>
      </c>
      <c r="BA9" s="69">
        <f>'RD T1'!E153</f>
        <v>0.87023670127927932</v>
      </c>
      <c r="BB9" s="69">
        <f t="shared" ref="BB9:BB32" si="39">SUM(AZ9:BA9)</f>
        <v>1.2749411731382385</v>
      </c>
      <c r="BD9" t="str">
        <f t="shared" ref="BD9:BD32" si="40">AH9</f>
        <v>12 Other managers and proprietors</v>
      </c>
      <c r="BE9" s="69">
        <v>2.9676414481892848</v>
      </c>
      <c r="BF9" s="69">
        <v>3.3628444470766188</v>
      </c>
      <c r="BG9" s="69">
        <v>3.5425960572962634</v>
      </c>
      <c r="BH9" s="69">
        <v>3.5461188447428675</v>
      </c>
      <c r="BI9" s="69">
        <v>3.9303597370938839</v>
      </c>
      <c r="BJ9" s="69"/>
      <c r="BK9" s="69">
        <f t="shared" ref="BK9:BK32" si="41">BI9-BG9</f>
        <v>0.3877636797976205</v>
      </c>
      <c r="BL9" s="69">
        <f>'RD T1'!E182</f>
        <v>1.6436932564547762</v>
      </c>
      <c r="BM9" s="69">
        <f t="shared" ref="BM9:BM32" si="42">SUM(BK9:BL9)</f>
        <v>2.0314569362523969</v>
      </c>
      <c r="BO9" t="str">
        <f t="shared" ref="BO9:BO32" si="43">AS9</f>
        <v>12 Other managers and proprietors</v>
      </c>
      <c r="BP9" s="69">
        <v>2.9859699847575709</v>
      </c>
      <c r="BQ9" s="69">
        <v>3.4041161299447187</v>
      </c>
      <c r="BR9" s="69">
        <v>3.3037951480739145</v>
      </c>
      <c r="BS9" s="69">
        <v>3.0530133561107284</v>
      </c>
      <c r="BT9" s="69">
        <v>2.6950102160667595</v>
      </c>
      <c r="BU9" s="69"/>
      <c r="BV9" s="69">
        <f t="shared" ref="BV9:BV32" si="44">BT9-BR9</f>
        <v>-0.608784932007155</v>
      </c>
      <c r="BW9" s="69">
        <f>'RD T1'!E211</f>
        <v>1.55263140775477</v>
      </c>
      <c r="BX9" s="69">
        <f t="shared" ref="BX9:BX32" si="45">SUM(BV9:BW9)</f>
        <v>0.94384647574761504</v>
      </c>
      <c r="BZ9" t="str">
        <f t="shared" ref="BZ9:BZ32" si="46">BD9</f>
        <v>12 Other managers and proprietors</v>
      </c>
      <c r="CA9" s="69">
        <v>2.1960327912060813</v>
      </c>
      <c r="CB9" s="69">
        <v>2.1128070044295493</v>
      </c>
      <c r="CC9" s="69">
        <v>2.2093718136542342</v>
      </c>
      <c r="CD9" s="69">
        <v>1.9692280597418976</v>
      </c>
      <c r="CE9" s="69">
        <v>1.3709176090021369</v>
      </c>
      <c r="CF9" s="69"/>
      <c r="CG9" s="69">
        <f t="shared" ref="CG9:CG32" si="47">CE9-CC9</f>
        <v>-0.8384542046520973</v>
      </c>
      <c r="CH9" s="69">
        <f>'RD T1'!E240</f>
        <v>0.82994583067058514</v>
      </c>
      <c r="CI9" s="69">
        <f t="shared" ref="CI9:CI32" si="48">SUM(CG9:CH9)</f>
        <v>-8.5083739815121628E-3</v>
      </c>
      <c r="CK9" t="str">
        <f t="shared" ref="CK9:CK32" si="49">BO9</f>
        <v>12 Other managers and proprietors</v>
      </c>
      <c r="CL9" s="69">
        <v>0.65112704082291994</v>
      </c>
      <c r="CM9" s="69">
        <v>0.74888686215890776</v>
      </c>
      <c r="CN9" s="69">
        <v>0.67732954926178068</v>
      </c>
      <c r="CO9" s="69">
        <v>0.81236861008924133</v>
      </c>
      <c r="CP9" s="69">
        <v>0.86893468296717258</v>
      </c>
      <c r="CQ9" s="69"/>
      <c r="CR9" s="69">
        <f t="shared" ref="CR9:CR32" si="50">CP9-CN9</f>
        <v>0.19160513370539189</v>
      </c>
      <c r="CS9" s="69">
        <f>'RD T1'!E269</f>
        <v>0.30922398591147254</v>
      </c>
      <c r="CT9" s="69">
        <f t="shared" ref="CT9:CT32" si="51">SUM(CR9:CS9)</f>
        <v>0.50082911961686438</v>
      </c>
    </row>
    <row r="10" spans="1:98" x14ac:dyDescent="0.2">
      <c r="A10" s="10" t="str">
        <f>name!D6</f>
        <v>21 Science, research, engineering and technology professionals</v>
      </c>
      <c r="B10" s="69">
        <v>1.1588023570674477</v>
      </c>
      <c r="C10" s="69">
        <v>1.665508554741838</v>
      </c>
      <c r="D10" s="69">
        <v>1.6076688517350231</v>
      </c>
      <c r="E10" s="69">
        <v>2.2012796857018722</v>
      </c>
      <c r="F10" s="69">
        <v>2.9001828061240005</v>
      </c>
      <c r="G10" s="11"/>
      <c r="H10" s="69">
        <f t="shared" si="26"/>
        <v>1.2925139543889774</v>
      </c>
      <c r="I10" s="69">
        <f>'RD T1'!E38</f>
        <v>0.8808176970201006</v>
      </c>
      <c r="J10" s="69">
        <f t="shared" si="27"/>
        <v>2.1733316514090779</v>
      </c>
      <c r="L10" t="str">
        <f t="shared" si="28"/>
        <v>21 Science, research, engineering and technology professionals</v>
      </c>
      <c r="M10" s="69">
        <v>4.2454469967029489</v>
      </c>
      <c r="N10" s="69">
        <v>6.2476694550159566</v>
      </c>
      <c r="O10" s="69">
        <v>6.0570800959990363</v>
      </c>
      <c r="P10" s="69">
        <v>8.963693617867639</v>
      </c>
      <c r="Q10" s="69">
        <v>12.400055949136588</v>
      </c>
      <c r="R10" s="11"/>
      <c r="S10" s="69">
        <f t="shared" si="29"/>
        <v>6.3429758531375517</v>
      </c>
      <c r="T10" s="69">
        <f>'RD T1'!E67</f>
        <v>3.8012352721144005</v>
      </c>
      <c r="U10" s="69">
        <f t="shared" si="30"/>
        <v>10.144211125251953</v>
      </c>
      <c r="W10" t="str">
        <f t="shared" si="31"/>
        <v>21 Science, research, engineering and technology professionals</v>
      </c>
      <c r="X10" s="69">
        <v>9.305012595849611</v>
      </c>
      <c r="Y10" s="69">
        <v>9.9765026373553276</v>
      </c>
      <c r="Z10" s="69">
        <v>11.25425978564699</v>
      </c>
      <c r="AA10" s="69">
        <v>13.544388514095132</v>
      </c>
      <c r="AB10" s="69">
        <v>15.353085456267111</v>
      </c>
      <c r="AC10" s="69"/>
      <c r="AD10" s="69">
        <f t="shared" si="32"/>
        <v>4.0988256706201209</v>
      </c>
      <c r="AE10" s="69">
        <f>'RD T1'!E96</f>
        <v>5.4382467935734073</v>
      </c>
      <c r="AF10" s="69">
        <f t="shared" si="33"/>
        <v>9.5370724641935283</v>
      </c>
      <c r="AH10" t="str">
        <f t="shared" si="34"/>
        <v>21 Science, research, engineering and technology professionals</v>
      </c>
      <c r="AI10" s="69">
        <v>0.9436321391748006</v>
      </c>
      <c r="AJ10" s="69">
        <v>0.98387932622525087</v>
      </c>
      <c r="AK10" s="69">
        <v>1.1617244760155012</v>
      </c>
      <c r="AL10" s="69">
        <v>1.3940470617635039</v>
      </c>
      <c r="AM10" s="69">
        <v>1.6706004617522738</v>
      </c>
      <c r="AN10" s="69"/>
      <c r="AO10" s="69">
        <f t="shared" si="35"/>
        <v>0.50887598573677262</v>
      </c>
      <c r="AP10" s="69">
        <f>'RD T1'!E125</f>
        <v>0.56749683315081256</v>
      </c>
      <c r="AQ10" s="69">
        <f t="shared" si="36"/>
        <v>1.0763728188875852</v>
      </c>
      <c r="AS10" t="str">
        <f t="shared" si="37"/>
        <v>21 Science, research, engineering and technology professionals</v>
      </c>
      <c r="AT10" s="69">
        <v>2.9081606485590239</v>
      </c>
      <c r="AU10" s="69">
        <v>2.7574212980280177</v>
      </c>
      <c r="AV10" s="69">
        <v>3.2475799094986328</v>
      </c>
      <c r="AW10" s="69">
        <v>3.5485041282002818</v>
      </c>
      <c r="AX10" s="69">
        <v>3.841876213343725</v>
      </c>
      <c r="AY10" s="69"/>
      <c r="AZ10" s="69">
        <f t="shared" si="38"/>
        <v>0.59429630384509213</v>
      </c>
      <c r="BA10" s="69">
        <f>'RD T1'!E154</f>
        <v>1.2898329970795237</v>
      </c>
      <c r="BB10" s="69">
        <f t="shared" si="39"/>
        <v>1.8841293009246158</v>
      </c>
      <c r="BD10" t="str">
        <f t="shared" si="40"/>
        <v>21 Science, research, engineering and technology professionals</v>
      </c>
      <c r="BE10" s="69">
        <v>4.6114550128896505</v>
      </c>
      <c r="BF10" s="69">
        <v>5.8398681387997922</v>
      </c>
      <c r="BG10" s="69">
        <v>5.6688207332154512</v>
      </c>
      <c r="BH10" s="69">
        <v>6.6514351391333193</v>
      </c>
      <c r="BI10" s="69">
        <v>7.1965698878534106</v>
      </c>
      <c r="BJ10" s="69"/>
      <c r="BK10" s="69">
        <f t="shared" si="41"/>
        <v>1.5277491546379594</v>
      </c>
      <c r="BL10" s="69">
        <f>'RD T1'!E183</f>
        <v>2.1053265311329499</v>
      </c>
      <c r="BM10" s="69">
        <f t="shared" si="42"/>
        <v>3.6330756857709092</v>
      </c>
      <c r="BO10" t="str">
        <f t="shared" si="43"/>
        <v>21 Science, research, engineering and technology professionals</v>
      </c>
      <c r="BP10" s="69">
        <v>3.0665567368169717</v>
      </c>
      <c r="BQ10" s="69">
        <v>3.6468635280110164</v>
      </c>
      <c r="BR10" s="69">
        <v>3.6200862627046053</v>
      </c>
      <c r="BS10" s="69">
        <v>3.9108000389398221</v>
      </c>
      <c r="BT10" s="69">
        <v>3.5788672062841309</v>
      </c>
      <c r="BU10" s="69"/>
      <c r="BV10" s="69">
        <f t="shared" si="44"/>
        <v>-4.1219056420474409E-2</v>
      </c>
      <c r="BW10" s="69">
        <f>'RD T1'!E212</f>
        <v>1.2762167427971813</v>
      </c>
      <c r="BX10" s="69">
        <f t="shared" si="45"/>
        <v>1.2349976863767069</v>
      </c>
      <c r="BZ10" t="str">
        <f t="shared" si="46"/>
        <v>21 Science, research, engineering and technology professionals</v>
      </c>
      <c r="CA10" s="69">
        <v>1.8261604090569676</v>
      </c>
      <c r="CB10" s="69">
        <v>2.1366831856401629</v>
      </c>
      <c r="CC10" s="69">
        <v>2.203057522211247</v>
      </c>
      <c r="CD10" s="69">
        <v>2.2914759816788055</v>
      </c>
      <c r="CE10" s="69">
        <v>1.5971277182204819</v>
      </c>
      <c r="CF10" s="69"/>
      <c r="CG10" s="69">
        <f t="shared" si="47"/>
        <v>-0.60592980399076501</v>
      </c>
      <c r="CH10" s="69">
        <f>'RD T1'!E241</f>
        <v>0.6651452320162079</v>
      </c>
      <c r="CI10" s="69">
        <f t="shared" si="48"/>
        <v>5.9215428025442884E-2</v>
      </c>
      <c r="CK10" t="str">
        <f t="shared" si="49"/>
        <v>21 Science, research, engineering and technology professionals</v>
      </c>
      <c r="CL10" s="69">
        <v>0.30599963154448517</v>
      </c>
      <c r="CM10" s="69">
        <v>0.41123786331038059</v>
      </c>
      <c r="CN10" s="69">
        <v>0.3808297855952531</v>
      </c>
      <c r="CO10" s="69">
        <v>0.59823010183394598</v>
      </c>
      <c r="CP10" s="69">
        <v>0.57124864450403823</v>
      </c>
      <c r="CQ10" s="69"/>
      <c r="CR10" s="69">
        <f t="shared" si="50"/>
        <v>0.19041885890878513</v>
      </c>
      <c r="CS10" s="69">
        <f>'RD T1'!E270</f>
        <v>0.16143132884962533</v>
      </c>
      <c r="CT10" s="69">
        <f t="shared" si="51"/>
        <v>0.35185018775841048</v>
      </c>
    </row>
    <row r="11" spans="1:98" x14ac:dyDescent="0.2">
      <c r="A11" s="10" t="str">
        <f>name!D7</f>
        <v>22 Health professionals</v>
      </c>
      <c r="B11" s="69">
        <v>0.95797190628616713</v>
      </c>
      <c r="C11" s="69">
        <v>1.2991311115491144</v>
      </c>
      <c r="D11" s="69">
        <v>1.1776839619661539</v>
      </c>
      <c r="E11" s="69">
        <v>1.439508544075877</v>
      </c>
      <c r="F11" s="69">
        <v>1.8444059812561742</v>
      </c>
      <c r="G11" s="11"/>
      <c r="H11" s="69">
        <f t="shared" si="26"/>
        <v>0.66672201929002028</v>
      </c>
      <c r="I11" s="69">
        <f>'RD T1'!E39</f>
        <v>0.70751365887507034</v>
      </c>
      <c r="J11" s="69">
        <f t="shared" si="27"/>
        <v>1.3742356781650906</v>
      </c>
      <c r="L11" t="str">
        <f t="shared" si="28"/>
        <v>22 Health professionals</v>
      </c>
      <c r="M11" s="69">
        <v>2.8853300831391535</v>
      </c>
      <c r="N11" s="69">
        <v>4.0551083015235969</v>
      </c>
      <c r="O11" s="69">
        <v>3.5421602907914251</v>
      </c>
      <c r="P11" s="69">
        <v>3.9554093334733178</v>
      </c>
      <c r="Q11" s="69">
        <v>4.815571699435556</v>
      </c>
      <c r="R11" s="11"/>
      <c r="S11" s="69">
        <f t="shared" si="29"/>
        <v>1.2734114086441308</v>
      </c>
      <c r="T11" s="69">
        <f>'RD T1'!E68</f>
        <v>1.9454141611431126</v>
      </c>
      <c r="U11" s="69">
        <f t="shared" si="30"/>
        <v>3.2188255697872434</v>
      </c>
      <c r="W11" t="str">
        <f t="shared" si="31"/>
        <v>22 Health professionals</v>
      </c>
      <c r="X11" s="69">
        <v>6.749395215661707</v>
      </c>
      <c r="Y11" s="69">
        <v>7.3372851965295629</v>
      </c>
      <c r="Z11" s="69">
        <v>7.825095648006454</v>
      </c>
      <c r="AA11" s="69">
        <v>8.066851642744135</v>
      </c>
      <c r="AB11" s="69">
        <v>9.320418071160022</v>
      </c>
      <c r="AC11" s="69"/>
      <c r="AD11" s="69">
        <f t="shared" si="32"/>
        <v>1.495322423153568</v>
      </c>
      <c r="AE11" s="69">
        <f>'RD T1'!E97</f>
        <v>4.9731049266852612</v>
      </c>
      <c r="AF11" s="69">
        <f t="shared" si="33"/>
        <v>6.4684273498388292</v>
      </c>
      <c r="AH11" t="str">
        <f t="shared" si="34"/>
        <v>22 Health professionals</v>
      </c>
      <c r="AI11" s="69">
        <v>3.4243968875813819</v>
      </c>
      <c r="AJ11" s="69">
        <v>2.4707284590309482</v>
      </c>
      <c r="AK11" s="69">
        <v>2.3938934404796592</v>
      </c>
      <c r="AL11" s="69">
        <v>1.3527664505997805</v>
      </c>
      <c r="AM11" s="69">
        <v>0.65066048845930236</v>
      </c>
      <c r="AN11" s="69"/>
      <c r="AO11" s="69">
        <f t="shared" si="35"/>
        <v>-1.7432329520203569</v>
      </c>
      <c r="AP11" s="69">
        <f>'RD T1'!E126</f>
        <v>0.47644012734565533</v>
      </c>
      <c r="AQ11" s="69">
        <f t="shared" si="36"/>
        <v>-1.2667928246747016</v>
      </c>
      <c r="AS11" t="str">
        <f t="shared" si="37"/>
        <v>22 Health professionals</v>
      </c>
      <c r="AT11" s="69">
        <v>0.44916730085645173</v>
      </c>
      <c r="AU11" s="69">
        <v>0.52068625473008789</v>
      </c>
      <c r="AV11" s="69">
        <v>0.61015502466584892</v>
      </c>
      <c r="AW11" s="69">
        <v>0.63133486082974077</v>
      </c>
      <c r="AX11" s="69">
        <v>0.73381920454855665</v>
      </c>
      <c r="AY11" s="69"/>
      <c r="AZ11" s="69">
        <f t="shared" si="38"/>
        <v>0.12366417988270773</v>
      </c>
      <c r="BA11" s="69">
        <f>'RD T1'!E155</f>
        <v>0.34874102081398278</v>
      </c>
      <c r="BB11" s="69">
        <f t="shared" si="39"/>
        <v>0.47240520069669051</v>
      </c>
      <c r="BD11" t="str">
        <f t="shared" si="40"/>
        <v>22 Health professionals</v>
      </c>
      <c r="BE11" s="69">
        <v>1.7258096269885164</v>
      </c>
      <c r="BF11" s="69">
        <v>2.1095679636503037</v>
      </c>
      <c r="BG11" s="69">
        <v>2.2985368995363511</v>
      </c>
      <c r="BH11" s="69">
        <v>2.270444607092617</v>
      </c>
      <c r="BI11" s="69">
        <v>2.4088195757737294</v>
      </c>
      <c r="BJ11" s="69"/>
      <c r="BK11" s="69">
        <f t="shared" si="41"/>
        <v>0.11028267623737831</v>
      </c>
      <c r="BL11" s="69">
        <f>'RD T1'!E184</f>
        <v>1.2387703655527527</v>
      </c>
      <c r="BM11" s="69">
        <f t="shared" si="42"/>
        <v>1.349053041790131</v>
      </c>
      <c r="BO11" t="str">
        <f t="shared" si="43"/>
        <v>22 Health professionals</v>
      </c>
      <c r="BP11" s="69">
        <v>1.3856396289932758</v>
      </c>
      <c r="BQ11" s="69">
        <v>1.6040491299772881</v>
      </c>
      <c r="BR11" s="69">
        <v>1.7111982262152818</v>
      </c>
      <c r="BS11" s="69">
        <v>1.5202730575379779</v>
      </c>
      <c r="BT11" s="69">
        <v>1.2370538432657308</v>
      </c>
      <c r="BU11" s="69"/>
      <c r="BV11" s="69">
        <f t="shared" si="44"/>
        <v>-0.47414438294955108</v>
      </c>
      <c r="BW11" s="69">
        <f>'RD T1'!E213</f>
        <v>0.72165445342733969</v>
      </c>
      <c r="BX11" s="69">
        <f t="shared" si="45"/>
        <v>0.24751007047778861</v>
      </c>
      <c r="BZ11" t="str">
        <f t="shared" si="46"/>
        <v>22 Health professionals</v>
      </c>
      <c r="CA11" s="69">
        <v>0.96454712585716595</v>
      </c>
      <c r="CB11" s="69">
        <v>0.92021614046097344</v>
      </c>
      <c r="CC11" s="69">
        <v>0.92821927765268852</v>
      </c>
      <c r="CD11" s="69">
        <v>0.9788681149217705</v>
      </c>
      <c r="CE11" s="69">
        <v>0.66556528557252048</v>
      </c>
      <c r="CF11" s="69"/>
      <c r="CG11" s="69">
        <f t="shared" si="47"/>
        <v>-0.26265399208016804</v>
      </c>
      <c r="CH11" s="69">
        <f>'RD T1'!E242</f>
        <v>0.36251906528977201</v>
      </c>
      <c r="CI11" s="69">
        <f t="shared" si="48"/>
        <v>9.9865073209603972E-2</v>
      </c>
      <c r="CK11" t="str">
        <f t="shared" si="49"/>
        <v>22 Health professionals</v>
      </c>
      <c r="CL11" s="69">
        <v>9.4961358114860603E-2</v>
      </c>
      <c r="CM11" s="69">
        <v>0.12911894331505488</v>
      </c>
      <c r="CN11" s="69">
        <v>0.12291524755649</v>
      </c>
      <c r="CO11" s="69">
        <v>0.14440229225604215</v>
      </c>
      <c r="CP11" s="69">
        <v>0.14486135678425277</v>
      </c>
      <c r="CQ11" s="69"/>
      <c r="CR11" s="69">
        <f t="shared" si="50"/>
        <v>2.1946109227762772E-2</v>
      </c>
      <c r="CS11" s="69">
        <f>'RD T1'!E271</f>
        <v>5.6307422176076066E-2</v>
      </c>
      <c r="CT11" s="69">
        <f t="shared" si="51"/>
        <v>7.8253531403838839E-2</v>
      </c>
    </row>
    <row r="12" spans="1:98" x14ac:dyDescent="0.2">
      <c r="A12" s="10" t="str">
        <f>name!D8</f>
        <v>23 Teaching and other educational professionals</v>
      </c>
      <c r="B12" s="69">
        <v>1.6489969393793007</v>
      </c>
      <c r="C12" s="69">
        <v>2.0879812310100574</v>
      </c>
      <c r="D12" s="69">
        <v>2.0505215529799266</v>
      </c>
      <c r="E12" s="69">
        <v>2.1858624358782435</v>
      </c>
      <c r="F12" s="69">
        <v>2.4753635001174663</v>
      </c>
      <c r="G12" s="11"/>
      <c r="H12" s="69">
        <f t="shared" si="26"/>
        <v>0.42484194713753975</v>
      </c>
      <c r="I12" s="69">
        <f>'RD T1'!E40</f>
        <v>1.0444305675484482</v>
      </c>
      <c r="J12" s="69">
        <f t="shared" si="27"/>
        <v>1.469272514685988</v>
      </c>
      <c r="L12" t="str">
        <f t="shared" si="28"/>
        <v>23 Teaching and other educational professionals</v>
      </c>
      <c r="M12" s="69">
        <v>8.6919451113371835</v>
      </c>
      <c r="N12" s="69">
        <v>11.677794974347877</v>
      </c>
      <c r="O12" s="69">
        <v>11.310716267065212</v>
      </c>
      <c r="P12" s="69">
        <v>11.898498767130631</v>
      </c>
      <c r="Q12" s="69">
        <v>13.47254140565996</v>
      </c>
      <c r="R12" s="11"/>
      <c r="S12" s="69">
        <f t="shared" si="29"/>
        <v>2.1618251385947485</v>
      </c>
      <c r="T12" s="69">
        <f>'RD T1'!E69</f>
        <v>5.8386517017145527</v>
      </c>
      <c r="U12" s="69">
        <f t="shared" si="30"/>
        <v>8.0004768403093003</v>
      </c>
      <c r="W12" t="str">
        <f t="shared" si="31"/>
        <v>23 Teaching and other educational professionals</v>
      </c>
      <c r="X12" s="69">
        <v>6.2601902032121215</v>
      </c>
      <c r="Y12" s="69">
        <v>5.7170870824946798</v>
      </c>
      <c r="Z12" s="69">
        <v>6.7015002154631143</v>
      </c>
      <c r="AA12" s="69">
        <v>5.1958838821759912</v>
      </c>
      <c r="AB12" s="69">
        <v>4.228277221543757</v>
      </c>
      <c r="AC12" s="69"/>
      <c r="AD12" s="69">
        <f t="shared" si="32"/>
        <v>-2.4732229939193573</v>
      </c>
      <c r="AE12" s="69">
        <f>'RD T1'!E98</f>
        <v>2.7479738445170927</v>
      </c>
      <c r="AF12" s="69">
        <f t="shared" si="33"/>
        <v>0.27475085059773541</v>
      </c>
      <c r="AH12" t="str">
        <f t="shared" si="34"/>
        <v>23 Teaching and other educational professionals</v>
      </c>
      <c r="AI12" s="69">
        <v>0.89677596883568411</v>
      </c>
      <c r="AJ12" s="69">
        <v>0.50774835162531229</v>
      </c>
      <c r="AK12" s="69">
        <v>0.51927780177681471</v>
      </c>
      <c r="AL12" s="69">
        <v>0.24851155826138704</v>
      </c>
      <c r="AM12" s="69">
        <v>0.24836427858517637</v>
      </c>
      <c r="AN12" s="69"/>
      <c r="AO12" s="69">
        <f t="shared" si="35"/>
        <v>-0.27091352319163831</v>
      </c>
      <c r="AP12" s="69">
        <f>'RD T1'!E127</f>
        <v>8.0083723724095501E-2</v>
      </c>
      <c r="AQ12" s="69">
        <f t="shared" si="36"/>
        <v>-0.1908297994675428</v>
      </c>
      <c r="AS12" t="str">
        <f t="shared" si="37"/>
        <v>23 Teaching and other educational professionals</v>
      </c>
      <c r="AT12" s="69">
        <v>0.25009942726719969</v>
      </c>
      <c r="AU12" s="69">
        <v>0.23521573143000138</v>
      </c>
      <c r="AV12" s="69">
        <v>0.28058693864578571</v>
      </c>
      <c r="AW12" s="69">
        <v>0.2220359300434856</v>
      </c>
      <c r="AX12" s="69">
        <v>0.19561071877887176</v>
      </c>
      <c r="AY12" s="69"/>
      <c r="AZ12" s="69">
        <f t="shared" si="38"/>
        <v>-8.4976219866913949E-2</v>
      </c>
      <c r="BA12" s="69">
        <f>'RD T1'!E156</f>
        <v>0.10495259463099221</v>
      </c>
      <c r="BB12" s="69">
        <f t="shared" si="39"/>
        <v>1.9976374764078264E-2</v>
      </c>
      <c r="BD12" t="str">
        <f t="shared" si="40"/>
        <v>23 Teaching and other educational professionals</v>
      </c>
      <c r="BE12" s="69">
        <v>0.91452019586211974</v>
      </c>
      <c r="BF12" s="69">
        <v>1.0733394561509189</v>
      </c>
      <c r="BG12" s="69">
        <v>1.2224541278644945</v>
      </c>
      <c r="BH12" s="69">
        <v>1.1156608590585082</v>
      </c>
      <c r="BI12" s="69">
        <v>1.2934661750565637</v>
      </c>
      <c r="BJ12" s="69"/>
      <c r="BK12" s="69">
        <f t="shared" si="41"/>
        <v>7.1012047192069216E-2</v>
      </c>
      <c r="BL12" s="69">
        <f>'RD T1'!E185</f>
        <v>0.51090846448960969</v>
      </c>
      <c r="BM12" s="69">
        <f t="shared" si="42"/>
        <v>0.58192051168167891</v>
      </c>
      <c r="BO12" t="str">
        <f t="shared" si="43"/>
        <v>23 Teaching and other educational professionals</v>
      </c>
      <c r="BP12" s="69">
        <v>0.70284084904644528</v>
      </c>
      <c r="BQ12" s="69">
        <v>0.72732441842305839</v>
      </c>
      <c r="BR12" s="69">
        <v>0.83637087755702466</v>
      </c>
      <c r="BS12" s="69">
        <v>0.65593188368764599</v>
      </c>
      <c r="BT12" s="69">
        <v>0.51640081470560184</v>
      </c>
      <c r="BU12" s="69"/>
      <c r="BV12" s="69">
        <f t="shared" si="44"/>
        <v>-0.31997006285142282</v>
      </c>
      <c r="BW12" s="69">
        <f>'RD T1'!E214</f>
        <v>0.30523034952385114</v>
      </c>
      <c r="BX12" s="69">
        <f t="shared" si="45"/>
        <v>-1.473971332757168E-2</v>
      </c>
      <c r="BZ12" t="str">
        <f t="shared" si="46"/>
        <v>23 Teaching and other educational professionals</v>
      </c>
      <c r="CA12" s="69">
        <v>0.56876641089016666</v>
      </c>
      <c r="CB12" s="69">
        <v>0.53130259131153412</v>
      </c>
      <c r="CC12" s="69">
        <v>0.64283964375238889</v>
      </c>
      <c r="CD12" s="69">
        <v>0.5676870190481127</v>
      </c>
      <c r="CE12" s="69">
        <v>0.39615997795200852</v>
      </c>
      <c r="CF12" s="69"/>
      <c r="CG12" s="69">
        <f t="shared" si="47"/>
        <v>-0.24667966580038037</v>
      </c>
      <c r="CH12" s="69">
        <f>'RD T1'!E243</f>
        <v>0.23102952278374708</v>
      </c>
      <c r="CI12" s="69">
        <f t="shared" si="48"/>
        <v>-1.5650143016633283E-2</v>
      </c>
      <c r="CK12" t="str">
        <f t="shared" si="49"/>
        <v>23 Teaching and other educational professionals</v>
      </c>
      <c r="CL12" s="69">
        <v>9.0610359209637698E-2</v>
      </c>
      <c r="CM12" s="69">
        <v>0.12576644384510682</v>
      </c>
      <c r="CN12" s="69">
        <v>0.14761050880632931</v>
      </c>
      <c r="CO12" s="69">
        <v>0.17141810379979905</v>
      </c>
      <c r="CP12" s="69">
        <v>0.16320216144615965</v>
      </c>
      <c r="CQ12" s="69"/>
      <c r="CR12" s="69">
        <f t="shared" si="50"/>
        <v>1.5591652639830339E-2</v>
      </c>
      <c r="CS12" s="69">
        <f>'RD T1'!E272</f>
        <v>7.5970019913685807E-2</v>
      </c>
      <c r="CT12" s="69">
        <f t="shared" si="51"/>
        <v>9.1561672553516146E-2</v>
      </c>
    </row>
    <row r="13" spans="1:98" x14ac:dyDescent="0.2">
      <c r="A13" s="10" t="str">
        <f>name!D9</f>
        <v>24 Business, media and public service professionals</v>
      </c>
      <c r="B13" s="69">
        <v>0.40609631408236024</v>
      </c>
      <c r="C13" s="69">
        <v>0.58373009503208872</v>
      </c>
      <c r="D13" s="69">
        <v>0.59388919641821825</v>
      </c>
      <c r="E13" s="69">
        <v>0.72668233629136458</v>
      </c>
      <c r="F13" s="69">
        <v>0.97356163952643826</v>
      </c>
      <c r="G13" s="11"/>
      <c r="H13" s="69">
        <f t="shared" si="26"/>
        <v>0.37967244310822001</v>
      </c>
      <c r="I13" s="69">
        <f>'RD T1'!E41</f>
        <v>0.3792439832575879</v>
      </c>
      <c r="J13" s="69">
        <f t="shared" si="27"/>
        <v>0.75891642636580792</v>
      </c>
      <c r="L13" t="str">
        <f t="shared" si="28"/>
        <v>24 Business, media and public service professionals</v>
      </c>
      <c r="M13" s="69">
        <v>5.1941083343019638</v>
      </c>
      <c r="N13" s="69">
        <v>7.7341480509823022</v>
      </c>
      <c r="O13" s="69">
        <v>7.8935859252404477</v>
      </c>
      <c r="P13" s="69">
        <v>9.3323311913706224</v>
      </c>
      <c r="Q13" s="69">
        <v>11.939657305577962</v>
      </c>
      <c r="R13" s="11"/>
      <c r="S13" s="69">
        <f t="shared" si="29"/>
        <v>4.0460713803375139</v>
      </c>
      <c r="T13" s="69">
        <f>'RD T1'!E70</f>
        <v>4.710789773286046</v>
      </c>
      <c r="U13" s="69">
        <f t="shared" si="30"/>
        <v>8.7568611536235608</v>
      </c>
      <c r="W13" t="str">
        <f t="shared" si="31"/>
        <v>24 Business, media and public service professionals</v>
      </c>
      <c r="X13" s="69">
        <v>10.683756371370208</v>
      </c>
      <c r="Y13" s="69">
        <v>11.691896433750166</v>
      </c>
      <c r="Z13" s="69">
        <v>14.425658044285335</v>
      </c>
      <c r="AA13" s="69">
        <v>14.81171966606969</v>
      </c>
      <c r="AB13" s="69">
        <v>16.611753136934105</v>
      </c>
      <c r="AC13" s="69"/>
      <c r="AD13" s="69">
        <f t="shared" si="32"/>
        <v>2.1860950926487703</v>
      </c>
      <c r="AE13" s="69">
        <f>'RD T1'!E99</f>
        <v>8.2006787726080717</v>
      </c>
      <c r="AF13" s="69">
        <f t="shared" si="33"/>
        <v>10.386773865256842</v>
      </c>
      <c r="AH13" t="str">
        <f t="shared" si="34"/>
        <v>24 Business, media and public service professionals</v>
      </c>
      <c r="AI13" s="69">
        <v>1.0842447896810119</v>
      </c>
      <c r="AJ13" s="69">
        <v>0.99450316220680224</v>
      </c>
      <c r="AK13" s="69">
        <v>1.1847055428248519</v>
      </c>
      <c r="AL13" s="69">
        <v>1.1109018133024788</v>
      </c>
      <c r="AM13" s="69">
        <v>1.255054498371265</v>
      </c>
      <c r="AN13" s="69"/>
      <c r="AO13" s="69">
        <f t="shared" si="35"/>
        <v>7.0348955546413183E-2</v>
      </c>
      <c r="AP13" s="69">
        <f>'RD T1'!E128</f>
        <v>0.45861355838746581</v>
      </c>
      <c r="AQ13" s="69">
        <f t="shared" si="36"/>
        <v>0.52896251393387894</v>
      </c>
      <c r="AS13" t="str">
        <f t="shared" si="37"/>
        <v>24 Business, media and public service professionals</v>
      </c>
      <c r="AT13" s="69">
        <v>1.7697710238483009</v>
      </c>
      <c r="AU13" s="69">
        <v>1.8189331243014881</v>
      </c>
      <c r="AV13" s="69">
        <v>2.3503648183523325</v>
      </c>
      <c r="AW13" s="69">
        <v>2.4207119459542503</v>
      </c>
      <c r="AX13" s="69">
        <v>2.8270909879021033</v>
      </c>
      <c r="AY13" s="69"/>
      <c r="AZ13" s="69">
        <f t="shared" si="38"/>
        <v>0.47672616954977087</v>
      </c>
      <c r="BA13" s="69">
        <f>'RD T1'!E157</f>
        <v>1.2499967167621262</v>
      </c>
      <c r="BB13" s="69">
        <f t="shared" si="39"/>
        <v>1.7267228863118971</v>
      </c>
      <c r="BD13" t="str">
        <f t="shared" si="40"/>
        <v>24 Business, media and public service professionals</v>
      </c>
      <c r="BE13" s="69">
        <v>4.027030215040833</v>
      </c>
      <c r="BF13" s="69">
        <v>5.1087094256334549</v>
      </c>
      <c r="BG13" s="69">
        <v>5.5125657888127231</v>
      </c>
      <c r="BH13" s="69">
        <v>5.6596486370777459</v>
      </c>
      <c r="BI13" s="69">
        <v>6.2106707470339098</v>
      </c>
      <c r="BJ13" s="69"/>
      <c r="BK13" s="69">
        <f t="shared" si="41"/>
        <v>0.69810495822118668</v>
      </c>
      <c r="BL13" s="69">
        <f>'RD T1'!E186</f>
        <v>2.4556596550260812</v>
      </c>
      <c r="BM13" s="69">
        <f t="shared" si="42"/>
        <v>3.1537646132472679</v>
      </c>
      <c r="BO13" t="str">
        <f t="shared" si="43"/>
        <v>24 Business, media and public service professionals</v>
      </c>
      <c r="BP13" s="69">
        <v>2.9170843320712403</v>
      </c>
      <c r="BQ13" s="69">
        <v>3.3695043060855916</v>
      </c>
      <c r="BR13" s="69">
        <v>3.6690447968433122</v>
      </c>
      <c r="BS13" s="69">
        <v>3.2618689327710286</v>
      </c>
      <c r="BT13" s="69">
        <v>2.6827895492162335</v>
      </c>
      <c r="BU13" s="69"/>
      <c r="BV13" s="69">
        <f t="shared" si="44"/>
        <v>-0.98625524762707872</v>
      </c>
      <c r="BW13" s="69">
        <f>'RD T1'!E215</f>
        <v>1.3124278340538531</v>
      </c>
      <c r="BX13" s="69">
        <f t="shared" si="45"/>
        <v>0.32617258642677438</v>
      </c>
      <c r="BZ13" t="str">
        <f t="shared" si="46"/>
        <v>24 Business, media and public service professionals</v>
      </c>
      <c r="CA13" s="69">
        <v>1.8713473667086471</v>
      </c>
      <c r="CB13" s="69">
        <v>1.9701634026142392</v>
      </c>
      <c r="CC13" s="69">
        <v>2.2857397057437248</v>
      </c>
      <c r="CD13" s="69">
        <v>2.0881644689972778</v>
      </c>
      <c r="CE13" s="69">
        <v>1.3521912340122797</v>
      </c>
      <c r="CF13" s="69"/>
      <c r="CG13" s="69">
        <f t="shared" si="47"/>
        <v>-0.93354847173144506</v>
      </c>
      <c r="CH13" s="69">
        <f>'RD T1'!E244</f>
        <v>0.76144787990819851</v>
      </c>
      <c r="CI13" s="69">
        <f t="shared" si="48"/>
        <v>-0.17210059182324655</v>
      </c>
      <c r="CK13" t="str">
        <f t="shared" si="49"/>
        <v>24 Business, media and public service professionals</v>
      </c>
      <c r="CL13" s="69">
        <v>0.33463595482562791</v>
      </c>
      <c r="CM13" s="69">
        <v>0.45743793344067663</v>
      </c>
      <c r="CN13" s="69">
        <v>0.45194191379618742</v>
      </c>
      <c r="CO13" s="69">
        <v>0.54791657806724392</v>
      </c>
      <c r="CP13" s="69">
        <v>0.49413995570104319</v>
      </c>
      <c r="CQ13" s="69"/>
      <c r="CR13" s="69">
        <f t="shared" si="50"/>
        <v>4.2198041904855765E-2</v>
      </c>
      <c r="CS13" s="69">
        <f>'RD T1'!E273</f>
        <v>0.19787883092095335</v>
      </c>
      <c r="CT13" s="69">
        <f t="shared" si="51"/>
        <v>0.24007687282580911</v>
      </c>
    </row>
    <row r="14" spans="1:98" x14ac:dyDescent="0.2">
      <c r="A14" s="10" t="str">
        <f>name!D10</f>
        <v>31 Science, engineering and technology associate professionals</v>
      </c>
      <c r="B14" s="69">
        <v>0.14029031193846089</v>
      </c>
      <c r="C14" s="69">
        <v>0.21281035723324818</v>
      </c>
      <c r="D14" s="69">
        <v>0.21633662548966234</v>
      </c>
      <c r="E14" s="69">
        <v>0.24976426678944366</v>
      </c>
      <c r="F14" s="69">
        <v>0.36374669960925848</v>
      </c>
      <c r="G14" s="11"/>
      <c r="H14" s="69">
        <f t="shared" si="26"/>
        <v>0.14741007411959614</v>
      </c>
      <c r="I14" s="69">
        <f>'RD T1'!E42</f>
        <v>0.1241953406574641</v>
      </c>
      <c r="J14" s="69">
        <f t="shared" si="27"/>
        <v>0.27160541477706024</v>
      </c>
      <c r="L14" t="str">
        <f t="shared" si="28"/>
        <v>31 Science, engineering and technology associate professionals</v>
      </c>
      <c r="M14" s="69">
        <v>0.73173901405541675</v>
      </c>
      <c r="N14" s="69">
        <v>1.087210387947608</v>
      </c>
      <c r="O14" s="69">
        <v>1.0893918281609294</v>
      </c>
      <c r="P14" s="69">
        <v>1.2327409884447442</v>
      </c>
      <c r="Q14" s="69">
        <v>1.7053927942652707</v>
      </c>
      <c r="R14" s="11"/>
      <c r="S14" s="69">
        <f t="shared" si="29"/>
        <v>0.6160009661043413</v>
      </c>
      <c r="T14" s="69">
        <f>'RD T1'!E71</f>
        <v>0.5732450265084359</v>
      </c>
      <c r="U14" s="69">
        <f t="shared" si="30"/>
        <v>1.1892459926127772</v>
      </c>
      <c r="W14" t="str">
        <f t="shared" si="31"/>
        <v>31 Science, engineering and technology associate professionals</v>
      </c>
      <c r="X14" s="69">
        <v>2.0456509163642469</v>
      </c>
      <c r="Y14" s="69">
        <v>2.4070572938137293</v>
      </c>
      <c r="Z14" s="69">
        <v>2.7925181684559561</v>
      </c>
      <c r="AA14" s="69">
        <v>2.7513690998986924</v>
      </c>
      <c r="AB14" s="69">
        <v>3.2114741916868823</v>
      </c>
      <c r="AC14" s="69"/>
      <c r="AD14" s="69">
        <f t="shared" si="32"/>
        <v>0.41895602323092618</v>
      </c>
      <c r="AE14" s="69">
        <f>'RD T1'!E100</f>
        <v>1.2849095593243274</v>
      </c>
      <c r="AF14" s="69">
        <f t="shared" si="33"/>
        <v>1.7038655825552536</v>
      </c>
      <c r="AH14" t="str">
        <f t="shared" si="34"/>
        <v>31 Science, engineering and technology associate professionals</v>
      </c>
      <c r="AI14" s="69">
        <v>0.37141794519130111</v>
      </c>
      <c r="AJ14" s="69">
        <v>0.41039600229743445</v>
      </c>
      <c r="AK14" s="69">
        <v>0.5053679894658557</v>
      </c>
      <c r="AL14" s="69">
        <v>0.53771528144228342</v>
      </c>
      <c r="AM14" s="69">
        <v>0.72804844076045161</v>
      </c>
      <c r="AN14" s="69"/>
      <c r="AO14" s="69">
        <f t="shared" si="35"/>
        <v>0.2226804512945959</v>
      </c>
      <c r="AP14" s="69">
        <f>'RD T1'!E129</f>
        <v>0.27523004066655404</v>
      </c>
      <c r="AQ14" s="69">
        <f t="shared" si="36"/>
        <v>0.49791049196114995</v>
      </c>
      <c r="AS14" t="str">
        <f t="shared" si="37"/>
        <v>31 Science, engineering and technology associate professionals</v>
      </c>
      <c r="AT14" s="69">
        <v>1.0169603201407207</v>
      </c>
      <c r="AU14" s="69">
        <v>1.0129298783621883</v>
      </c>
      <c r="AV14" s="69">
        <v>1.2266976025059213</v>
      </c>
      <c r="AW14" s="69">
        <v>1.0440358878056031</v>
      </c>
      <c r="AX14" s="69">
        <v>1.0812426310615246</v>
      </c>
      <c r="AY14" s="69"/>
      <c r="AZ14" s="69">
        <f t="shared" si="38"/>
        <v>-0.14545497144439667</v>
      </c>
      <c r="BA14" s="69">
        <f>'RD T1'!E158</f>
        <v>0.40698086359060676</v>
      </c>
      <c r="BB14" s="69">
        <f t="shared" si="39"/>
        <v>0.26152589214621008</v>
      </c>
      <c r="BD14" t="str">
        <f t="shared" si="40"/>
        <v>31 Science, engineering and technology associate professionals</v>
      </c>
      <c r="BE14" s="69">
        <v>2.0916016673613549</v>
      </c>
      <c r="BF14" s="69">
        <v>2.5318395406880922</v>
      </c>
      <c r="BG14" s="69">
        <v>2.6261748994807905</v>
      </c>
      <c r="BH14" s="69">
        <v>2.2747191858239648</v>
      </c>
      <c r="BI14" s="69">
        <v>2.1523897695916228</v>
      </c>
      <c r="BJ14" s="69"/>
      <c r="BK14" s="69">
        <f t="shared" si="41"/>
        <v>-0.47378512988916777</v>
      </c>
      <c r="BL14" s="69">
        <f>'RD T1'!E187</f>
        <v>0.80859237515848836</v>
      </c>
      <c r="BM14" s="69">
        <f t="shared" si="42"/>
        <v>0.3348072452693206</v>
      </c>
      <c r="BO14" t="str">
        <f t="shared" si="43"/>
        <v>31 Science, engineering and technology associate professionals</v>
      </c>
      <c r="BP14" s="69">
        <v>1.3492033009081743</v>
      </c>
      <c r="BQ14" s="69">
        <v>1.619287486019648</v>
      </c>
      <c r="BR14" s="69">
        <v>1.6811895672596384</v>
      </c>
      <c r="BS14" s="69">
        <v>1.4265587245031826</v>
      </c>
      <c r="BT14" s="69">
        <v>1.345151196042506</v>
      </c>
      <c r="BU14" s="69"/>
      <c r="BV14" s="69">
        <f t="shared" si="44"/>
        <v>-0.33603837121713243</v>
      </c>
      <c r="BW14" s="69">
        <f>'RD T1'!E216</f>
        <v>0.54206312952677294</v>
      </c>
      <c r="BX14" s="69">
        <f t="shared" si="45"/>
        <v>0.20602475830964051</v>
      </c>
      <c r="BZ14" t="str">
        <f t="shared" si="46"/>
        <v>31 Science, engineering and technology associate professionals</v>
      </c>
      <c r="CA14" s="69">
        <v>1.0932440113094799</v>
      </c>
      <c r="CB14" s="69">
        <v>1.2774755790406425</v>
      </c>
      <c r="CC14" s="69">
        <v>1.4659752707646527</v>
      </c>
      <c r="CD14" s="69">
        <v>1.2159705874791764</v>
      </c>
      <c r="CE14" s="69">
        <v>0.95319290997484607</v>
      </c>
      <c r="CF14" s="69"/>
      <c r="CG14" s="69">
        <f t="shared" si="47"/>
        <v>-0.51278236078980666</v>
      </c>
      <c r="CH14" s="69">
        <f>'RD T1'!E245</f>
        <v>0.43008084723353468</v>
      </c>
      <c r="CI14" s="69">
        <f t="shared" si="48"/>
        <v>-8.2701513556271977E-2</v>
      </c>
      <c r="CK14" t="str">
        <f t="shared" si="49"/>
        <v>31 Science, engineering and technology associate professionals</v>
      </c>
      <c r="CL14" s="69">
        <v>0.16962408586039571</v>
      </c>
      <c r="CM14" s="69">
        <v>0.23068857393903891</v>
      </c>
      <c r="CN14" s="69">
        <v>0.25131866345124154</v>
      </c>
      <c r="CO14" s="69">
        <v>0.29900544943529744</v>
      </c>
      <c r="CP14" s="69">
        <v>0.31605422844285919</v>
      </c>
      <c r="CQ14" s="69"/>
      <c r="CR14" s="69">
        <f t="shared" si="50"/>
        <v>6.4735564991617645E-2</v>
      </c>
      <c r="CS14" s="69">
        <f>'RD T1'!E274</f>
        <v>0.11817340223011105</v>
      </c>
      <c r="CT14" s="69">
        <f t="shared" si="51"/>
        <v>0.1829089672217287</v>
      </c>
    </row>
    <row r="15" spans="1:98" x14ac:dyDescent="0.2">
      <c r="A15" s="10" t="str">
        <f>name!D11</f>
        <v>32 Health and social care associate professionals</v>
      </c>
      <c r="B15" s="69">
        <v>3.3652841369520368E-2</v>
      </c>
      <c r="C15" s="69">
        <v>5.3353775196665669E-2</v>
      </c>
      <c r="D15" s="69">
        <v>4.0078811481699658E-2</v>
      </c>
      <c r="E15" s="69">
        <v>7.5339998373074424E-2</v>
      </c>
      <c r="F15" s="69">
        <v>0.1192839624607431</v>
      </c>
      <c r="G15" s="11"/>
      <c r="H15" s="69">
        <f t="shared" si="26"/>
        <v>7.9205150979043445E-2</v>
      </c>
      <c r="I15" s="69">
        <f>'RD T1'!E43</f>
        <v>4.7241582996943872E-2</v>
      </c>
      <c r="J15" s="69">
        <f t="shared" si="27"/>
        <v>0.12644673397598732</v>
      </c>
      <c r="L15" t="str">
        <f t="shared" si="28"/>
        <v>32 Health and social care associate professionals</v>
      </c>
      <c r="M15" s="69">
        <v>0.68340077533742072</v>
      </c>
      <c r="N15" s="69">
        <v>1.0488459498900602</v>
      </c>
      <c r="O15" s="69">
        <v>0.92301891709740247</v>
      </c>
      <c r="P15" s="69">
        <v>1.7322170399540593</v>
      </c>
      <c r="Q15" s="69">
        <v>2.5591250212143439</v>
      </c>
      <c r="R15" s="11"/>
      <c r="S15" s="69">
        <f t="shared" si="29"/>
        <v>1.6361061041169416</v>
      </c>
      <c r="T15" s="69">
        <f>'RD T1'!E72</f>
        <v>0.98008463243005883</v>
      </c>
      <c r="U15" s="69">
        <f t="shared" si="30"/>
        <v>2.6161907365470003</v>
      </c>
      <c r="W15" t="str">
        <f t="shared" si="31"/>
        <v>32 Health and social care associate professionals</v>
      </c>
      <c r="X15" s="69">
        <v>2.2506383837178809</v>
      </c>
      <c r="Y15" s="69">
        <v>2.5631235057335671</v>
      </c>
      <c r="Z15" s="69">
        <v>2.6550272353482498</v>
      </c>
      <c r="AA15" s="69">
        <v>4.7734385419170788</v>
      </c>
      <c r="AB15" s="69">
        <v>6.6527895113833182</v>
      </c>
      <c r="AC15" s="69"/>
      <c r="AD15" s="69">
        <f t="shared" si="32"/>
        <v>3.9977622760350684</v>
      </c>
      <c r="AE15" s="69">
        <f>'RD T1'!E101</f>
        <v>3.3757170290402976</v>
      </c>
      <c r="AF15" s="69">
        <f t="shared" si="33"/>
        <v>7.3734793050753655</v>
      </c>
      <c r="AH15" t="str">
        <f t="shared" si="34"/>
        <v>32 Health and social care associate professionals</v>
      </c>
      <c r="AI15" s="69">
        <v>1.5600623550695587</v>
      </c>
      <c r="AJ15" s="69">
        <v>1.2762971337842026</v>
      </c>
      <c r="AK15" s="69">
        <v>1.2658708985926979</v>
      </c>
      <c r="AL15" s="69">
        <v>1.5149158866052843</v>
      </c>
      <c r="AM15" s="69">
        <v>1.0368175853470867</v>
      </c>
      <c r="AN15" s="69"/>
      <c r="AO15" s="69">
        <f t="shared" si="35"/>
        <v>-0.22905331324561118</v>
      </c>
      <c r="AP15" s="69">
        <f>'RD T1'!E130</f>
        <v>0.59943272890816368</v>
      </c>
      <c r="AQ15" s="69">
        <f t="shared" si="36"/>
        <v>0.3703794156625525</v>
      </c>
      <c r="AS15" t="str">
        <f t="shared" si="37"/>
        <v>32 Health and social care associate professionals</v>
      </c>
      <c r="AT15" s="69">
        <v>0.36483877063236075</v>
      </c>
      <c r="AU15" s="69">
        <v>0.41958758542232094</v>
      </c>
      <c r="AV15" s="69">
        <v>0.4688567986268164</v>
      </c>
      <c r="AW15" s="69">
        <v>0.69975202967927264</v>
      </c>
      <c r="AX15" s="69">
        <v>0.86188666583345619</v>
      </c>
      <c r="AY15" s="69"/>
      <c r="AZ15" s="69">
        <f t="shared" si="38"/>
        <v>0.39302986720663979</v>
      </c>
      <c r="BA15" s="69">
        <f>'RD T1'!E159</f>
        <v>0.43421594471480318</v>
      </c>
      <c r="BB15" s="69">
        <f t="shared" si="39"/>
        <v>0.82724581192144298</v>
      </c>
      <c r="BD15" t="str">
        <f t="shared" si="40"/>
        <v>32 Health and social care associate professionals</v>
      </c>
      <c r="BE15" s="69">
        <v>1.5250601507946357</v>
      </c>
      <c r="BF15" s="69">
        <v>1.8633421602608922</v>
      </c>
      <c r="BG15" s="69">
        <v>2.0377583961585892</v>
      </c>
      <c r="BH15" s="69">
        <v>3.2679853622083201</v>
      </c>
      <c r="BI15" s="69">
        <v>3.969941756680643</v>
      </c>
      <c r="BJ15" s="69"/>
      <c r="BK15" s="69">
        <f t="shared" si="41"/>
        <v>1.9321833605220537</v>
      </c>
      <c r="BL15" s="69">
        <f>'RD T1'!E188</f>
        <v>1.9408192526729233</v>
      </c>
      <c r="BM15" s="69">
        <f t="shared" si="42"/>
        <v>3.8730026131949771</v>
      </c>
      <c r="BO15" t="str">
        <f t="shared" si="43"/>
        <v>32 Health and social care associate professionals</v>
      </c>
      <c r="BP15" s="69">
        <v>1.296526048506293</v>
      </c>
      <c r="BQ15" s="69">
        <v>1.4125633058050393</v>
      </c>
      <c r="BR15" s="69">
        <v>1.4531076745141498</v>
      </c>
      <c r="BS15" s="69">
        <v>1.9853643596797397</v>
      </c>
      <c r="BT15" s="69">
        <v>1.6482935924056905</v>
      </c>
      <c r="BU15" s="69"/>
      <c r="BV15" s="69">
        <f t="shared" si="44"/>
        <v>0.19518591789154072</v>
      </c>
      <c r="BW15" s="69">
        <f>'RD T1'!E217</f>
        <v>1.0280353151935162</v>
      </c>
      <c r="BX15" s="69">
        <f t="shared" si="45"/>
        <v>1.2232212330850569</v>
      </c>
      <c r="BZ15" t="str">
        <f t="shared" si="46"/>
        <v>32 Health and social care associate professionals</v>
      </c>
      <c r="CA15" s="69">
        <v>0.58438901124403519</v>
      </c>
      <c r="CB15" s="69">
        <v>0.44165773521745189</v>
      </c>
      <c r="CC15" s="69">
        <v>0.44349060977826837</v>
      </c>
      <c r="CD15" s="69">
        <v>0.65011294779830342</v>
      </c>
      <c r="CE15" s="69">
        <v>0.46156993236731875</v>
      </c>
      <c r="CF15" s="69"/>
      <c r="CG15" s="69">
        <f t="shared" si="47"/>
        <v>1.8079322589050373E-2</v>
      </c>
      <c r="CH15" s="69">
        <f>'RD T1'!E246</f>
        <v>0.24968341463805807</v>
      </c>
      <c r="CI15" s="69">
        <f t="shared" si="48"/>
        <v>0.26776273722710842</v>
      </c>
      <c r="CK15" t="str">
        <f t="shared" si="49"/>
        <v>32 Health and social care associate professionals</v>
      </c>
      <c r="CL15" s="69">
        <v>6.2886721871797086E-2</v>
      </c>
      <c r="CM15" s="69">
        <v>6.9444602753670509E-2</v>
      </c>
      <c r="CN15" s="69">
        <v>6.6506638692807887E-2</v>
      </c>
      <c r="CO15" s="69">
        <v>0.11565345702495956</v>
      </c>
      <c r="CP15" s="69">
        <v>0.12914750245254433</v>
      </c>
      <c r="CQ15" s="69"/>
      <c r="CR15" s="69">
        <f t="shared" si="50"/>
        <v>6.2640863759736445E-2</v>
      </c>
      <c r="CS15" s="69">
        <f>'RD T1'!E275</f>
        <v>5.2449920146233051E-2</v>
      </c>
      <c r="CT15" s="69">
        <f t="shared" si="51"/>
        <v>0.1150907839059695</v>
      </c>
    </row>
    <row r="16" spans="1:98" x14ac:dyDescent="0.2">
      <c r="A16" s="10" t="str">
        <f>name!D12</f>
        <v>33 Protective service occupations</v>
      </c>
      <c r="B16" s="69">
        <v>1.4476668466361585E-2</v>
      </c>
      <c r="C16" s="69">
        <v>1.8608695560008933E-2</v>
      </c>
      <c r="D16" s="69">
        <v>1.7616624493715146E-2</v>
      </c>
      <c r="E16" s="69">
        <v>2.0135256421274665E-2</v>
      </c>
      <c r="F16" s="69">
        <v>2.9941578858475693E-2</v>
      </c>
      <c r="G16" s="11"/>
      <c r="H16" s="69">
        <f t="shared" si="26"/>
        <v>1.2324954364760547E-2</v>
      </c>
      <c r="I16" s="69">
        <f>'RD T1'!E44</f>
        <v>8.2794042265944157E-3</v>
      </c>
      <c r="J16" s="69">
        <f t="shared" si="27"/>
        <v>2.0604358591354961E-2</v>
      </c>
      <c r="L16" t="str">
        <f t="shared" si="28"/>
        <v>33 Protective service occupations</v>
      </c>
      <c r="M16" s="69">
        <v>0.24796108148303009</v>
      </c>
      <c r="N16" s="69">
        <v>0.32008308373182748</v>
      </c>
      <c r="O16" s="69">
        <v>0.32401703733938664</v>
      </c>
      <c r="P16" s="69">
        <v>0.33911517672995972</v>
      </c>
      <c r="Q16" s="69">
        <v>0.49855048924846318</v>
      </c>
      <c r="R16" s="11"/>
      <c r="S16" s="69">
        <f t="shared" si="29"/>
        <v>0.17453345190907654</v>
      </c>
      <c r="T16" s="69">
        <f>'RD T1'!E73</f>
        <v>0.12512004279722203</v>
      </c>
      <c r="U16" s="69">
        <f t="shared" si="30"/>
        <v>0.29965349470629854</v>
      </c>
      <c r="W16" t="str">
        <f t="shared" si="31"/>
        <v>33 Protective service occupations</v>
      </c>
      <c r="X16" s="69">
        <v>1.2572224707980053</v>
      </c>
      <c r="Y16" s="69">
        <v>1.3723083186941405</v>
      </c>
      <c r="Z16" s="69">
        <v>1.6434429805452933</v>
      </c>
      <c r="AA16" s="69">
        <v>1.5254763522482657</v>
      </c>
      <c r="AB16" s="69">
        <v>2.105986568423424</v>
      </c>
      <c r="AC16" s="69"/>
      <c r="AD16" s="69">
        <f t="shared" si="32"/>
        <v>0.46254358787813077</v>
      </c>
      <c r="AE16" s="69">
        <f>'RD T1'!E102</f>
        <v>0.68144936922858135</v>
      </c>
      <c r="AF16" s="69">
        <f t="shared" si="33"/>
        <v>1.143992957106712</v>
      </c>
      <c r="AH16" t="str">
        <f t="shared" si="34"/>
        <v>33 Protective service occupations</v>
      </c>
      <c r="AI16" s="69">
        <v>0.34749401454643397</v>
      </c>
      <c r="AJ16" s="69">
        <v>0.36310323135349293</v>
      </c>
      <c r="AK16" s="69">
        <v>0.45152230665598631</v>
      </c>
      <c r="AL16" s="69">
        <v>0.41587614842227444</v>
      </c>
      <c r="AM16" s="69">
        <v>0.53922937761110823</v>
      </c>
      <c r="AN16" s="69"/>
      <c r="AO16" s="69">
        <f t="shared" si="35"/>
        <v>8.7707070955121924E-2</v>
      </c>
      <c r="AP16" s="69">
        <f>'RD T1'!E131</f>
        <v>0.16312763142138995</v>
      </c>
      <c r="AQ16" s="69">
        <f t="shared" si="36"/>
        <v>0.25083470237651184</v>
      </c>
      <c r="AS16" t="str">
        <f t="shared" si="37"/>
        <v>33 Protective service occupations</v>
      </c>
      <c r="AT16" s="69">
        <v>0.3182175571289963</v>
      </c>
      <c r="AU16" s="69">
        <v>0.28012370050722818</v>
      </c>
      <c r="AV16" s="69">
        <v>0.32813789894885448</v>
      </c>
      <c r="AW16" s="69">
        <v>0.24525855802986482</v>
      </c>
      <c r="AX16" s="69">
        <v>0.25861230464136359</v>
      </c>
      <c r="AY16" s="69"/>
      <c r="AZ16" s="69">
        <f t="shared" si="38"/>
        <v>-6.952559430749089E-2</v>
      </c>
      <c r="BA16" s="69">
        <f>'RD T1'!E160</f>
        <v>8.579447756012383E-2</v>
      </c>
      <c r="BB16" s="69">
        <f t="shared" si="39"/>
        <v>1.626888325263294E-2</v>
      </c>
      <c r="BD16" t="str">
        <f t="shared" si="40"/>
        <v>33 Protective service occupations</v>
      </c>
      <c r="BE16" s="69">
        <v>1.5343484203457869</v>
      </c>
      <c r="BF16" s="69">
        <v>1.6747258338980389</v>
      </c>
      <c r="BG16" s="69">
        <v>1.6094134418625108</v>
      </c>
      <c r="BH16" s="69">
        <v>1.4937744130607464</v>
      </c>
      <c r="BI16" s="69">
        <v>1.4745232769977561</v>
      </c>
      <c r="BJ16" s="69"/>
      <c r="BK16" s="69">
        <f t="shared" si="41"/>
        <v>-0.13489016486475469</v>
      </c>
      <c r="BL16" s="69">
        <f>'RD T1'!E189</f>
        <v>0.38257797219208095</v>
      </c>
      <c r="BM16" s="69">
        <f t="shared" si="42"/>
        <v>0.24768780732732626</v>
      </c>
      <c r="BO16" t="str">
        <f t="shared" si="43"/>
        <v>33 Protective service occupations</v>
      </c>
      <c r="BP16" s="69">
        <v>1.5294802010230879</v>
      </c>
      <c r="BQ16" s="69">
        <v>1.6606502647376005</v>
      </c>
      <c r="BR16" s="69">
        <v>1.5894293778277082</v>
      </c>
      <c r="BS16" s="69">
        <v>1.2422132186851724</v>
      </c>
      <c r="BT16" s="69">
        <v>0.96221988540438852</v>
      </c>
      <c r="BU16" s="69"/>
      <c r="BV16" s="69">
        <f t="shared" si="44"/>
        <v>-0.62720949242331969</v>
      </c>
      <c r="BW16" s="69">
        <f>'RD T1'!E218</f>
        <v>0.3289244736689802</v>
      </c>
      <c r="BX16" s="69">
        <f t="shared" si="45"/>
        <v>-0.29828501875433949</v>
      </c>
      <c r="BZ16" t="str">
        <f t="shared" si="46"/>
        <v>33 Protective service occupations</v>
      </c>
      <c r="CA16" s="69">
        <v>0.866182000059881</v>
      </c>
      <c r="CB16" s="69">
        <v>0.79049197036930663</v>
      </c>
      <c r="CC16" s="69">
        <v>0.83230031086108602</v>
      </c>
      <c r="CD16" s="69">
        <v>0.64377104090256032</v>
      </c>
      <c r="CE16" s="69">
        <v>0.45918511855708827</v>
      </c>
      <c r="CF16" s="69"/>
      <c r="CG16" s="69">
        <f t="shared" si="47"/>
        <v>-0.37311519230399776</v>
      </c>
      <c r="CH16" s="69">
        <f>'RD T1'!E247</f>
        <v>0.19681154231456827</v>
      </c>
      <c r="CI16" s="69">
        <f t="shared" si="48"/>
        <v>-0.17630364998942949</v>
      </c>
      <c r="CK16" t="str">
        <f t="shared" si="49"/>
        <v>33 Protective service occupations</v>
      </c>
      <c r="CL16" s="69">
        <v>0.13775212000202813</v>
      </c>
      <c r="CM16" s="69">
        <v>0.12376348144852115</v>
      </c>
      <c r="CN16" s="69">
        <v>0.10750474524238914</v>
      </c>
      <c r="CO16" s="69">
        <v>9.0217056243541593E-2</v>
      </c>
      <c r="CP16" s="69">
        <v>2.7433941182012221E-2</v>
      </c>
      <c r="CQ16" s="69"/>
      <c r="CR16" s="69">
        <f t="shared" si="50"/>
        <v>-8.0070804060376921E-2</v>
      </c>
      <c r="CS16" s="69">
        <f>'RD T1'!E276</f>
        <v>1.5305235349908658E-2</v>
      </c>
      <c r="CT16" s="69">
        <f t="shared" si="51"/>
        <v>-6.4765568710468263E-2</v>
      </c>
    </row>
    <row r="17" spans="1:98" x14ac:dyDescent="0.2">
      <c r="A17" s="10" t="str">
        <f>name!D13</f>
        <v>34 Culture, media and sports occupations</v>
      </c>
      <c r="B17" s="69">
        <v>5.8996146477271562E-2</v>
      </c>
      <c r="C17" s="69">
        <v>8.9607772134562655E-2</v>
      </c>
      <c r="D17" s="69">
        <v>9.2731066041916624E-2</v>
      </c>
      <c r="E17" s="69">
        <v>9.8047031257706377E-2</v>
      </c>
      <c r="F17" s="69">
        <v>0.12389451583760797</v>
      </c>
      <c r="G17" s="11"/>
      <c r="H17" s="69">
        <f t="shared" si="26"/>
        <v>3.1163449795691342E-2</v>
      </c>
      <c r="I17" s="69">
        <f>'RD T1'!E45</f>
        <v>4.9244861161537333E-2</v>
      </c>
      <c r="J17" s="69">
        <f t="shared" si="27"/>
        <v>8.0408310957228668E-2</v>
      </c>
      <c r="L17" t="str">
        <f t="shared" si="28"/>
        <v>34 Culture, media and sports occupations</v>
      </c>
      <c r="M17" s="69">
        <v>1.0282502129093305</v>
      </c>
      <c r="N17" s="69">
        <v>1.3868089611606125</v>
      </c>
      <c r="O17" s="69">
        <v>1.2916279019073347</v>
      </c>
      <c r="P17" s="69">
        <v>1.2767516295933869</v>
      </c>
      <c r="Q17" s="69">
        <v>1.6094786833364789</v>
      </c>
      <c r="R17" s="11"/>
      <c r="S17" s="69">
        <f t="shared" si="29"/>
        <v>0.31785078142914425</v>
      </c>
      <c r="T17" s="69">
        <f>'RD T1'!E74</f>
        <v>0.63757624089191378</v>
      </c>
      <c r="U17" s="69">
        <f t="shared" si="30"/>
        <v>0.95542702232105803</v>
      </c>
      <c r="W17" t="str">
        <f t="shared" si="31"/>
        <v>34 Culture, media and sports occupations</v>
      </c>
      <c r="X17" s="69">
        <v>2.7595902686651765</v>
      </c>
      <c r="Y17" s="69">
        <v>2.4539079677161952</v>
      </c>
      <c r="Z17" s="69">
        <v>2.7977059698220623</v>
      </c>
      <c r="AA17" s="69">
        <v>2.4421347231108248</v>
      </c>
      <c r="AB17" s="69">
        <v>2.6216111913810929</v>
      </c>
      <c r="AC17" s="69"/>
      <c r="AD17" s="69">
        <f t="shared" si="32"/>
        <v>-0.17609477844096943</v>
      </c>
      <c r="AE17" s="69">
        <f>'RD T1'!E103</f>
        <v>1.255958916956013</v>
      </c>
      <c r="AF17" s="69">
        <f t="shared" si="33"/>
        <v>1.0798641385150436</v>
      </c>
      <c r="AH17" t="str">
        <f t="shared" si="34"/>
        <v>34 Culture, media and sports occupations</v>
      </c>
      <c r="AI17" s="69">
        <v>0.31335425665536421</v>
      </c>
      <c r="AJ17" s="69">
        <v>0.30580389449498735</v>
      </c>
      <c r="AK17" s="69">
        <v>0.37925192749286507</v>
      </c>
      <c r="AL17" s="69">
        <v>0.32842521908255945</v>
      </c>
      <c r="AM17" s="69">
        <v>0.41779893341501501</v>
      </c>
      <c r="AN17" s="69"/>
      <c r="AO17" s="69">
        <f t="shared" si="35"/>
        <v>3.8547005922149935E-2</v>
      </c>
      <c r="AP17" s="69">
        <f>'RD T1'!E132</f>
        <v>0.17247649730141887</v>
      </c>
      <c r="AQ17" s="69">
        <f t="shared" si="36"/>
        <v>0.2110235032235688</v>
      </c>
      <c r="AS17" t="str">
        <f t="shared" si="37"/>
        <v>34 Culture, media and sports occupations</v>
      </c>
      <c r="AT17" s="69">
        <v>0.47541403954828293</v>
      </c>
      <c r="AU17" s="69">
        <v>0.42338808143363321</v>
      </c>
      <c r="AV17" s="69">
        <v>0.4783839846083191</v>
      </c>
      <c r="AW17" s="69">
        <v>0.39559367632890896</v>
      </c>
      <c r="AX17" s="69">
        <v>0.40842191999083405</v>
      </c>
      <c r="AY17" s="69"/>
      <c r="AZ17" s="69">
        <f t="shared" si="38"/>
        <v>-6.9962064617485054E-2</v>
      </c>
      <c r="BA17" s="69">
        <f>'RD T1'!E161</f>
        <v>0.19587530131325206</v>
      </c>
      <c r="BB17" s="69">
        <f t="shared" si="39"/>
        <v>0.12591323669576701</v>
      </c>
      <c r="BD17" t="str">
        <f t="shared" si="40"/>
        <v>34 Culture, media and sports occupations</v>
      </c>
      <c r="BE17" s="69">
        <v>1.2659558878122223</v>
      </c>
      <c r="BF17" s="69">
        <v>1.248516367650643</v>
      </c>
      <c r="BG17" s="69">
        <v>1.2049804058431897</v>
      </c>
      <c r="BH17" s="69">
        <v>0.94238799752530622</v>
      </c>
      <c r="BI17" s="69">
        <v>0.97045437437408699</v>
      </c>
      <c r="BJ17" s="69"/>
      <c r="BK17" s="69">
        <f t="shared" si="41"/>
        <v>-0.23452603146910267</v>
      </c>
      <c r="BL17" s="69">
        <f>'RD T1'!E190</f>
        <v>0.37427800008738249</v>
      </c>
      <c r="BM17" s="69">
        <f t="shared" si="42"/>
        <v>0.13975196861827982</v>
      </c>
      <c r="BO17" t="str">
        <f t="shared" si="43"/>
        <v>34 Culture, media and sports occupations</v>
      </c>
      <c r="BP17" s="69">
        <v>0.72764574086997358</v>
      </c>
      <c r="BQ17" s="69">
        <v>0.59877533234148073</v>
      </c>
      <c r="BR17" s="69">
        <v>0.57448998922266015</v>
      </c>
      <c r="BS17" s="69">
        <v>0.3837443728330176</v>
      </c>
      <c r="BT17" s="69">
        <v>0.24374640460658245</v>
      </c>
      <c r="BU17" s="69"/>
      <c r="BV17" s="69">
        <f t="shared" si="44"/>
        <v>-0.33074358461607767</v>
      </c>
      <c r="BW17" s="69">
        <f>'RD T1'!E219</f>
        <v>0.1382826120905653</v>
      </c>
      <c r="BX17" s="69">
        <f t="shared" si="45"/>
        <v>-0.19246097252551236</v>
      </c>
      <c r="BZ17" t="str">
        <f t="shared" si="46"/>
        <v>34 Culture, media and sports occupations</v>
      </c>
      <c r="CA17" s="69">
        <v>0.58551428702948882</v>
      </c>
      <c r="CB17" s="69">
        <v>0.49560218046536747</v>
      </c>
      <c r="CC17" s="69">
        <v>0.50796349708356936</v>
      </c>
      <c r="CD17" s="69">
        <v>0.38216317559955082</v>
      </c>
      <c r="CE17" s="69">
        <v>0.23872060111347795</v>
      </c>
      <c r="CF17" s="69"/>
      <c r="CG17" s="69">
        <f t="shared" si="47"/>
        <v>-0.26924289597009143</v>
      </c>
      <c r="CH17" s="69">
        <f>'RD T1'!E248</f>
        <v>0.12832214724150254</v>
      </c>
      <c r="CI17" s="69">
        <f t="shared" si="48"/>
        <v>-0.1409207487285889</v>
      </c>
      <c r="CK17" t="str">
        <f t="shared" si="49"/>
        <v>34 Culture, media and sports occupations</v>
      </c>
      <c r="CL17" s="69">
        <v>0.14255899575686118</v>
      </c>
      <c r="CM17" s="69">
        <v>0.17305509310192296</v>
      </c>
      <c r="CN17" s="69">
        <v>0.16212394965701055</v>
      </c>
      <c r="CO17" s="69">
        <v>0.16645821856491202</v>
      </c>
      <c r="CP17" s="69">
        <v>0.14261957422621771</v>
      </c>
      <c r="CQ17" s="69"/>
      <c r="CR17" s="69">
        <f t="shared" si="50"/>
        <v>-1.9504375430792836E-2</v>
      </c>
      <c r="CS17" s="69">
        <f>'RD T1'!E277</f>
        <v>5.7185959108282391E-2</v>
      </c>
      <c r="CT17" s="69">
        <f t="shared" si="51"/>
        <v>3.7681583677489555E-2</v>
      </c>
    </row>
    <row r="18" spans="1:98" x14ac:dyDescent="0.2">
      <c r="A18" s="10" t="str">
        <f>name!D14</f>
        <v>35 Business and public service associate professionals</v>
      </c>
      <c r="B18" s="69">
        <v>0.29416787853086279</v>
      </c>
      <c r="C18" s="69">
        <v>0.38674888468386531</v>
      </c>
      <c r="D18" s="69">
        <v>0.37106682670863894</v>
      </c>
      <c r="E18" s="69">
        <v>0.45460766408015146</v>
      </c>
      <c r="F18" s="69">
        <v>0.61884697418507917</v>
      </c>
      <c r="G18" s="11"/>
      <c r="H18" s="69">
        <f t="shared" si="26"/>
        <v>0.24778014747644023</v>
      </c>
      <c r="I18" s="69">
        <f>'RD T1'!E46</f>
        <v>0.22506862565717473</v>
      </c>
      <c r="J18" s="69">
        <f t="shared" si="27"/>
        <v>0.47284877313361495</v>
      </c>
      <c r="L18" t="str">
        <f t="shared" si="28"/>
        <v>35 Business and public service associate professionals</v>
      </c>
      <c r="M18" s="69">
        <v>2.9206095239954335</v>
      </c>
      <c r="N18" s="69">
        <v>4.235172804983228</v>
      </c>
      <c r="O18" s="69">
        <v>4.0248822103479363</v>
      </c>
      <c r="P18" s="69">
        <v>4.8996958703467728</v>
      </c>
      <c r="Q18" s="69">
        <v>6.4010998973931503</v>
      </c>
      <c r="R18" s="11"/>
      <c r="S18" s="69">
        <f t="shared" si="29"/>
        <v>2.3762176870452141</v>
      </c>
      <c r="T18" s="69">
        <f>'RD T1'!E75</f>
        <v>2.4018572801887292</v>
      </c>
      <c r="U18" s="69">
        <f t="shared" si="30"/>
        <v>4.7780749672339429</v>
      </c>
      <c r="W18" t="str">
        <f t="shared" si="31"/>
        <v>35 Business and public service associate professionals</v>
      </c>
      <c r="X18" s="69">
        <v>7.423766991702915</v>
      </c>
      <c r="Y18" s="69">
        <v>7.811888805455812</v>
      </c>
      <c r="Z18" s="69">
        <v>8.804950569598283</v>
      </c>
      <c r="AA18" s="69">
        <v>9.2360250131288595</v>
      </c>
      <c r="AB18" s="69">
        <v>10.359468080875571</v>
      </c>
      <c r="AC18" s="69"/>
      <c r="AD18" s="69">
        <f t="shared" si="32"/>
        <v>1.5545175112772878</v>
      </c>
      <c r="AE18" s="69">
        <f>'RD T1'!E104</f>
        <v>4.899322981451375</v>
      </c>
      <c r="AF18" s="69">
        <f t="shared" si="33"/>
        <v>6.4538404927286628</v>
      </c>
      <c r="AH18" t="str">
        <f t="shared" si="34"/>
        <v>35 Business and public service associate professionals</v>
      </c>
      <c r="AI18" s="69">
        <v>1.989285345248647</v>
      </c>
      <c r="AJ18" s="69">
        <v>2.0173829538459382</v>
      </c>
      <c r="AK18" s="69">
        <v>2.3534291753972467</v>
      </c>
      <c r="AL18" s="69">
        <v>2.4879332343021847</v>
      </c>
      <c r="AM18" s="69">
        <v>2.9955378639643984</v>
      </c>
      <c r="AN18" s="69"/>
      <c r="AO18" s="69">
        <f t="shared" si="35"/>
        <v>0.64210868856715164</v>
      </c>
      <c r="AP18" s="69">
        <f>'RD T1'!E133</f>
        <v>1.2908126927272587</v>
      </c>
      <c r="AQ18" s="69">
        <f t="shared" si="36"/>
        <v>1.9329213812944104</v>
      </c>
      <c r="AS18" t="str">
        <f t="shared" si="37"/>
        <v>35 Business and public service associate professionals</v>
      </c>
      <c r="AT18" s="69">
        <v>1.9081939826885883</v>
      </c>
      <c r="AU18" s="69">
        <v>1.8646028323105699</v>
      </c>
      <c r="AV18" s="69">
        <v>2.171075892783048</v>
      </c>
      <c r="AW18" s="69">
        <v>2.2199404173722104</v>
      </c>
      <c r="AX18" s="69">
        <v>2.5778126994805088</v>
      </c>
      <c r="AY18" s="69"/>
      <c r="AZ18" s="69">
        <f t="shared" si="38"/>
        <v>0.40673680669746082</v>
      </c>
      <c r="BA18" s="69">
        <f>'RD T1'!E162</f>
        <v>1.1023606518043643</v>
      </c>
      <c r="BB18" s="69">
        <f t="shared" si="39"/>
        <v>1.5090974585018251</v>
      </c>
      <c r="BD18" t="str">
        <f t="shared" si="40"/>
        <v>35 Business and public service associate professionals</v>
      </c>
      <c r="BE18" s="69">
        <v>5.7800215223266944</v>
      </c>
      <c r="BF18" s="69">
        <v>6.5641561573526266</v>
      </c>
      <c r="BG18" s="69">
        <v>6.8799987935410893</v>
      </c>
      <c r="BH18" s="69">
        <v>6.5363481789091855</v>
      </c>
      <c r="BI18" s="69">
        <v>6.374955228102432</v>
      </c>
      <c r="BJ18" s="69"/>
      <c r="BK18" s="69">
        <f t="shared" si="41"/>
        <v>-0.50504356543865736</v>
      </c>
      <c r="BL18" s="69">
        <f>'RD T1'!E191</f>
        <v>2.7413960127277659</v>
      </c>
      <c r="BM18" s="69">
        <f t="shared" si="42"/>
        <v>2.2363524472891085</v>
      </c>
      <c r="BO18" t="str">
        <f t="shared" si="43"/>
        <v>35 Business and public service associate professionals</v>
      </c>
      <c r="BP18" s="69">
        <v>4.7823752895341221</v>
      </c>
      <c r="BQ18" s="69">
        <v>5.0778096173766025</v>
      </c>
      <c r="BR18" s="69">
        <v>5.2106230438566108</v>
      </c>
      <c r="BS18" s="69">
        <v>4.5122219537922854</v>
      </c>
      <c r="BT18" s="69">
        <v>3.5932626178866789</v>
      </c>
      <c r="BU18" s="69"/>
      <c r="BV18" s="69">
        <f t="shared" si="44"/>
        <v>-1.6173604259699319</v>
      </c>
      <c r="BW18" s="69">
        <f>'RD T1'!E220</f>
        <v>1.7284324594882949</v>
      </c>
      <c r="BX18" s="69">
        <f t="shared" si="45"/>
        <v>0.11107203351836303</v>
      </c>
      <c r="BZ18" t="str">
        <f t="shared" si="46"/>
        <v>35 Business and public service associate professionals</v>
      </c>
      <c r="CA18" s="69">
        <v>3.1947272238243776</v>
      </c>
      <c r="CB18" s="69">
        <v>3.0460835739807415</v>
      </c>
      <c r="CC18" s="69">
        <v>3.1217600518165187</v>
      </c>
      <c r="CD18" s="69">
        <v>2.6600753090911087</v>
      </c>
      <c r="CE18" s="69">
        <v>1.7106795996263657</v>
      </c>
      <c r="CF18" s="69"/>
      <c r="CG18" s="69">
        <f t="shared" si="47"/>
        <v>-1.411080452190153</v>
      </c>
      <c r="CH18" s="69">
        <f>'RD T1'!E249</f>
        <v>0.88654636284689969</v>
      </c>
      <c r="CI18" s="69">
        <f t="shared" si="48"/>
        <v>-0.5245340893432533</v>
      </c>
      <c r="CK18" t="str">
        <f t="shared" si="49"/>
        <v>35 Business and public service associate professionals</v>
      </c>
      <c r="CL18" s="69">
        <v>0.5016489373359666</v>
      </c>
      <c r="CM18" s="69">
        <v>0.60810804143780117</v>
      </c>
      <c r="CN18" s="69">
        <v>0.53362504093711594</v>
      </c>
      <c r="CO18" s="69">
        <v>0.48665221105929829</v>
      </c>
      <c r="CP18" s="69">
        <v>0.41994982361342176</v>
      </c>
      <c r="CQ18" s="69"/>
      <c r="CR18" s="69">
        <f t="shared" si="50"/>
        <v>-0.11367521732369418</v>
      </c>
      <c r="CS18" s="69">
        <f>'RD T1'!E278</f>
        <v>0.1578753139371496</v>
      </c>
      <c r="CT18" s="69">
        <f t="shared" si="51"/>
        <v>4.420009661345542E-2</v>
      </c>
    </row>
    <row r="19" spans="1:98" x14ac:dyDescent="0.2">
      <c r="A19" s="10" t="str">
        <f>name!D15</f>
        <v>41 Administrative occupations</v>
      </c>
      <c r="B19" s="69">
        <v>0.18413841894526153</v>
      </c>
      <c r="C19" s="69">
        <v>0.25127705803787015</v>
      </c>
      <c r="D19" s="69">
        <v>0.22520487014738638</v>
      </c>
      <c r="E19" s="69">
        <v>0.29445766664732614</v>
      </c>
      <c r="F19" s="69">
        <v>0.41864329032400022</v>
      </c>
      <c r="G19" s="11"/>
      <c r="H19" s="69">
        <f t="shared" si="26"/>
        <v>0.19343842017661383</v>
      </c>
      <c r="I19" s="69">
        <f>'RD T1'!E47</f>
        <v>0.15819785280483803</v>
      </c>
      <c r="J19" s="69">
        <f t="shared" si="27"/>
        <v>0.35163627298145184</v>
      </c>
      <c r="L19" t="str">
        <f t="shared" si="28"/>
        <v>41 Administrative occupations</v>
      </c>
      <c r="M19" s="69">
        <v>2.1149131443443516</v>
      </c>
      <c r="N19" s="69">
        <v>3.1537431887300302</v>
      </c>
      <c r="O19" s="69">
        <v>2.8744425713114774</v>
      </c>
      <c r="P19" s="69">
        <v>3.850883006683731</v>
      </c>
      <c r="Q19" s="69">
        <v>5.3775107586609758</v>
      </c>
      <c r="R19" s="11"/>
      <c r="S19" s="69">
        <f t="shared" si="29"/>
        <v>2.5030681873494984</v>
      </c>
      <c r="T19" s="69">
        <f>'RD T1'!E76</f>
        <v>2.0778994791677534</v>
      </c>
      <c r="U19" s="69">
        <f t="shared" si="30"/>
        <v>4.5809676665172514</v>
      </c>
      <c r="W19" t="str">
        <f t="shared" si="31"/>
        <v>41 Administrative occupations</v>
      </c>
      <c r="X19" s="69">
        <v>7.6916874660903432</v>
      </c>
      <c r="Y19" s="69">
        <v>8.3958382381332992</v>
      </c>
      <c r="Z19" s="69">
        <v>9.0458607801708126</v>
      </c>
      <c r="AA19" s="69">
        <v>10.784939556365234</v>
      </c>
      <c r="AB19" s="69">
        <v>13.151593056075653</v>
      </c>
      <c r="AC19" s="69"/>
      <c r="AD19" s="69">
        <f t="shared" si="32"/>
        <v>4.10573227590484</v>
      </c>
      <c r="AE19" s="69">
        <f>'RD T1'!E105</f>
        <v>6.6055006653233788</v>
      </c>
      <c r="AF19" s="69">
        <f t="shared" si="33"/>
        <v>10.711232941228218</v>
      </c>
      <c r="AH19" t="str">
        <f t="shared" si="34"/>
        <v>41 Administrative occupations</v>
      </c>
      <c r="AI19" s="69">
        <v>3.0136742982916314</v>
      </c>
      <c r="AJ19" s="69">
        <v>3.2990283411675154</v>
      </c>
      <c r="AK19" s="69">
        <v>3.4679202508251916</v>
      </c>
      <c r="AL19" s="69">
        <v>4.0207375867242057</v>
      </c>
      <c r="AM19" s="69">
        <v>4.9229366233054135</v>
      </c>
      <c r="AN19" s="69"/>
      <c r="AO19" s="69">
        <f t="shared" si="35"/>
        <v>1.4550163724802219</v>
      </c>
      <c r="AP19" s="69">
        <f>'RD T1'!E134</f>
        <v>2.5844824385595486</v>
      </c>
      <c r="AQ19" s="69">
        <f t="shared" si="36"/>
        <v>4.0394988110397705</v>
      </c>
      <c r="AS19" t="str">
        <f t="shared" si="37"/>
        <v>41 Administrative occupations</v>
      </c>
      <c r="AT19" s="69">
        <v>2.858766854869736</v>
      </c>
      <c r="AU19" s="69">
        <v>3.1237446253679071</v>
      </c>
      <c r="AV19" s="69">
        <v>3.3391119940275882</v>
      </c>
      <c r="AW19" s="69">
        <v>3.729699653779015</v>
      </c>
      <c r="AX19" s="69">
        <v>4.5026606132219582</v>
      </c>
      <c r="AY19" s="69"/>
      <c r="AZ19" s="69">
        <f t="shared" si="38"/>
        <v>1.16354861919437</v>
      </c>
      <c r="BA19" s="69">
        <f>'RD T1'!E163</f>
        <v>2.2974081344082915</v>
      </c>
      <c r="BB19" s="69">
        <f t="shared" si="39"/>
        <v>3.4609567536026615</v>
      </c>
      <c r="BD19" t="str">
        <f t="shared" si="40"/>
        <v>41 Administrative occupations</v>
      </c>
      <c r="BE19" s="69">
        <v>9.5699372746798463</v>
      </c>
      <c r="BF19" s="69">
        <v>10.055124315527598</v>
      </c>
      <c r="BG19" s="69">
        <v>11.061192741415038</v>
      </c>
      <c r="BH19" s="69">
        <v>10.935142557830803</v>
      </c>
      <c r="BI19" s="69">
        <v>10.185364193574559</v>
      </c>
      <c r="BJ19" s="69"/>
      <c r="BK19" s="69">
        <f t="shared" si="41"/>
        <v>-0.87582854784047903</v>
      </c>
      <c r="BL19" s="69">
        <f>'RD T1'!E192</f>
        <v>5.1152331161065803</v>
      </c>
      <c r="BM19" s="69">
        <f t="shared" si="42"/>
        <v>4.2394045682661012</v>
      </c>
      <c r="BO19" t="str">
        <f t="shared" si="43"/>
        <v>41 Administrative occupations</v>
      </c>
      <c r="BP19" s="69">
        <v>11.987737884327332</v>
      </c>
      <c r="BQ19" s="69">
        <v>11.500113139311184</v>
      </c>
      <c r="BR19" s="69">
        <v>12.136733326897025</v>
      </c>
      <c r="BS19" s="69">
        <v>10.716598555651711</v>
      </c>
      <c r="BT19" s="69">
        <v>7.4646406018263995</v>
      </c>
      <c r="BU19" s="69"/>
      <c r="BV19" s="69">
        <f t="shared" si="44"/>
        <v>-4.672092725070625</v>
      </c>
      <c r="BW19" s="69">
        <f>'RD T1'!E221</f>
        <v>4.5603583324671835</v>
      </c>
      <c r="BX19" s="69">
        <f t="shared" si="45"/>
        <v>-0.11173439260344153</v>
      </c>
      <c r="BZ19" t="str">
        <f t="shared" si="46"/>
        <v>41 Administrative occupations</v>
      </c>
      <c r="CA19" s="69">
        <v>7.2377451132449195</v>
      </c>
      <c r="CB19" s="69">
        <v>5.3991662837896843</v>
      </c>
      <c r="CC19" s="69">
        <v>5.5254454039144907</v>
      </c>
      <c r="CD19" s="69">
        <v>4.1883789366017705</v>
      </c>
      <c r="CE19" s="69">
        <v>1.4893703280375534</v>
      </c>
      <c r="CF19" s="69"/>
      <c r="CG19" s="69">
        <f t="shared" si="47"/>
        <v>-4.036075075876937</v>
      </c>
      <c r="CH19" s="69">
        <f>'RD T1'!E250</f>
        <v>1.1924307850987788</v>
      </c>
      <c r="CI19" s="69">
        <f t="shared" si="48"/>
        <v>-2.8436442907781583</v>
      </c>
      <c r="CK19" t="str">
        <f t="shared" si="49"/>
        <v>41 Administrative occupations</v>
      </c>
      <c r="CL19" s="69">
        <v>1.2798922045261005</v>
      </c>
      <c r="CM19" s="69">
        <v>1.1981904317649528</v>
      </c>
      <c r="CN19" s="69">
        <v>1.0356739458154909</v>
      </c>
      <c r="CO19" s="69">
        <v>0.91280264091852503</v>
      </c>
      <c r="CP19" s="69">
        <v>0.55526268633682885</v>
      </c>
      <c r="CQ19" s="69"/>
      <c r="CR19" s="69">
        <f t="shared" si="50"/>
        <v>-0.48041125947866203</v>
      </c>
      <c r="CS19" s="69">
        <f>'RD T1'!E279</f>
        <v>0.28591427820785825</v>
      </c>
      <c r="CT19" s="69">
        <f t="shared" si="51"/>
        <v>-0.19449698127080378</v>
      </c>
    </row>
    <row r="20" spans="1:98" x14ac:dyDescent="0.2">
      <c r="A20" s="10" t="str">
        <f>name!D16</f>
        <v>42 Secretarial and related occupations</v>
      </c>
      <c r="B20" s="69">
        <v>1.4172454889560924E-2</v>
      </c>
      <c r="C20" s="69">
        <v>2.0611297512783275E-2</v>
      </c>
      <c r="D20" s="69">
        <v>1.8713514962369376E-2</v>
      </c>
      <c r="E20" s="69">
        <v>2.792429105365794E-2</v>
      </c>
      <c r="F20" s="69">
        <v>4.3998465928664167E-2</v>
      </c>
      <c r="G20" s="11"/>
      <c r="H20" s="69">
        <f t="shared" si="26"/>
        <v>2.5284950966294791E-2</v>
      </c>
      <c r="I20" s="69">
        <f>'RD T1'!E48</f>
        <v>1.6872057756160515E-2</v>
      </c>
      <c r="J20" s="69">
        <f t="shared" si="27"/>
        <v>4.2157008722455307E-2</v>
      </c>
      <c r="L20" t="str">
        <f t="shared" si="28"/>
        <v>42 Secretarial and related occupations</v>
      </c>
      <c r="M20" s="69">
        <v>0.36277947465154353</v>
      </c>
      <c r="N20" s="69">
        <v>0.51250212532825834</v>
      </c>
      <c r="O20" s="69">
        <v>0.42617960291502216</v>
      </c>
      <c r="P20" s="69">
        <v>0.61462990277501051</v>
      </c>
      <c r="Q20" s="69">
        <v>0.77329221047841379</v>
      </c>
      <c r="R20" s="11"/>
      <c r="S20" s="69">
        <f t="shared" si="29"/>
        <v>0.34711260756339163</v>
      </c>
      <c r="T20" s="69">
        <f>'RD T1'!E77</f>
        <v>0.32430527505615647</v>
      </c>
      <c r="U20" s="69">
        <f t="shared" si="30"/>
        <v>0.67141788261954805</v>
      </c>
      <c r="W20" t="str">
        <f t="shared" si="31"/>
        <v>42 Secretarial and related occupations</v>
      </c>
      <c r="X20" s="69">
        <v>1.4202022479040894</v>
      </c>
      <c r="Y20" s="69">
        <v>1.5812617419112303</v>
      </c>
      <c r="Z20" s="69">
        <v>1.5810675939823993</v>
      </c>
      <c r="AA20" s="69">
        <v>2.0385415139094705</v>
      </c>
      <c r="AB20" s="69">
        <v>2.717725904069161</v>
      </c>
      <c r="AC20" s="69"/>
      <c r="AD20" s="69">
        <f t="shared" si="32"/>
        <v>1.1366583100867618</v>
      </c>
      <c r="AE20" s="69">
        <f>'RD T1'!E106</f>
        <v>1.3988208892392171</v>
      </c>
      <c r="AF20" s="69">
        <f t="shared" si="33"/>
        <v>2.5354791993259789</v>
      </c>
      <c r="AH20" t="str">
        <f t="shared" si="34"/>
        <v>42 Secretarial and related occupations</v>
      </c>
      <c r="AI20" s="69">
        <v>0.63141093499134249</v>
      </c>
      <c r="AJ20" s="69">
        <v>0.69710679468855485</v>
      </c>
      <c r="AK20" s="69">
        <v>0.72162728369804041</v>
      </c>
      <c r="AL20" s="69">
        <v>0.84821990362121424</v>
      </c>
      <c r="AM20" s="69">
        <v>0.93613236901120911</v>
      </c>
      <c r="AN20" s="69"/>
      <c r="AO20" s="69">
        <f t="shared" si="35"/>
        <v>0.2145050853131687</v>
      </c>
      <c r="AP20" s="69">
        <f>'RD T1'!E135</f>
        <v>0.51666259253431268</v>
      </c>
      <c r="AQ20" s="69">
        <f t="shared" si="36"/>
        <v>0.73116767784748138</v>
      </c>
      <c r="AS20" t="str">
        <f t="shared" si="37"/>
        <v>42 Secretarial and related occupations</v>
      </c>
      <c r="AT20" s="69">
        <v>0.52458663430853369</v>
      </c>
      <c r="AU20" s="69">
        <v>0.5574312027680508</v>
      </c>
      <c r="AV20" s="69">
        <v>0.56740111615546784</v>
      </c>
      <c r="AW20" s="69">
        <v>0.65063505963418922</v>
      </c>
      <c r="AX20" s="69">
        <v>0.59117196887253298</v>
      </c>
      <c r="AY20" s="69"/>
      <c r="AZ20" s="69">
        <f t="shared" si="38"/>
        <v>2.3770852717065138E-2</v>
      </c>
      <c r="BA20" s="69">
        <f>'RD T1'!E164</f>
        <v>0.36548388615330635</v>
      </c>
      <c r="BB20" s="69">
        <f t="shared" si="39"/>
        <v>0.38925473887037149</v>
      </c>
      <c r="BD20" t="str">
        <f t="shared" si="40"/>
        <v>42 Secretarial and related occupations</v>
      </c>
      <c r="BE20" s="69">
        <v>2.0014524477253093</v>
      </c>
      <c r="BF20" s="69">
        <v>1.9894746263003729</v>
      </c>
      <c r="BG20" s="69">
        <v>2.0407012718146325</v>
      </c>
      <c r="BH20" s="69">
        <v>1.8634770823532789</v>
      </c>
      <c r="BI20" s="69">
        <v>0.73155085066660164</v>
      </c>
      <c r="BJ20" s="69"/>
      <c r="BK20" s="69">
        <f t="shared" si="41"/>
        <v>-1.3091504211480309</v>
      </c>
      <c r="BL20" s="69">
        <f>'RD T1'!E193</f>
        <v>0.70475414670256886</v>
      </c>
      <c r="BM20" s="69">
        <f t="shared" si="42"/>
        <v>-0.60439627444546207</v>
      </c>
      <c r="BO20" t="str">
        <f t="shared" si="43"/>
        <v>42 Secretarial and related occupations</v>
      </c>
      <c r="BP20" s="69">
        <v>2.8293068014550187</v>
      </c>
      <c r="BQ20" s="69">
        <v>2.5399578449784457</v>
      </c>
      <c r="BR20" s="69">
        <v>2.5641919019575288</v>
      </c>
      <c r="BS20" s="69">
        <v>1.9092726626001963</v>
      </c>
      <c r="BT20" s="69">
        <v>0.68562066984909831</v>
      </c>
      <c r="BU20" s="69"/>
      <c r="BV20" s="69">
        <f t="shared" si="44"/>
        <v>-1.8785712321084305</v>
      </c>
      <c r="BW20" s="69">
        <f>'RD T1'!E222</f>
        <v>0.75504730338301451</v>
      </c>
      <c r="BX20" s="69">
        <f t="shared" si="45"/>
        <v>-1.123523928725416</v>
      </c>
      <c r="BZ20" t="str">
        <f t="shared" si="46"/>
        <v>42 Secretarial and related occupations</v>
      </c>
      <c r="CA20" s="69">
        <v>2.7875052688889785</v>
      </c>
      <c r="CB20" s="69">
        <v>2.1587151337623216</v>
      </c>
      <c r="CC20" s="69">
        <v>2.104438508160102</v>
      </c>
      <c r="CD20" s="69">
        <v>1.1821309767882713</v>
      </c>
      <c r="CE20" s="69">
        <v>0.39317288794568833</v>
      </c>
      <c r="CF20" s="69"/>
      <c r="CG20" s="69">
        <f t="shared" si="47"/>
        <v>-1.7112656202144136</v>
      </c>
      <c r="CH20" s="69">
        <f>'RD T1'!E251</f>
        <v>0.40060688442694381</v>
      </c>
      <c r="CI20" s="69">
        <f t="shared" si="48"/>
        <v>-1.3106587357874697</v>
      </c>
      <c r="CK20" t="str">
        <f t="shared" si="49"/>
        <v>42 Secretarial and related occupations</v>
      </c>
      <c r="CL20" s="69">
        <v>0.46942432749721535</v>
      </c>
      <c r="CM20" s="69">
        <v>0.53302336537065498</v>
      </c>
      <c r="CN20" s="69">
        <v>0.50268145036504619</v>
      </c>
      <c r="CO20" s="69">
        <v>0.57939592361644554</v>
      </c>
      <c r="CP20" s="69">
        <v>0.51569508693031496</v>
      </c>
      <c r="CQ20" s="69"/>
      <c r="CR20" s="69">
        <f t="shared" si="50"/>
        <v>1.3013636565268771E-2</v>
      </c>
      <c r="CS20" s="69">
        <f>'RD T1'!E280</f>
        <v>0.26267136025221627</v>
      </c>
      <c r="CT20" s="69">
        <f t="shared" si="51"/>
        <v>0.27568499681748504</v>
      </c>
    </row>
    <row r="21" spans="1:98" x14ac:dyDescent="0.2">
      <c r="A21" s="10" t="str">
        <f>name!D17</f>
        <v>51 Skilled agricultural and related trades</v>
      </c>
      <c r="B21" s="69">
        <v>9.8275351188287004E-3</v>
      </c>
      <c r="C21" s="69">
        <v>2.5852806618822496E-2</v>
      </c>
      <c r="D21" s="69">
        <v>1.1961513021267909E-2</v>
      </c>
      <c r="E21" s="69">
        <v>1.4279859288032952E-2</v>
      </c>
      <c r="F21" s="69">
        <v>1.9602172248949647E-2</v>
      </c>
      <c r="G21" s="11"/>
      <c r="H21" s="69">
        <f t="shared" si="26"/>
        <v>7.6406592276817373E-3</v>
      </c>
      <c r="I21" s="69">
        <f>'RD T1'!E49</f>
        <v>1.0365574770537301E-2</v>
      </c>
      <c r="J21" s="69">
        <f t="shared" si="27"/>
        <v>1.8006233998219039E-2</v>
      </c>
      <c r="L21" t="str">
        <f t="shared" si="28"/>
        <v>51 Skilled agricultural and related trades</v>
      </c>
      <c r="M21" s="69">
        <v>7.11865703205002E-2</v>
      </c>
      <c r="N21" s="69">
        <v>9.2046750357138163E-2</v>
      </c>
      <c r="O21" s="69">
        <v>7.7768306374220719E-2</v>
      </c>
      <c r="P21" s="69">
        <v>8.4199049915405291E-2</v>
      </c>
      <c r="Q21" s="69">
        <v>0.12148665663650275</v>
      </c>
      <c r="R21" s="11"/>
      <c r="S21" s="69">
        <f t="shared" si="29"/>
        <v>4.3718350262282032E-2</v>
      </c>
      <c r="T21" s="69">
        <f>'RD T1'!E78</f>
        <v>5.1505564703282859E-2</v>
      </c>
      <c r="U21" s="69">
        <f t="shared" si="30"/>
        <v>9.5223914965564899E-2</v>
      </c>
      <c r="W21" t="str">
        <f t="shared" si="31"/>
        <v>51 Skilled agricultural and related trades</v>
      </c>
      <c r="X21" s="69">
        <v>0.67228800180537152</v>
      </c>
      <c r="Y21" s="69">
        <v>0.75467061525850188</v>
      </c>
      <c r="Z21" s="69">
        <v>1.0554693048152177</v>
      </c>
      <c r="AA21" s="69">
        <v>1.1206834911808099</v>
      </c>
      <c r="AB21" s="69">
        <v>1.4891411539316859</v>
      </c>
      <c r="AC21" s="69"/>
      <c r="AD21" s="69">
        <f t="shared" si="32"/>
        <v>0.43367184911646817</v>
      </c>
      <c r="AE21" s="69">
        <f>'RD T1'!E107</f>
        <v>0.80565496736464093</v>
      </c>
      <c r="AF21" s="69">
        <f t="shared" si="33"/>
        <v>1.2393268164811091</v>
      </c>
      <c r="AH21" t="str">
        <f t="shared" si="34"/>
        <v>51 Skilled agricultural and related trades</v>
      </c>
      <c r="AI21" s="69">
        <v>0.31717585226185613</v>
      </c>
      <c r="AJ21" s="69">
        <v>0.32412369807154379</v>
      </c>
      <c r="AK21" s="69">
        <v>0.37052570585843997</v>
      </c>
      <c r="AL21" s="69">
        <v>0.37772170156509799</v>
      </c>
      <c r="AM21" s="69">
        <v>0.47932047294416658</v>
      </c>
      <c r="AN21" s="69"/>
      <c r="AO21" s="69">
        <f t="shared" si="35"/>
        <v>0.10879476708572661</v>
      </c>
      <c r="AP21" s="69">
        <f>'RD T1'!E136</f>
        <v>0.29598860673017191</v>
      </c>
      <c r="AQ21" s="69">
        <f t="shared" si="36"/>
        <v>0.40478337381589852</v>
      </c>
      <c r="AS21" t="str">
        <f t="shared" si="37"/>
        <v>51 Skilled agricultural and related trades</v>
      </c>
      <c r="AT21" s="69">
        <v>0.40415610998556178</v>
      </c>
      <c r="AU21" s="69">
        <v>0.39054689040100804</v>
      </c>
      <c r="AV21" s="69">
        <v>0.53063559016175754</v>
      </c>
      <c r="AW21" s="69">
        <v>0.53477350324664252</v>
      </c>
      <c r="AX21" s="69">
        <v>0.71169546557338526</v>
      </c>
      <c r="AY21" s="69"/>
      <c r="AZ21" s="69">
        <f t="shared" si="38"/>
        <v>0.18105987541162771</v>
      </c>
      <c r="BA21" s="69">
        <f>'RD T1'!E165</f>
        <v>0.36923266671555616</v>
      </c>
      <c r="BB21" s="69">
        <f t="shared" si="39"/>
        <v>0.55029254212718381</v>
      </c>
      <c r="BD21" t="str">
        <f t="shared" si="40"/>
        <v>51 Skilled agricultural and related trades</v>
      </c>
      <c r="BE21" s="69">
        <v>0.87823786167133977</v>
      </c>
      <c r="BF21" s="69">
        <v>0.97324580417678774</v>
      </c>
      <c r="BG21" s="69">
        <v>1.0755841804679047</v>
      </c>
      <c r="BH21" s="69">
        <v>0.97777290103335801</v>
      </c>
      <c r="BI21" s="69">
        <v>1.0029827832369909</v>
      </c>
      <c r="BJ21" s="69"/>
      <c r="BK21" s="69">
        <f t="shared" si="41"/>
        <v>-7.2601397230913856E-2</v>
      </c>
      <c r="BL21" s="69">
        <f>'RD T1'!E194</f>
        <v>0.5238467136338103</v>
      </c>
      <c r="BM21" s="69">
        <f t="shared" si="42"/>
        <v>0.45124531640289645</v>
      </c>
      <c r="BO21" t="str">
        <f t="shared" si="43"/>
        <v>51 Skilled agricultural and related trades</v>
      </c>
      <c r="BP21" s="69">
        <v>1.3297282888229636</v>
      </c>
      <c r="BQ21" s="69">
        <v>1.484567727633175</v>
      </c>
      <c r="BR21" s="69">
        <v>1.5707888285892986</v>
      </c>
      <c r="BS21" s="69">
        <v>1.4123503359107556</v>
      </c>
      <c r="BT21" s="69">
        <v>1.3179952231551488</v>
      </c>
      <c r="BU21" s="69"/>
      <c r="BV21" s="69">
        <f t="shared" si="44"/>
        <v>-0.25279360543414975</v>
      </c>
      <c r="BW21" s="69">
        <f>'RD T1'!E223</f>
        <v>0.73766557751659501</v>
      </c>
      <c r="BX21" s="69">
        <f t="shared" si="45"/>
        <v>0.48487197208244526</v>
      </c>
      <c r="BZ21" t="str">
        <f t="shared" si="46"/>
        <v>51 Skilled agricultural and related trades</v>
      </c>
      <c r="CA21" s="69">
        <v>1.1085749453899858</v>
      </c>
      <c r="CB21" s="69">
        <v>1.0021428759530429</v>
      </c>
      <c r="CC21" s="69">
        <v>1.1658491769187034</v>
      </c>
      <c r="CD21" s="69">
        <v>0.88558072469820626</v>
      </c>
      <c r="CE21" s="69">
        <v>0.65110411760316922</v>
      </c>
      <c r="CF21" s="69"/>
      <c r="CG21" s="69">
        <f t="shared" si="47"/>
        <v>-0.51474505931553416</v>
      </c>
      <c r="CH21" s="69">
        <f>'RD T1'!E252</f>
        <v>0.39547386520069422</v>
      </c>
      <c r="CI21" s="69">
        <f t="shared" si="48"/>
        <v>-0.11927119411483994</v>
      </c>
      <c r="CK21" t="str">
        <f t="shared" si="49"/>
        <v>51 Skilled agricultural and related trades</v>
      </c>
      <c r="CL21" s="69">
        <v>0.62372529281491151</v>
      </c>
      <c r="CM21" s="69">
        <v>0.57295347001393582</v>
      </c>
      <c r="CN21" s="69">
        <v>0.63953178404488209</v>
      </c>
      <c r="CO21" s="69">
        <v>0.67590537354061453</v>
      </c>
      <c r="CP21" s="69">
        <v>0.48054371861208117</v>
      </c>
      <c r="CQ21" s="69"/>
      <c r="CR21" s="69">
        <f t="shared" si="50"/>
        <v>-0.15898806543280092</v>
      </c>
      <c r="CS21" s="69">
        <f>'RD T1'!E281</f>
        <v>0.20967793256412842</v>
      </c>
      <c r="CT21" s="69">
        <f t="shared" si="51"/>
        <v>5.0689867131327504E-2</v>
      </c>
    </row>
    <row r="22" spans="1:98" x14ac:dyDescent="0.2">
      <c r="A22" s="10" t="str">
        <f>name!D18</f>
        <v>52 Skilled metal, electrical and electronic trades</v>
      </c>
      <c r="B22" s="69">
        <v>1.9311356894876366E-2</v>
      </c>
      <c r="C22" s="69">
        <v>1.9120476258573382E-2</v>
      </c>
      <c r="D22" s="69">
        <v>2.0125200993837401E-2</v>
      </c>
      <c r="E22" s="69">
        <v>2.4720588421139701E-2</v>
      </c>
      <c r="F22" s="69">
        <v>3.5550895795572281E-2</v>
      </c>
      <c r="G22" s="11"/>
      <c r="H22" s="69">
        <f t="shared" si="26"/>
        <v>1.542569480173488E-2</v>
      </c>
      <c r="I22" s="69">
        <f>'RD T1'!E50</f>
        <v>1.2435711963347208E-2</v>
      </c>
      <c r="J22" s="69">
        <f t="shared" si="27"/>
        <v>2.7861406765082086E-2</v>
      </c>
      <c r="L22" t="str">
        <f t="shared" si="28"/>
        <v>52 Skilled metal, electrical and electronic trades</v>
      </c>
      <c r="M22" s="69">
        <v>0.31015560204075832</v>
      </c>
      <c r="N22" s="69">
        <v>0.39818130081258551</v>
      </c>
      <c r="O22" s="69">
        <v>0.30998061721607989</v>
      </c>
      <c r="P22" s="69">
        <v>0.438456879120041</v>
      </c>
      <c r="Q22" s="69">
        <v>0.65631497904107583</v>
      </c>
      <c r="R22" s="11"/>
      <c r="S22" s="69">
        <f t="shared" si="29"/>
        <v>0.34633436182499594</v>
      </c>
      <c r="T22" s="69">
        <f>'RD T1'!E79</f>
        <v>0.22699262573690412</v>
      </c>
      <c r="U22" s="69">
        <f t="shared" si="30"/>
        <v>0.57332698756190004</v>
      </c>
      <c r="W22" t="str">
        <f t="shared" si="31"/>
        <v>52 Skilled metal, electrical and electronic trades</v>
      </c>
      <c r="X22" s="69">
        <v>1.0712476772040345</v>
      </c>
      <c r="Y22" s="69">
        <v>1.016517235991649</v>
      </c>
      <c r="Z22" s="69">
        <v>1.0312638536350096</v>
      </c>
      <c r="AA22" s="69">
        <v>1.1764623156973533</v>
      </c>
      <c r="AB22" s="69">
        <v>1.4712927645269898</v>
      </c>
      <c r="AC22" s="69"/>
      <c r="AD22" s="69">
        <f t="shared" si="32"/>
        <v>0.44002891089198015</v>
      </c>
      <c r="AE22" s="69">
        <f>'RD T1'!E108</f>
        <v>0.60061247247052141</v>
      </c>
      <c r="AF22" s="69">
        <f t="shared" si="33"/>
        <v>1.0406413833625017</v>
      </c>
      <c r="AH22" t="str">
        <f t="shared" si="34"/>
        <v>52 Skilled metal, electrical and electronic trades</v>
      </c>
      <c r="AI22" s="69">
        <v>0.44050360927414201</v>
      </c>
      <c r="AJ22" s="69">
        <v>0.37331422719655472</v>
      </c>
      <c r="AK22" s="69">
        <v>0.40333642397232128</v>
      </c>
      <c r="AL22" s="69">
        <v>0.44603157079517408</v>
      </c>
      <c r="AM22" s="69">
        <v>0.55517615428069289</v>
      </c>
      <c r="AN22" s="69"/>
      <c r="AO22" s="69">
        <f t="shared" si="35"/>
        <v>0.15183973030837161</v>
      </c>
      <c r="AP22" s="69">
        <f>'RD T1'!E137</f>
        <v>0.21249314434574412</v>
      </c>
      <c r="AQ22" s="69">
        <f t="shared" si="36"/>
        <v>0.36433287465411573</v>
      </c>
      <c r="AS22" t="str">
        <f t="shared" si="37"/>
        <v>52 Skilled metal, electrical and electronic trades</v>
      </c>
      <c r="AT22" s="69">
        <v>1.7403540432995654</v>
      </c>
      <c r="AU22" s="69">
        <v>1.4208987997667064</v>
      </c>
      <c r="AV22" s="69">
        <v>1.4944002686955173</v>
      </c>
      <c r="AW22" s="69">
        <v>1.4759607241505004</v>
      </c>
      <c r="AX22" s="69">
        <v>1.6196554480879304</v>
      </c>
      <c r="AY22" s="69"/>
      <c r="AZ22" s="69">
        <f t="shared" si="38"/>
        <v>0.12525517939241304</v>
      </c>
      <c r="BA22" s="69">
        <f>'RD T1'!E166</f>
        <v>0.65949972713399185</v>
      </c>
      <c r="BB22" s="69">
        <f t="shared" si="39"/>
        <v>0.78475490652640489</v>
      </c>
      <c r="BD22" t="str">
        <f t="shared" si="40"/>
        <v>52 Skilled metal, electrical and electronic trades</v>
      </c>
      <c r="BE22" s="69">
        <v>9.6550256302930801</v>
      </c>
      <c r="BF22" s="69">
        <v>10.590799862734128</v>
      </c>
      <c r="BG22" s="69">
        <v>8.7850726736196254</v>
      </c>
      <c r="BH22" s="69">
        <v>8.7826979673055483</v>
      </c>
      <c r="BI22" s="69">
        <v>8.3842024359102947</v>
      </c>
      <c r="BJ22" s="69"/>
      <c r="BK22" s="69">
        <f t="shared" si="41"/>
        <v>-0.40087023770933072</v>
      </c>
      <c r="BL22" s="69">
        <f>'RD T1'!E195</f>
        <v>3.1027259657175867</v>
      </c>
      <c r="BM22" s="69">
        <f t="shared" si="42"/>
        <v>2.701855728008256</v>
      </c>
      <c r="BO22" t="str">
        <f t="shared" si="43"/>
        <v>52 Skilled metal, electrical and electronic trades</v>
      </c>
      <c r="BP22" s="69">
        <v>5.5634262583708862</v>
      </c>
      <c r="BQ22" s="69">
        <v>5.6769898613654002</v>
      </c>
      <c r="BR22" s="69">
        <v>4.805180074605282</v>
      </c>
      <c r="BS22" s="69">
        <v>4.3406250305601617</v>
      </c>
      <c r="BT22" s="69">
        <v>3.4870235485885832</v>
      </c>
      <c r="BU22" s="69"/>
      <c r="BV22" s="69">
        <f t="shared" si="44"/>
        <v>-1.3181565260166987</v>
      </c>
      <c r="BW22" s="69">
        <f>'RD T1'!E224</f>
        <v>1.4646252575339118</v>
      </c>
      <c r="BX22" s="69">
        <f t="shared" si="45"/>
        <v>0.14646873151721307</v>
      </c>
      <c r="BZ22" t="str">
        <f t="shared" si="46"/>
        <v>52 Skilled metal, electrical and electronic trades</v>
      </c>
      <c r="CA22" s="69">
        <v>3.1035504318589839</v>
      </c>
      <c r="CB22" s="69">
        <v>2.7373045050574838</v>
      </c>
      <c r="CC22" s="69">
        <v>2.4778747825478726</v>
      </c>
      <c r="CD22" s="69">
        <v>1.9641782463562751</v>
      </c>
      <c r="CE22" s="69">
        <v>1.0940216324891174</v>
      </c>
      <c r="CF22" s="69"/>
      <c r="CG22" s="69">
        <f t="shared" si="47"/>
        <v>-1.3838531500587552</v>
      </c>
      <c r="CH22" s="69">
        <f>'RD T1'!E253</f>
        <v>0.64534456056855183</v>
      </c>
      <c r="CI22" s="69">
        <f t="shared" si="48"/>
        <v>-0.73850858949020337</v>
      </c>
      <c r="CK22" t="str">
        <f t="shared" si="49"/>
        <v>52 Skilled metal, electrical and electronic trades</v>
      </c>
      <c r="CL22" s="69">
        <v>0.92101799051738487</v>
      </c>
      <c r="CM22" s="69">
        <v>0.97894918358439642</v>
      </c>
      <c r="CN22" s="69">
        <v>0.80828753258959285</v>
      </c>
      <c r="CO22" s="69">
        <v>0.83689997438084707</v>
      </c>
      <c r="CP22" s="69">
        <v>0.60781736416610466</v>
      </c>
      <c r="CQ22" s="69"/>
      <c r="CR22" s="69">
        <f t="shared" si="50"/>
        <v>-0.20047016842348819</v>
      </c>
      <c r="CS22" s="69">
        <f>'RD T1'!E282</f>
        <v>0.23810952616704262</v>
      </c>
      <c r="CT22" s="69">
        <f t="shared" si="51"/>
        <v>3.7639357743554425E-2</v>
      </c>
    </row>
    <row r="23" spans="1:98" x14ac:dyDescent="0.2">
      <c r="A23" s="10" t="str">
        <f>name!D19</f>
        <v>53 Skilled construction and building trades</v>
      </c>
      <c r="B23" s="69">
        <v>8.5587097065636889E-3</v>
      </c>
      <c r="C23" s="69">
        <v>5.4197848181442602E-3</v>
      </c>
      <c r="D23" s="69">
        <v>4.0712696699003598E-3</v>
      </c>
      <c r="E23" s="69">
        <v>7.0052318356846653E-3</v>
      </c>
      <c r="F23" s="69">
        <v>7.3132357715896268E-3</v>
      </c>
      <c r="G23" s="11"/>
      <c r="H23" s="69">
        <f t="shared" si="26"/>
        <v>3.241966101689267E-3</v>
      </c>
      <c r="I23" s="69">
        <f>'RD T1'!E51</f>
        <v>3.1689556114000831E-3</v>
      </c>
      <c r="J23" s="69">
        <f t="shared" si="27"/>
        <v>6.4109217130893497E-3</v>
      </c>
      <c r="L23" t="str">
        <f t="shared" si="28"/>
        <v>53 Skilled construction and building trades</v>
      </c>
      <c r="M23" s="69">
        <v>0.12669695123371574</v>
      </c>
      <c r="N23" s="69">
        <v>0.13345792458839786</v>
      </c>
      <c r="O23" s="69">
        <v>0.10132045132229139</v>
      </c>
      <c r="P23" s="69">
        <v>0.12746336672796874</v>
      </c>
      <c r="Q23" s="69">
        <v>0.16214886834721201</v>
      </c>
      <c r="R23" s="11"/>
      <c r="S23" s="69">
        <f t="shared" si="29"/>
        <v>6.0828417024920617E-2</v>
      </c>
      <c r="T23" s="69">
        <f>'RD T1'!E80</f>
        <v>6.6466279558587943E-2</v>
      </c>
      <c r="U23" s="69">
        <f t="shared" si="30"/>
        <v>0.12729469658350856</v>
      </c>
      <c r="W23" t="str">
        <f t="shared" si="31"/>
        <v>53 Skilled construction and building trades</v>
      </c>
      <c r="X23" s="69">
        <v>0.53650122930987765</v>
      </c>
      <c r="Y23" s="69">
        <v>0.43563587592994568</v>
      </c>
      <c r="Z23" s="69">
        <v>0.42569548935256712</v>
      </c>
      <c r="AA23" s="69">
        <v>0.47962618547167263</v>
      </c>
      <c r="AB23" s="69">
        <v>0.56932664869651339</v>
      </c>
      <c r="AC23" s="69"/>
      <c r="AD23" s="69">
        <f t="shared" si="32"/>
        <v>0.14363115934394627</v>
      </c>
      <c r="AE23" s="69">
        <f>'RD T1'!E109</f>
        <v>0.25099876942402821</v>
      </c>
      <c r="AF23" s="69">
        <f t="shared" si="33"/>
        <v>0.39462992876797448</v>
      </c>
      <c r="AH23" t="str">
        <f t="shared" si="34"/>
        <v>53 Skilled construction and building trades</v>
      </c>
      <c r="AI23" s="69">
        <v>0.29991463631045712</v>
      </c>
      <c r="AJ23" s="69">
        <v>0.27683042710773775</v>
      </c>
      <c r="AK23" s="69">
        <v>0.27206437039935266</v>
      </c>
      <c r="AL23" s="69">
        <v>0.30318604069587268</v>
      </c>
      <c r="AM23" s="69">
        <v>0.35754773439886411</v>
      </c>
      <c r="AN23" s="69"/>
      <c r="AO23" s="69">
        <f t="shared" si="35"/>
        <v>8.5483363999511452E-2</v>
      </c>
      <c r="AP23" s="69">
        <f>'RD T1'!E138</f>
        <v>0.16518196949573716</v>
      </c>
      <c r="AQ23" s="69">
        <f t="shared" si="36"/>
        <v>0.25066533349524861</v>
      </c>
      <c r="AS23" t="str">
        <f t="shared" si="37"/>
        <v>53 Skilled construction and building trades</v>
      </c>
      <c r="AT23" s="69">
        <v>0.44699114167522019</v>
      </c>
      <c r="AU23" s="69">
        <v>0.39112948673698167</v>
      </c>
      <c r="AV23" s="69">
        <v>0.37292751351364217</v>
      </c>
      <c r="AW23" s="69">
        <v>0.42210458635553361</v>
      </c>
      <c r="AX23" s="69">
        <v>0.47101372081498349</v>
      </c>
      <c r="AY23" s="69"/>
      <c r="AZ23" s="69">
        <f t="shared" si="38"/>
        <v>9.8086207301341322E-2</v>
      </c>
      <c r="BA23" s="69">
        <f>'RD T1'!E167</f>
        <v>0.21920480897113104</v>
      </c>
      <c r="BB23" s="69">
        <f t="shared" si="39"/>
        <v>0.31729101627247236</v>
      </c>
      <c r="BD23" t="str">
        <f t="shared" si="40"/>
        <v>53 Skilled construction and building trades</v>
      </c>
      <c r="BE23" s="69">
        <v>4.9302966985859795</v>
      </c>
      <c r="BF23" s="69">
        <v>4.9681013879622125</v>
      </c>
      <c r="BG23" s="69">
        <v>3.8060859503356848</v>
      </c>
      <c r="BH23" s="69">
        <v>3.6721313305521908</v>
      </c>
      <c r="BI23" s="69">
        <v>3.1674574698173878</v>
      </c>
      <c r="BJ23" s="69"/>
      <c r="BK23" s="69">
        <f t="shared" si="41"/>
        <v>-0.6386284805182969</v>
      </c>
      <c r="BL23" s="69">
        <f>'RD T1'!E196</f>
        <v>1.3207451839508821</v>
      </c>
      <c r="BM23" s="69">
        <f t="shared" si="42"/>
        <v>0.68211670343258524</v>
      </c>
      <c r="BO23" t="str">
        <f t="shared" si="43"/>
        <v>53 Skilled construction and building trades</v>
      </c>
      <c r="BP23" s="69">
        <v>4.279856280621166</v>
      </c>
      <c r="BQ23" s="69">
        <v>4.6064563812805632</v>
      </c>
      <c r="BR23" s="69">
        <v>3.5775922273220977</v>
      </c>
      <c r="BS23" s="69">
        <v>3.5171126524592538</v>
      </c>
      <c r="BT23" s="69">
        <v>3.2125441732765103</v>
      </c>
      <c r="BU23" s="69"/>
      <c r="BV23" s="69">
        <f t="shared" si="44"/>
        <v>-0.36504805404558738</v>
      </c>
      <c r="BW23" s="69">
        <f>'RD T1'!E225</f>
        <v>1.4463971845299686</v>
      </c>
      <c r="BX23" s="69">
        <f t="shared" si="45"/>
        <v>1.0813491304843812</v>
      </c>
      <c r="BZ23" t="str">
        <f t="shared" si="46"/>
        <v>53 Skilled construction and building trades</v>
      </c>
      <c r="CA23" s="69">
        <v>2.3823876674567521</v>
      </c>
      <c r="CB23" s="69">
        <v>2.1966454023339215</v>
      </c>
      <c r="CC23" s="69">
        <v>1.8343579385579067</v>
      </c>
      <c r="CD23" s="69">
        <v>1.5447360535154606</v>
      </c>
      <c r="CE23" s="69">
        <v>1.0782518926575659</v>
      </c>
      <c r="CF23" s="69"/>
      <c r="CG23" s="69">
        <f t="shared" si="47"/>
        <v>-0.75610604590034081</v>
      </c>
      <c r="CH23" s="69">
        <f>'RD T1'!E254</f>
        <v>0.59883358507365059</v>
      </c>
      <c r="CI23" s="69">
        <f t="shared" si="48"/>
        <v>-0.15727246082669022</v>
      </c>
      <c r="CK23" t="str">
        <f t="shared" si="49"/>
        <v>53 Skilled construction and building trades</v>
      </c>
      <c r="CL23" s="69">
        <v>1.0812061329017113</v>
      </c>
      <c r="CM23" s="69">
        <v>1.0487031427687066</v>
      </c>
      <c r="CN23" s="69">
        <v>0.73908918486682706</v>
      </c>
      <c r="CO23" s="69">
        <v>0.66976913605060417</v>
      </c>
      <c r="CP23" s="69">
        <v>0.22486806355277569</v>
      </c>
      <c r="CQ23" s="69"/>
      <c r="CR23" s="69">
        <f t="shared" si="50"/>
        <v>-0.5142211213140514</v>
      </c>
      <c r="CS23" s="69">
        <f>'RD T1'!E283</f>
        <v>0.14530880913771413</v>
      </c>
      <c r="CT23" s="69">
        <f t="shared" si="51"/>
        <v>-0.36891231217633724</v>
      </c>
    </row>
    <row r="24" spans="1:98" x14ac:dyDescent="0.2">
      <c r="A24" s="10" t="str">
        <f>name!D20</f>
        <v>54 Textiles, printing and other skilled trades</v>
      </c>
      <c r="B24" s="69">
        <v>3.4371874207320345E-2</v>
      </c>
      <c r="C24" s="69">
        <v>3.7899416756850282E-2</v>
      </c>
      <c r="D24" s="69">
        <v>3.4106698466231745E-2</v>
      </c>
      <c r="E24" s="69">
        <v>4.8702539819347884E-2</v>
      </c>
      <c r="F24" s="69">
        <v>6.7981644517879594E-2</v>
      </c>
      <c r="G24" s="11"/>
      <c r="H24" s="69">
        <f t="shared" si="26"/>
        <v>3.3874946051647849E-2</v>
      </c>
      <c r="I24" s="69">
        <f>'RD T1'!E52</f>
        <v>2.3116682193990275E-2</v>
      </c>
      <c r="J24" s="69">
        <f t="shared" si="27"/>
        <v>5.6991628245638123E-2</v>
      </c>
      <c r="L24" t="str">
        <f t="shared" si="28"/>
        <v>54 Textiles, printing and other skilled trades</v>
      </c>
      <c r="M24" s="69">
        <v>0.26005737015283026</v>
      </c>
      <c r="N24" s="69">
        <v>0.39721642131488388</v>
      </c>
      <c r="O24" s="69">
        <v>0.31184467322458653</v>
      </c>
      <c r="P24" s="69">
        <v>0.3863192321264079</v>
      </c>
      <c r="Q24" s="69">
        <v>0.53744575981605391</v>
      </c>
      <c r="R24" s="11"/>
      <c r="S24" s="69">
        <f t="shared" si="29"/>
        <v>0.22560108659146738</v>
      </c>
      <c r="T24" s="69">
        <f>'RD T1'!E81</f>
        <v>0.20875020939757452</v>
      </c>
      <c r="U24" s="69">
        <f t="shared" si="30"/>
        <v>0.43435129598904187</v>
      </c>
      <c r="W24" t="str">
        <f t="shared" si="31"/>
        <v>54 Textiles, printing and other skilled trades</v>
      </c>
      <c r="X24" s="69">
        <v>0.72986090766380385</v>
      </c>
      <c r="Y24" s="69">
        <v>0.72564852419481385</v>
      </c>
      <c r="Z24" s="69">
        <v>0.70582419203028668</v>
      </c>
      <c r="AA24" s="69">
        <v>0.8696638199104848</v>
      </c>
      <c r="AB24" s="69">
        <v>1.1016985752787753</v>
      </c>
      <c r="AC24" s="69"/>
      <c r="AD24" s="69">
        <f t="shared" si="32"/>
        <v>0.39587438324848867</v>
      </c>
      <c r="AE24" s="69">
        <f>'RD T1'!E110</f>
        <v>0.49682445598140507</v>
      </c>
      <c r="AF24" s="69">
        <f t="shared" si="33"/>
        <v>0.89269883922989379</v>
      </c>
      <c r="AH24" t="str">
        <f t="shared" si="34"/>
        <v>54 Textiles, printing and other skilled trades</v>
      </c>
      <c r="AI24" s="69">
        <v>0.3029705870038476</v>
      </c>
      <c r="AJ24" s="69">
        <v>0.27809619228988375</v>
      </c>
      <c r="AK24" s="69">
        <v>0.30190118506864205</v>
      </c>
      <c r="AL24" s="69">
        <v>0.32492868882649084</v>
      </c>
      <c r="AM24" s="69">
        <v>0.40835983717865487</v>
      </c>
      <c r="AN24" s="69"/>
      <c r="AO24" s="69">
        <f t="shared" si="35"/>
        <v>0.10645865211001282</v>
      </c>
      <c r="AP24" s="69">
        <f>'RD T1'!E139</f>
        <v>0.18947252368364906</v>
      </c>
      <c r="AQ24" s="69">
        <f t="shared" si="36"/>
        <v>0.2959311757936619</v>
      </c>
      <c r="AS24" t="str">
        <f t="shared" si="37"/>
        <v>54 Textiles, printing and other skilled trades</v>
      </c>
      <c r="AT24" s="69">
        <v>0.33238570800628081</v>
      </c>
      <c r="AU24" s="69">
        <v>0.3077698377165547</v>
      </c>
      <c r="AV24" s="69">
        <v>0.31736412342570919</v>
      </c>
      <c r="AW24" s="69">
        <v>0.37150256469189796</v>
      </c>
      <c r="AX24" s="69">
        <v>0.45658627374691363</v>
      </c>
      <c r="AY24" s="69"/>
      <c r="AZ24" s="69">
        <f t="shared" si="38"/>
        <v>0.13922215032120444</v>
      </c>
      <c r="BA24" s="69">
        <f>'RD T1'!E168</f>
        <v>0.20888875632920526</v>
      </c>
      <c r="BB24" s="69">
        <f t="shared" si="39"/>
        <v>0.34811090665040967</v>
      </c>
      <c r="BD24" t="str">
        <f t="shared" si="40"/>
        <v>54 Textiles, printing and other skilled trades</v>
      </c>
      <c r="BE24" s="69">
        <v>2.1706996376310999</v>
      </c>
      <c r="BF24" s="69">
        <v>2.0912166644956289</v>
      </c>
      <c r="BG24" s="69">
        <v>1.9468549363784851</v>
      </c>
      <c r="BH24" s="69">
        <v>2.0661521423640195</v>
      </c>
      <c r="BI24" s="69">
        <v>1.9603746495387113</v>
      </c>
      <c r="BJ24" s="69"/>
      <c r="BK24" s="69">
        <f t="shared" si="41"/>
        <v>1.3519713160226265E-2</v>
      </c>
      <c r="BL24" s="69">
        <f>'RD T1'!E197</f>
        <v>0.81645924445392004</v>
      </c>
      <c r="BM24" s="69">
        <f t="shared" si="42"/>
        <v>0.82997895761414631</v>
      </c>
      <c r="BO24" t="str">
        <f t="shared" si="43"/>
        <v>54 Textiles, printing and other skilled trades</v>
      </c>
      <c r="BP24" s="69">
        <v>2.8455099583015393</v>
      </c>
      <c r="BQ24" s="69">
        <v>2.3719198961730932</v>
      </c>
      <c r="BR24" s="69">
        <v>2.2728420378643501</v>
      </c>
      <c r="BS24" s="69">
        <v>2.0510384570178295</v>
      </c>
      <c r="BT24" s="69">
        <v>1.6080871055032691</v>
      </c>
      <c r="BU24" s="69"/>
      <c r="BV24" s="69">
        <f t="shared" si="44"/>
        <v>-0.66475493236108107</v>
      </c>
      <c r="BW24" s="69">
        <f>'RD T1'!E226</f>
        <v>0.7621182400229316</v>
      </c>
      <c r="BX24" s="69">
        <f t="shared" si="45"/>
        <v>9.7363307661850529E-2</v>
      </c>
      <c r="BZ24" t="str">
        <f t="shared" si="46"/>
        <v>54 Textiles, printing and other skilled trades</v>
      </c>
      <c r="CA24" s="69">
        <v>2.4012871891820424</v>
      </c>
      <c r="CB24" s="69">
        <v>1.8255314480952485</v>
      </c>
      <c r="CC24" s="69">
        <v>1.8733746928659278</v>
      </c>
      <c r="CD24" s="69">
        <v>1.7752187093804186</v>
      </c>
      <c r="CE24" s="69">
        <v>1.3269577389741516</v>
      </c>
      <c r="CF24" s="69"/>
      <c r="CG24" s="69">
        <f t="shared" si="47"/>
        <v>-0.54641695389177625</v>
      </c>
      <c r="CH24" s="69">
        <f>'RD T1'!E255</f>
        <v>0.60187693089152827</v>
      </c>
      <c r="CI24" s="69">
        <f t="shared" si="48"/>
        <v>5.5459976999752025E-2</v>
      </c>
      <c r="CK24" t="str">
        <f t="shared" si="49"/>
        <v>54 Textiles, printing and other skilled trades</v>
      </c>
      <c r="CL24" s="69">
        <v>0.88273024045651705</v>
      </c>
      <c r="CM24" s="69">
        <v>0.73067091920026539</v>
      </c>
      <c r="CN24" s="69">
        <v>0.65649020404479708</v>
      </c>
      <c r="CO24" s="69">
        <v>0.54159466026132252</v>
      </c>
      <c r="CP24" s="69">
        <v>0.33786367325828343</v>
      </c>
      <c r="CQ24" s="69"/>
      <c r="CR24" s="69">
        <f t="shared" si="50"/>
        <v>-0.31862653078651365</v>
      </c>
      <c r="CS24" s="69">
        <f>'RD T1'!E284</f>
        <v>0.15103051858839761</v>
      </c>
      <c r="CT24" s="69">
        <f t="shared" si="51"/>
        <v>-0.16759601219811604</v>
      </c>
    </row>
    <row r="25" spans="1:98" x14ac:dyDescent="0.2">
      <c r="A25" s="10" t="str">
        <f>name!D21</f>
        <v>61 Caring personal service occupations</v>
      </c>
      <c r="B25" s="69">
        <v>2.7332388390460174E-2</v>
      </c>
      <c r="C25" s="69">
        <v>3.2087488016995944E-2</v>
      </c>
      <c r="D25" s="69">
        <v>2.5696004259691103E-2</v>
      </c>
      <c r="E25" s="69">
        <v>3.6338513134965923E-2</v>
      </c>
      <c r="F25" s="69">
        <v>5.2600402413831841E-2</v>
      </c>
      <c r="G25" s="11"/>
      <c r="H25" s="69">
        <f t="shared" si="26"/>
        <v>2.6904398154140738E-2</v>
      </c>
      <c r="I25" s="69">
        <f>'RD T1'!E53</f>
        <v>2.0446586535628176E-2</v>
      </c>
      <c r="J25" s="69">
        <f t="shared" si="27"/>
        <v>4.7350984689768914E-2</v>
      </c>
      <c r="L25" t="str">
        <f t="shared" si="28"/>
        <v>61 Caring personal service occupations</v>
      </c>
      <c r="M25" s="69">
        <v>1.3738656135229161</v>
      </c>
      <c r="N25" s="69">
        <v>2.0368230679376738</v>
      </c>
      <c r="O25" s="69">
        <v>1.6543923648204575</v>
      </c>
      <c r="P25" s="69">
        <v>2.3087604894709477</v>
      </c>
      <c r="Q25" s="69">
        <v>3.2748606918062175</v>
      </c>
      <c r="R25" s="11"/>
      <c r="S25" s="69">
        <f t="shared" si="29"/>
        <v>1.62046832698576</v>
      </c>
      <c r="T25" s="69">
        <f>'RD T1'!E82</f>
        <v>1.3441533521918112</v>
      </c>
      <c r="U25" s="69">
        <f t="shared" si="30"/>
        <v>2.9646216791775712</v>
      </c>
      <c r="W25" t="str">
        <f t="shared" si="31"/>
        <v>61 Caring personal service occupations</v>
      </c>
      <c r="X25" s="69">
        <v>4.9724559067111072</v>
      </c>
      <c r="Y25" s="69">
        <v>5.6847829490131767</v>
      </c>
      <c r="Z25" s="69">
        <v>5.5650285198952663</v>
      </c>
      <c r="AA25" s="69">
        <v>6.8929758602275664</v>
      </c>
      <c r="AB25" s="69">
        <v>9.0245322407458524</v>
      </c>
      <c r="AC25" s="69"/>
      <c r="AD25" s="69">
        <f t="shared" si="32"/>
        <v>3.4595037208505861</v>
      </c>
      <c r="AE25" s="69">
        <f>'RD T1'!E111</f>
        <v>4.9252020282809745</v>
      </c>
      <c r="AF25" s="69">
        <f t="shared" si="33"/>
        <v>8.3847057491315606</v>
      </c>
      <c r="AH25" t="str">
        <f t="shared" si="34"/>
        <v>61 Caring personal service occupations</v>
      </c>
      <c r="AI25" s="69">
        <v>4.4160222004784613</v>
      </c>
      <c r="AJ25" s="69">
        <v>4.3010251733891689</v>
      </c>
      <c r="AK25" s="69">
        <v>4.1416930526940003</v>
      </c>
      <c r="AL25" s="69">
        <v>4.3547488285178639</v>
      </c>
      <c r="AM25" s="69">
        <v>4.748229857332829</v>
      </c>
      <c r="AN25" s="69"/>
      <c r="AO25" s="69">
        <f t="shared" si="35"/>
        <v>0.60653680463882864</v>
      </c>
      <c r="AP25" s="69">
        <f>'RD T1'!E140</f>
        <v>2.625334782083784</v>
      </c>
      <c r="AQ25" s="69">
        <f t="shared" si="36"/>
        <v>3.2318715867226127</v>
      </c>
      <c r="AS25" t="str">
        <f t="shared" si="37"/>
        <v>61 Caring personal service occupations</v>
      </c>
      <c r="AT25" s="69">
        <v>2.2941717342587786</v>
      </c>
      <c r="AU25" s="69">
        <v>2.452697824695842</v>
      </c>
      <c r="AV25" s="69">
        <v>2.3545575283708291</v>
      </c>
      <c r="AW25" s="69">
        <v>2.5081758197949555</v>
      </c>
      <c r="AX25" s="69">
        <v>2.8315849359347007</v>
      </c>
      <c r="AY25" s="69"/>
      <c r="AZ25" s="69">
        <f t="shared" si="38"/>
        <v>0.47702740756387163</v>
      </c>
      <c r="BA25" s="69">
        <f>'RD T1'!E169</f>
        <v>1.5376448724520433</v>
      </c>
      <c r="BB25" s="69">
        <f t="shared" si="39"/>
        <v>2.0146722800159149</v>
      </c>
      <c r="BD25" t="str">
        <f t="shared" si="40"/>
        <v>61 Caring personal service occupations</v>
      </c>
      <c r="BE25" s="69">
        <v>14.439027725965678</v>
      </c>
      <c r="BF25" s="69">
        <v>16.041269711815303</v>
      </c>
      <c r="BG25" s="69">
        <v>16.203273731956607</v>
      </c>
      <c r="BH25" s="69">
        <v>17.104796133495604</v>
      </c>
      <c r="BI25" s="69">
        <v>19.079636258556071</v>
      </c>
      <c r="BJ25" s="69"/>
      <c r="BK25" s="69">
        <f t="shared" si="41"/>
        <v>2.8763625265994648</v>
      </c>
      <c r="BL25" s="69">
        <f>'RD T1'!E198</f>
        <v>9.6426655157738779</v>
      </c>
      <c r="BM25" s="69">
        <f t="shared" si="42"/>
        <v>12.519028042373343</v>
      </c>
      <c r="BO25" t="str">
        <f t="shared" si="43"/>
        <v>61 Caring personal service occupations</v>
      </c>
      <c r="BP25" s="69">
        <v>12.106521757646666</v>
      </c>
      <c r="BQ25" s="69">
        <v>11.122680860772766</v>
      </c>
      <c r="BR25" s="69">
        <v>10.543195130918392</v>
      </c>
      <c r="BS25" s="69">
        <v>9.5047035933284025</v>
      </c>
      <c r="BT25" s="69">
        <v>7.1451490118153256</v>
      </c>
      <c r="BU25" s="69"/>
      <c r="BV25" s="69">
        <f t="shared" si="44"/>
        <v>-3.398046119103066</v>
      </c>
      <c r="BW25" s="69">
        <f>'RD T1'!E227</f>
        <v>4.5321003377015341</v>
      </c>
      <c r="BX25" s="69">
        <f t="shared" si="45"/>
        <v>1.1340542185984681</v>
      </c>
      <c r="BZ25" t="str">
        <f t="shared" si="46"/>
        <v>61 Caring personal service occupations</v>
      </c>
      <c r="CA25" s="69">
        <v>4.0370114469060834</v>
      </c>
      <c r="CB25" s="69">
        <v>2.0007137354006432</v>
      </c>
      <c r="CC25" s="69">
        <v>1.8312696046618411</v>
      </c>
      <c r="CD25" s="69">
        <v>1.1825353822298972</v>
      </c>
      <c r="CE25" s="69">
        <v>0.83543412355818725</v>
      </c>
      <c r="CF25" s="69"/>
      <c r="CG25" s="69">
        <f t="shared" si="47"/>
        <v>-0.99583548110365383</v>
      </c>
      <c r="CH25" s="69">
        <f>'RD T1'!E256</f>
        <v>0.38576300711615913</v>
      </c>
      <c r="CI25" s="69">
        <f t="shared" si="48"/>
        <v>-0.61007247398749476</v>
      </c>
      <c r="CK25" t="str">
        <f t="shared" si="49"/>
        <v>61 Caring personal service occupations</v>
      </c>
      <c r="CL25" s="69">
        <v>0.431750862037797</v>
      </c>
      <c r="CM25" s="69">
        <v>0.389168090617318</v>
      </c>
      <c r="CN25" s="69">
        <v>0.33716604572397163</v>
      </c>
      <c r="CO25" s="69">
        <v>0.46008381631803591</v>
      </c>
      <c r="CP25" s="69">
        <v>0.50983790945150942</v>
      </c>
      <c r="CQ25" s="69"/>
      <c r="CR25" s="69">
        <f t="shared" si="50"/>
        <v>0.17267186372753779</v>
      </c>
      <c r="CS25" s="69">
        <f>'RD T1'!E285</f>
        <v>0.13620318610976331</v>
      </c>
      <c r="CT25" s="69">
        <f t="shared" si="51"/>
        <v>0.30887504983730107</v>
      </c>
    </row>
    <row r="26" spans="1:98" x14ac:dyDescent="0.2">
      <c r="A26" s="10" t="str">
        <f>name!D22</f>
        <v>62 Leisure, travel and related personal service occupations</v>
      </c>
      <c r="B26" s="69">
        <v>1.0524763297581218E-2</v>
      </c>
      <c r="C26" s="69">
        <v>1.9571511873895983E-2</v>
      </c>
      <c r="D26" s="69">
        <v>1.2651741598001873E-2</v>
      </c>
      <c r="E26" s="69">
        <v>1.6537643694871138E-2</v>
      </c>
      <c r="F26" s="69">
        <v>2.6100941683345029E-2</v>
      </c>
      <c r="G26" s="11"/>
      <c r="H26" s="69">
        <f t="shared" si="26"/>
        <v>1.3449200085343156E-2</v>
      </c>
      <c r="I26" s="69">
        <f>'RD T1'!E54</f>
        <v>9.2846646173776106E-3</v>
      </c>
      <c r="J26" s="69">
        <f t="shared" si="27"/>
        <v>2.2733864702720766E-2</v>
      </c>
      <c r="L26" t="str">
        <f t="shared" si="28"/>
        <v>62 Leisure, travel and related personal service occupations</v>
      </c>
      <c r="M26" s="69">
        <v>0.2108414820596296</v>
      </c>
      <c r="N26" s="69">
        <v>0.35860101338500167</v>
      </c>
      <c r="O26" s="69">
        <v>0.27265369362997643</v>
      </c>
      <c r="P26" s="69">
        <v>0.31425285313735363</v>
      </c>
      <c r="Q26" s="69">
        <v>0.41075796365250961</v>
      </c>
      <c r="R26" s="11"/>
      <c r="S26" s="69">
        <f t="shared" si="29"/>
        <v>0.13810427002253317</v>
      </c>
      <c r="T26" s="69">
        <f>'RD T1'!E83</f>
        <v>0.16429894585887961</v>
      </c>
      <c r="U26" s="69">
        <f t="shared" si="30"/>
        <v>0.30240321588141278</v>
      </c>
      <c r="W26" t="str">
        <f t="shared" si="31"/>
        <v>62 Leisure, travel and related personal service occupations</v>
      </c>
      <c r="X26" s="69">
        <v>0.99633479773693556</v>
      </c>
      <c r="Y26" s="69">
        <v>1.3183272013143987</v>
      </c>
      <c r="Z26" s="69">
        <v>1.3019244691032852</v>
      </c>
      <c r="AA26" s="69">
        <v>1.5229817798107292</v>
      </c>
      <c r="AB26" s="69">
        <v>2.1272516140208317</v>
      </c>
      <c r="AC26" s="69"/>
      <c r="AD26" s="69">
        <f t="shared" si="32"/>
        <v>0.82532714491754655</v>
      </c>
      <c r="AE26" s="69">
        <f>'RD T1'!E112</f>
        <v>1.056301086321733</v>
      </c>
      <c r="AF26" s="69">
        <f t="shared" si="33"/>
        <v>1.8816282312392796</v>
      </c>
      <c r="AH26" t="str">
        <f t="shared" si="34"/>
        <v>62 Leisure, travel and related personal service occupations</v>
      </c>
      <c r="AI26" s="69">
        <v>0.6177763604905272</v>
      </c>
      <c r="AJ26" s="69">
        <v>0.86044116874523036</v>
      </c>
      <c r="AK26" s="69">
        <v>0.82956881821068285</v>
      </c>
      <c r="AL26" s="69">
        <v>0.8904848172440657</v>
      </c>
      <c r="AM26" s="69">
        <v>1.2290394221924452</v>
      </c>
      <c r="AN26" s="69"/>
      <c r="AO26" s="69">
        <f t="shared" si="35"/>
        <v>0.39947060398176237</v>
      </c>
      <c r="AP26" s="69">
        <f>'RD T1'!E141</f>
        <v>0.60627848280558927</v>
      </c>
      <c r="AQ26" s="69">
        <f t="shared" si="36"/>
        <v>1.0057490867873518</v>
      </c>
      <c r="AS26" t="str">
        <f t="shared" si="37"/>
        <v>62 Leisure, travel and related personal service occupations</v>
      </c>
      <c r="AT26" s="69">
        <v>0.70555681063377085</v>
      </c>
      <c r="AU26" s="69">
        <v>0.99952578534263059</v>
      </c>
      <c r="AV26" s="69">
        <v>1.0874852666524395</v>
      </c>
      <c r="AW26" s="69">
        <v>1.1908570668545146</v>
      </c>
      <c r="AX26" s="69">
        <v>1.7600188486938706</v>
      </c>
      <c r="AY26" s="69"/>
      <c r="AZ26" s="69">
        <f t="shared" si="38"/>
        <v>0.6725335820414311</v>
      </c>
      <c r="BA26" s="69">
        <f>'RD T1'!E170</f>
        <v>0.84277295899513627</v>
      </c>
      <c r="BB26" s="69">
        <f t="shared" si="39"/>
        <v>1.5153065410365674</v>
      </c>
      <c r="BD26" t="str">
        <f t="shared" si="40"/>
        <v>62 Leisure, travel and related personal service occupations</v>
      </c>
      <c r="BE26" s="69">
        <v>2.9043093971439329</v>
      </c>
      <c r="BF26" s="69">
        <v>3.6113726059063427</v>
      </c>
      <c r="BG26" s="69">
        <v>3.5161184139961761</v>
      </c>
      <c r="BH26" s="69">
        <v>3.0942912027039338</v>
      </c>
      <c r="BI26" s="69">
        <v>2.8892669942877394</v>
      </c>
      <c r="BJ26" s="69"/>
      <c r="BK26" s="69">
        <f t="shared" si="41"/>
        <v>-0.62685141970843672</v>
      </c>
      <c r="BL26" s="69">
        <f>'RD T1'!E199</f>
        <v>1.3699136749663252</v>
      </c>
      <c r="BM26" s="69">
        <f t="shared" si="42"/>
        <v>0.74306225525788849</v>
      </c>
      <c r="BO26" t="str">
        <f t="shared" si="43"/>
        <v>62 Leisure, travel and related personal service occupations</v>
      </c>
      <c r="BP26" s="69">
        <v>3.0946533631599866</v>
      </c>
      <c r="BQ26" s="69">
        <v>3.6574342116138587</v>
      </c>
      <c r="BR26" s="69">
        <v>3.4372993985578102</v>
      </c>
      <c r="BS26" s="69">
        <v>2.6798243140872939</v>
      </c>
      <c r="BT26" s="69">
        <v>2.0738524780181651</v>
      </c>
      <c r="BU26" s="69"/>
      <c r="BV26" s="69">
        <f t="shared" si="44"/>
        <v>-1.3634469205396451</v>
      </c>
      <c r="BW26" s="69">
        <f>'RD T1'!E228</f>
        <v>1.2473139103113293</v>
      </c>
      <c r="BX26" s="69">
        <f t="shared" si="45"/>
        <v>-0.11613301022831579</v>
      </c>
      <c r="BZ26" t="str">
        <f t="shared" si="46"/>
        <v>62 Leisure, travel and related personal service occupations</v>
      </c>
      <c r="CA26" s="69">
        <v>2.249032025262848</v>
      </c>
      <c r="CB26" s="69">
        <v>2.3734744878182403</v>
      </c>
      <c r="CC26" s="69">
        <v>2.2735954714004092</v>
      </c>
      <c r="CD26" s="69">
        <v>2.2380736152212686</v>
      </c>
      <c r="CE26" s="69">
        <v>1.7162058003501099</v>
      </c>
      <c r="CF26" s="69"/>
      <c r="CG26" s="69">
        <f t="shared" si="47"/>
        <v>-0.55738967105029924</v>
      </c>
      <c r="CH26" s="69">
        <f>'RD T1'!E257</f>
        <v>0.8540845297692613</v>
      </c>
      <c r="CI26" s="69">
        <f t="shared" si="48"/>
        <v>0.29669485871896206</v>
      </c>
      <c r="CK26" t="str">
        <f t="shared" si="49"/>
        <v>62 Leisure, travel and related personal service occupations</v>
      </c>
      <c r="CL26" s="69">
        <v>0.64321126239238713</v>
      </c>
      <c r="CM26" s="69">
        <v>0.63296339517970557</v>
      </c>
      <c r="CN26" s="69">
        <v>0.5053352217868311</v>
      </c>
      <c r="CO26" s="69">
        <v>0.38648667183999436</v>
      </c>
      <c r="CP26" s="69">
        <v>0.19462862576266438</v>
      </c>
      <c r="CQ26" s="69"/>
      <c r="CR26" s="69">
        <f t="shared" si="50"/>
        <v>-0.31070659602416673</v>
      </c>
      <c r="CS26" s="69">
        <f>'RD T1'!E286</f>
        <v>0.10633161387737342</v>
      </c>
      <c r="CT26" s="69">
        <f t="shared" si="51"/>
        <v>-0.20437498214679331</v>
      </c>
    </row>
    <row r="27" spans="1:98" x14ac:dyDescent="0.2">
      <c r="A27" s="10" t="str">
        <f>name!D23</f>
        <v>63 Community and civil enforcement occupations</v>
      </c>
      <c r="B27" s="69">
        <v>9.3137104081512283E-4</v>
      </c>
      <c r="C27" s="69">
        <v>1.1504732507940784E-3</v>
      </c>
      <c r="D27" s="69">
        <v>1.0446031240588026E-3</v>
      </c>
      <c r="E27" s="69">
        <v>1.2850414619226644E-3</v>
      </c>
      <c r="F27" s="69">
        <v>1.8885407540735965E-3</v>
      </c>
      <c r="G27" s="11"/>
      <c r="H27" s="69">
        <f t="shared" si="26"/>
        <v>8.4393763001479392E-4</v>
      </c>
      <c r="I27" s="69">
        <f>'RD T1'!E55</f>
        <v>7.4670051193396114E-4</v>
      </c>
      <c r="J27" s="69">
        <f t="shared" si="27"/>
        <v>1.590638141948755E-3</v>
      </c>
      <c r="L27" t="str">
        <f t="shared" si="28"/>
        <v>63 Community and civil enforcement occupations</v>
      </c>
      <c r="M27" s="69">
        <v>1.5519829503586664E-2</v>
      </c>
      <c r="N27" s="69">
        <v>1.6051986497720643E-2</v>
      </c>
      <c r="O27" s="69">
        <v>1.8376778895397367E-2</v>
      </c>
      <c r="P27" s="69">
        <v>1.8509075367158952E-2</v>
      </c>
      <c r="Q27" s="69">
        <v>2.8899323644576466E-2</v>
      </c>
      <c r="R27" s="11"/>
      <c r="S27" s="69">
        <f t="shared" si="29"/>
        <v>1.0522544749179099E-2</v>
      </c>
      <c r="T27" s="69">
        <f>'RD T1'!E84</f>
        <v>1.0673418543233396E-2</v>
      </c>
      <c r="U27" s="69">
        <f t="shared" si="30"/>
        <v>2.1195963292412495E-2</v>
      </c>
      <c r="W27" t="str">
        <f t="shared" si="31"/>
        <v>63 Community and civil enforcement occupations</v>
      </c>
      <c r="X27" s="69">
        <v>8.1459280085937336E-2</v>
      </c>
      <c r="Y27" s="69">
        <v>8.2057748517035858E-2</v>
      </c>
      <c r="Z27" s="69">
        <v>9.5105007597511865E-2</v>
      </c>
      <c r="AA27" s="69">
        <v>9.9837390728909736E-2</v>
      </c>
      <c r="AB27" s="69">
        <v>0.13645411518830264</v>
      </c>
      <c r="AC27" s="69"/>
      <c r="AD27" s="69">
        <f t="shared" si="32"/>
        <v>4.1349107590790773E-2</v>
      </c>
      <c r="AE27" s="69">
        <f>'RD T1'!E113</f>
        <v>6.6510508809268731E-2</v>
      </c>
      <c r="AF27" s="69">
        <f t="shared" si="33"/>
        <v>0.1078596164000595</v>
      </c>
      <c r="AH27" t="str">
        <f t="shared" si="34"/>
        <v>63 Community and civil enforcement occupations</v>
      </c>
      <c r="AI27" s="69">
        <v>2.322593344602385E-2</v>
      </c>
      <c r="AJ27" s="69">
        <v>2.0745548651728344E-2</v>
      </c>
      <c r="AK27" s="69">
        <v>2.8415452350664786E-2</v>
      </c>
      <c r="AL27" s="69">
        <v>2.4765794045812639E-2</v>
      </c>
      <c r="AM27" s="69">
        <v>3.3501662729322333E-2</v>
      </c>
      <c r="AN27" s="69"/>
      <c r="AO27" s="69">
        <f t="shared" si="35"/>
        <v>5.086210378657547E-3</v>
      </c>
      <c r="AP27" s="69">
        <f>'RD T1'!E142</f>
        <v>1.516067773113676E-2</v>
      </c>
      <c r="AQ27" s="69">
        <f t="shared" si="36"/>
        <v>2.0246888109794307E-2</v>
      </c>
      <c r="AS27" t="str">
        <f t="shared" si="37"/>
        <v>63 Community and civil enforcement occupations</v>
      </c>
      <c r="AT27" s="69">
        <v>2.2713574582937948E-2</v>
      </c>
      <c r="AU27" s="69">
        <v>1.8527888317024219E-2</v>
      </c>
      <c r="AV27" s="69">
        <v>2.3441479803644475E-2</v>
      </c>
      <c r="AW27" s="69">
        <v>1.7814234864277027E-2</v>
      </c>
      <c r="AX27" s="69">
        <v>1.97749956143187E-2</v>
      </c>
      <c r="AY27" s="69"/>
      <c r="AZ27" s="69">
        <f t="shared" si="38"/>
        <v>-3.6664841893257749E-3</v>
      </c>
      <c r="BA27" s="69">
        <f>'RD T1'!E171</f>
        <v>1.0621345220413147E-2</v>
      </c>
      <c r="BB27" s="69">
        <f t="shared" si="39"/>
        <v>6.9548610310873719E-3</v>
      </c>
      <c r="BD27" t="str">
        <f t="shared" si="40"/>
        <v>63 Community and civil enforcement occupations</v>
      </c>
      <c r="BE27" s="69">
        <v>0.11178818242569047</v>
      </c>
      <c r="BF27" s="69">
        <v>8.7811398864948098E-2</v>
      </c>
      <c r="BG27" s="69">
        <v>0.11388525780778826</v>
      </c>
      <c r="BH27" s="69">
        <v>8.1591989310564675E-2</v>
      </c>
      <c r="BI27" s="69">
        <v>0.10046535115415814</v>
      </c>
      <c r="BJ27" s="69"/>
      <c r="BK27" s="69">
        <f t="shared" si="41"/>
        <v>-1.3419906653630118E-2</v>
      </c>
      <c r="BL27" s="69">
        <f>'RD T1'!E200</f>
        <v>3.2523603106940961E-2</v>
      </c>
      <c r="BM27" s="69">
        <f t="shared" si="42"/>
        <v>1.9103696453310844E-2</v>
      </c>
      <c r="BO27" t="str">
        <f t="shared" si="43"/>
        <v>63 Community and civil enforcement occupations</v>
      </c>
      <c r="BP27" s="69">
        <v>0.145812496050609</v>
      </c>
      <c r="BQ27" s="69">
        <v>0.12629756539430204</v>
      </c>
      <c r="BR27" s="69">
        <v>0.15337185200791967</v>
      </c>
      <c r="BS27" s="69">
        <v>0.11170004766473797</v>
      </c>
      <c r="BT27" s="69">
        <v>0.11317253516589929</v>
      </c>
      <c r="BU27" s="69"/>
      <c r="BV27" s="69">
        <f t="shared" si="44"/>
        <v>-4.0199316842020383E-2</v>
      </c>
      <c r="BW27" s="69">
        <f>'RD T1'!E229</f>
        <v>4.7830438991180731E-2</v>
      </c>
      <c r="BX27" s="69">
        <f t="shared" si="45"/>
        <v>7.6311221491603479E-3</v>
      </c>
      <c r="BZ27" t="str">
        <f t="shared" si="46"/>
        <v>63 Community and civil enforcement occupations</v>
      </c>
      <c r="CA27" s="69">
        <v>0.12642106006760756</v>
      </c>
      <c r="CB27" s="69">
        <v>0.10036454997315977</v>
      </c>
      <c r="CC27" s="69">
        <v>0.1330786655183073</v>
      </c>
      <c r="CD27" s="69">
        <v>9.6913971104535382E-2</v>
      </c>
      <c r="CE27" s="69">
        <v>7.587943729094343E-2</v>
      </c>
      <c r="CF27" s="69"/>
      <c r="CG27" s="69">
        <f t="shared" si="47"/>
        <v>-5.7199228227363869E-2</v>
      </c>
      <c r="CH27" s="69">
        <f>'RD T1'!E258</f>
        <v>3.7133434251010039E-2</v>
      </c>
      <c r="CI27" s="69">
        <f t="shared" si="48"/>
        <v>-2.006579397635383E-2</v>
      </c>
      <c r="CK27" t="str">
        <f t="shared" si="49"/>
        <v>63 Community and civil enforcement occupations</v>
      </c>
      <c r="CL27" s="69">
        <v>3.4800593787069227E-2</v>
      </c>
      <c r="CM27" s="69">
        <v>2.3225446537352295E-2</v>
      </c>
      <c r="CN27" s="69">
        <v>2.7540900633544297E-2</v>
      </c>
      <c r="CO27" s="69">
        <v>1.3304957279827332E-2</v>
      </c>
      <c r="CP27" s="69">
        <v>8.9806872554723145E-3</v>
      </c>
      <c r="CQ27" s="69"/>
      <c r="CR27" s="69">
        <f t="shared" si="50"/>
        <v>-1.8560213378071982E-2</v>
      </c>
      <c r="CS27" s="69">
        <f>'RD T1'!E287</f>
        <v>3.3352577204515356E-3</v>
      </c>
      <c r="CT27" s="69">
        <f t="shared" si="51"/>
        <v>-1.5224955657620446E-2</v>
      </c>
    </row>
    <row r="28" spans="1:98" x14ac:dyDescent="0.2">
      <c r="A28" s="10" t="str">
        <f>name!D24</f>
        <v>71 Sales occupations</v>
      </c>
      <c r="B28" s="69">
        <v>7.2291905448000765E-2</v>
      </c>
      <c r="C28" s="69">
        <v>9.8254491358574378E-2</v>
      </c>
      <c r="D28" s="69">
        <v>7.0231294730727312E-2</v>
      </c>
      <c r="E28" s="69">
        <v>8.4458633655707868E-2</v>
      </c>
      <c r="F28" s="69">
        <v>0.11066859123197079</v>
      </c>
      <c r="G28" s="11"/>
      <c r="H28" s="69">
        <f t="shared" si="26"/>
        <v>4.0437296501243475E-2</v>
      </c>
      <c r="I28" s="69">
        <f>'RD T1'!E56</f>
        <v>3.9502144269517619E-2</v>
      </c>
      <c r="J28" s="69">
        <f t="shared" si="27"/>
        <v>7.9939440770761094E-2</v>
      </c>
      <c r="L28" t="str">
        <f t="shared" si="28"/>
        <v>71 Sales occupations</v>
      </c>
      <c r="M28" s="69">
        <v>0.87803633662935932</v>
      </c>
      <c r="N28" s="69">
        <v>1.141733237963549</v>
      </c>
      <c r="O28" s="69">
        <v>0.97850355838278924</v>
      </c>
      <c r="P28" s="69">
        <v>1.2529778135967586</v>
      </c>
      <c r="Q28" s="69">
        <v>1.8889024578533062</v>
      </c>
      <c r="R28" s="11"/>
      <c r="S28" s="69">
        <f t="shared" si="29"/>
        <v>0.910398899470517</v>
      </c>
      <c r="T28" s="69">
        <f>'RD T1'!E85</f>
        <v>0.63619456892829518</v>
      </c>
      <c r="U28" s="69">
        <f t="shared" si="30"/>
        <v>1.5465934683988123</v>
      </c>
      <c r="W28" t="str">
        <f t="shared" si="31"/>
        <v>71 Sales occupations</v>
      </c>
      <c r="X28" s="69">
        <v>4.0697922671933364</v>
      </c>
      <c r="Y28" s="69">
        <v>4.1527653797532578</v>
      </c>
      <c r="Z28" s="69">
        <v>4.3754358489624945</v>
      </c>
      <c r="AA28" s="69">
        <v>4.9476836197777336</v>
      </c>
      <c r="AB28" s="69">
        <v>6.8067857041087976</v>
      </c>
      <c r="AC28" s="69"/>
      <c r="AD28" s="69">
        <f t="shared" si="32"/>
        <v>2.4313498551463031</v>
      </c>
      <c r="AE28" s="69">
        <f>'RD T1'!E114</f>
        <v>3.0457843176052246</v>
      </c>
      <c r="AF28" s="69">
        <f t="shared" si="33"/>
        <v>5.4771341727515281</v>
      </c>
      <c r="AH28" t="str">
        <f t="shared" si="34"/>
        <v>71 Sales occupations</v>
      </c>
      <c r="AI28" s="69">
        <v>1.4827879771025922</v>
      </c>
      <c r="AJ28" s="69">
        <v>1.5057018956475869</v>
      </c>
      <c r="AK28" s="69">
        <v>1.5292390906202391</v>
      </c>
      <c r="AL28" s="69">
        <v>1.6418531301701265</v>
      </c>
      <c r="AM28" s="69">
        <v>2.2726702227011875</v>
      </c>
      <c r="AN28" s="69"/>
      <c r="AO28" s="69">
        <f t="shared" si="35"/>
        <v>0.74343113208094835</v>
      </c>
      <c r="AP28" s="69">
        <f>'RD T1'!E143</f>
        <v>1.0537658348996373</v>
      </c>
      <c r="AQ28" s="69">
        <f t="shared" si="36"/>
        <v>1.7971969669805856</v>
      </c>
      <c r="AS28" t="str">
        <f t="shared" si="37"/>
        <v>71 Sales occupations</v>
      </c>
      <c r="AT28" s="69">
        <v>1.2388859638909648</v>
      </c>
      <c r="AU28" s="69">
        <v>1.1830345132723665</v>
      </c>
      <c r="AV28" s="69">
        <v>1.2918045143502344</v>
      </c>
      <c r="AW28" s="69">
        <v>1.3003076954480692</v>
      </c>
      <c r="AX28" s="69">
        <v>1.6389319791205164</v>
      </c>
      <c r="AY28" s="69"/>
      <c r="AZ28" s="69">
        <f t="shared" si="38"/>
        <v>0.347127464770282</v>
      </c>
      <c r="BA28" s="69">
        <f>'RD T1'!E172</f>
        <v>0.66367956308026632</v>
      </c>
      <c r="BB28" s="69">
        <f t="shared" si="39"/>
        <v>1.0108070278505483</v>
      </c>
      <c r="BD28" t="str">
        <f t="shared" si="40"/>
        <v>71 Sales occupations</v>
      </c>
      <c r="BE28" s="69">
        <v>9.3904035699840573</v>
      </c>
      <c r="BF28" s="69">
        <v>9.897077716047237</v>
      </c>
      <c r="BG28" s="69">
        <v>9.7796571759689144</v>
      </c>
      <c r="BH28" s="69">
        <v>9.730937446539988</v>
      </c>
      <c r="BI28" s="69">
        <v>10.499079395555549</v>
      </c>
      <c r="BJ28" s="69"/>
      <c r="BK28" s="69">
        <f t="shared" si="41"/>
        <v>0.71942221958663488</v>
      </c>
      <c r="BL28" s="69">
        <f>'RD T1'!E201</f>
        <v>4.5607164418174575</v>
      </c>
      <c r="BM28" s="69">
        <f t="shared" si="42"/>
        <v>5.2801386614040924</v>
      </c>
      <c r="BO28" t="str">
        <f t="shared" si="43"/>
        <v>71 Sales occupations</v>
      </c>
      <c r="BP28" s="69">
        <v>10.3927907399063</v>
      </c>
      <c r="BQ28" s="69">
        <v>9.730268497173638</v>
      </c>
      <c r="BR28" s="69">
        <v>9.253490327507528</v>
      </c>
      <c r="BS28" s="69">
        <v>8.365432020694044</v>
      </c>
      <c r="BT28" s="69">
        <v>6.8918016170959291</v>
      </c>
      <c r="BU28" s="69"/>
      <c r="BV28" s="69">
        <f t="shared" si="44"/>
        <v>-2.3616887104115989</v>
      </c>
      <c r="BW28" s="69">
        <f>'RD T1'!E230</f>
        <v>4.0124473108560599</v>
      </c>
      <c r="BX28" s="69">
        <f t="shared" si="45"/>
        <v>1.650758600444461</v>
      </c>
      <c r="BZ28" t="str">
        <f t="shared" si="46"/>
        <v>71 Sales occupations</v>
      </c>
      <c r="CA28" s="69">
        <v>8.0625173097714526</v>
      </c>
      <c r="CB28" s="69">
        <v>6.526512929020635</v>
      </c>
      <c r="CC28" s="69">
        <v>6.220413453873392</v>
      </c>
      <c r="CD28" s="69">
        <v>5.3747456271835174</v>
      </c>
      <c r="CE28" s="69">
        <v>1.9411614082036963</v>
      </c>
      <c r="CF28" s="69"/>
      <c r="CG28" s="69">
        <f t="shared" si="47"/>
        <v>-4.2792520456696952</v>
      </c>
      <c r="CH28" s="69">
        <f>'RD T1'!E259</f>
        <v>1.528960668234532</v>
      </c>
      <c r="CI28" s="69">
        <f t="shared" si="48"/>
        <v>-2.7502913774351629</v>
      </c>
      <c r="CK28" t="str">
        <f t="shared" si="49"/>
        <v>71 Sales occupations</v>
      </c>
      <c r="CL28" s="69">
        <v>2.6695880352453893</v>
      </c>
      <c r="CM28" s="69">
        <v>2.3259935154713758</v>
      </c>
      <c r="CN28" s="69">
        <v>1.8521168238520176</v>
      </c>
      <c r="CO28" s="69">
        <v>1.5881033533254112</v>
      </c>
      <c r="CP28" s="69">
        <v>1.0628268668488816</v>
      </c>
      <c r="CQ28" s="69"/>
      <c r="CR28" s="69">
        <f t="shared" si="50"/>
        <v>-0.78928995700313598</v>
      </c>
      <c r="CS28" s="69">
        <f>'RD T1'!E288</f>
        <v>0.3872636296444249</v>
      </c>
      <c r="CT28" s="69">
        <f t="shared" si="51"/>
        <v>-0.40202632735871108</v>
      </c>
    </row>
    <row r="29" spans="1:98" x14ac:dyDescent="0.2">
      <c r="A29" s="10" t="str">
        <f>name!D25</f>
        <v>72 Customer service occupations</v>
      </c>
      <c r="B29" s="69">
        <v>2.4174073998267445E-2</v>
      </c>
      <c r="C29" s="69">
        <v>3.1743595904425582E-2</v>
      </c>
      <c r="D29" s="69">
        <v>2.9674060265307209E-2</v>
      </c>
      <c r="E29" s="69">
        <v>4.4810118264508154E-2</v>
      </c>
      <c r="F29" s="69">
        <v>6.3401466027674103E-2</v>
      </c>
      <c r="G29" s="11"/>
      <c r="H29" s="69">
        <f>F29-D29</f>
        <v>3.3727405762366894E-2</v>
      </c>
      <c r="I29" s="69">
        <f>'RD T1'!E57</f>
        <v>2.0340985761282841E-2</v>
      </c>
      <c r="J29" s="69">
        <f t="shared" si="27"/>
        <v>5.4068391523649735E-2</v>
      </c>
      <c r="L29" t="str">
        <f t="shared" si="28"/>
        <v>72 Customer service occupations</v>
      </c>
      <c r="M29" s="69">
        <v>0.26617559109893274</v>
      </c>
      <c r="N29" s="69">
        <v>0.40999486968208942</v>
      </c>
      <c r="O29" s="69">
        <v>0.3545296526024822</v>
      </c>
      <c r="P29" s="69">
        <v>0.50448971091356576</v>
      </c>
      <c r="Q29" s="69">
        <v>0.72888801952846682</v>
      </c>
      <c r="R29" s="11"/>
      <c r="S29" s="69">
        <f t="shared" si="29"/>
        <v>0.37435836692598462</v>
      </c>
      <c r="T29" s="69">
        <f>'RD T1'!E86</f>
        <v>0.24830653194765093</v>
      </c>
      <c r="U29" s="69">
        <f t="shared" si="30"/>
        <v>0.62266489887363552</v>
      </c>
      <c r="W29" t="str">
        <f t="shared" si="31"/>
        <v>72 Customer service occupations</v>
      </c>
      <c r="X29" s="69">
        <v>1.1783822257502088</v>
      </c>
      <c r="Y29" s="69">
        <v>1.3343702036640739</v>
      </c>
      <c r="Z29" s="69">
        <v>1.4072354872569519</v>
      </c>
      <c r="AA29" s="69">
        <v>1.7035111132515435</v>
      </c>
      <c r="AB29" s="69">
        <v>2.2902644039376123</v>
      </c>
      <c r="AC29" s="69"/>
      <c r="AD29" s="69">
        <f t="shared" si="32"/>
        <v>0.88302891668066041</v>
      </c>
      <c r="AE29" s="69">
        <f>'RD T1'!E115</f>
        <v>0.9956946838932661</v>
      </c>
      <c r="AF29" s="69">
        <f t="shared" si="33"/>
        <v>1.8787236005739265</v>
      </c>
      <c r="AH29" t="str">
        <f t="shared" si="34"/>
        <v>72 Customer service occupations</v>
      </c>
      <c r="AI29" s="69">
        <v>0.38917072700921046</v>
      </c>
      <c r="AJ29" s="69">
        <v>0.46985729333138648</v>
      </c>
      <c r="AK29" s="69">
        <v>0.50971280713432321</v>
      </c>
      <c r="AL29" s="69">
        <v>0.61516771697600969</v>
      </c>
      <c r="AM29" s="69">
        <v>0.83910581902104087</v>
      </c>
      <c r="AN29" s="69"/>
      <c r="AO29" s="69">
        <f t="shared" si="35"/>
        <v>0.32939301188671766</v>
      </c>
      <c r="AP29" s="69">
        <f>'RD T1'!E144</f>
        <v>0.36847024967616887</v>
      </c>
      <c r="AQ29" s="69">
        <f t="shared" si="36"/>
        <v>0.69786326156288658</v>
      </c>
      <c r="AS29" t="str">
        <f t="shared" si="37"/>
        <v>72 Customer service occupations</v>
      </c>
      <c r="AT29" s="69">
        <v>0.51479569697914396</v>
      </c>
      <c r="AU29" s="69">
        <v>0.54824735446512485</v>
      </c>
      <c r="AV29" s="69">
        <v>0.59794764292609714</v>
      </c>
      <c r="AW29" s="69">
        <v>0.72161727473715676</v>
      </c>
      <c r="AX29" s="69">
        <v>0.86109317765627169</v>
      </c>
      <c r="AY29" s="69"/>
      <c r="AZ29" s="69">
        <f t="shared" si="38"/>
        <v>0.26314553473017455</v>
      </c>
      <c r="BA29" s="69">
        <f>'RD T1'!E173</f>
        <v>0.36225397970401535</v>
      </c>
      <c r="BB29" s="69">
        <f t="shared" si="39"/>
        <v>0.62539951443418995</v>
      </c>
      <c r="BD29" t="str">
        <f t="shared" si="40"/>
        <v>72 Customer service occupations</v>
      </c>
      <c r="BE29" s="69">
        <v>2.1457337035079926</v>
      </c>
      <c r="BF29" s="69">
        <v>2.4046807306182778</v>
      </c>
      <c r="BG29" s="69">
        <v>2.5391661222084263</v>
      </c>
      <c r="BH29" s="69">
        <v>2.7351948845548626</v>
      </c>
      <c r="BI29" s="69">
        <v>3.0404821871814987</v>
      </c>
      <c r="BJ29" s="69"/>
      <c r="BK29" s="69">
        <f t="shared" si="41"/>
        <v>0.50131606497307235</v>
      </c>
      <c r="BL29" s="69">
        <f>'RD T1'!E202</f>
        <v>1.2347046348072099</v>
      </c>
      <c r="BM29" s="69">
        <f t="shared" si="42"/>
        <v>1.7360206997802823</v>
      </c>
      <c r="BO29" t="str">
        <f t="shared" si="43"/>
        <v>72 Customer service occupations</v>
      </c>
      <c r="BP29" s="69">
        <v>2.2763206448536764</v>
      </c>
      <c r="BQ29" s="69">
        <v>2.4166180183787036</v>
      </c>
      <c r="BR29" s="69">
        <v>2.4185805618157059</v>
      </c>
      <c r="BS29" s="69">
        <v>2.3884584136502687</v>
      </c>
      <c r="BT29" s="69">
        <v>2.0964774504663484</v>
      </c>
      <c r="BU29" s="69"/>
      <c r="BV29" s="69">
        <f t="shared" si="44"/>
        <v>-0.32210311134935754</v>
      </c>
      <c r="BW29" s="69">
        <f>'RD T1'!E231</f>
        <v>1.154778617675404</v>
      </c>
      <c r="BX29" s="69">
        <f t="shared" si="45"/>
        <v>0.83267550632604648</v>
      </c>
      <c r="BZ29" t="str">
        <f t="shared" si="46"/>
        <v>72 Customer service occupations</v>
      </c>
      <c r="CA29" s="69">
        <v>1.3550899978070559</v>
      </c>
      <c r="CB29" s="69">
        <v>1.1389760756113674</v>
      </c>
      <c r="CC29" s="69">
        <v>1.1275396574505407</v>
      </c>
      <c r="CD29" s="69">
        <v>1.0241287774613546</v>
      </c>
      <c r="CE29" s="69">
        <v>0.72187121761125739</v>
      </c>
      <c r="CF29" s="69"/>
      <c r="CG29" s="69">
        <f t="shared" si="47"/>
        <v>-0.40566843983928336</v>
      </c>
      <c r="CH29" s="69">
        <f>'RD T1'!E260</f>
        <v>0.31146799714200885</v>
      </c>
      <c r="CI29" s="69">
        <f t="shared" si="48"/>
        <v>-9.4200442697274511E-2</v>
      </c>
      <c r="CK29" t="str">
        <f t="shared" si="49"/>
        <v>72 Customer service occupations</v>
      </c>
      <c r="CL29" s="69">
        <v>0.27696814276520942</v>
      </c>
      <c r="CM29" s="69">
        <v>0.35357823662935367</v>
      </c>
      <c r="CN29" s="69">
        <v>0.30812046483958744</v>
      </c>
      <c r="CO29" s="69">
        <v>0.40858446601886267</v>
      </c>
      <c r="CP29" s="69">
        <v>0.47074484077653322</v>
      </c>
      <c r="CQ29" s="69"/>
      <c r="CR29" s="69">
        <f t="shared" si="50"/>
        <v>0.16262437593694579</v>
      </c>
      <c r="CS29" s="69">
        <f>'RD T1'!E289</f>
        <v>0.14257132405198467</v>
      </c>
      <c r="CT29" s="69">
        <f t="shared" si="51"/>
        <v>0.30519569998893048</v>
      </c>
    </row>
    <row r="30" spans="1:98" x14ac:dyDescent="0.2">
      <c r="A30" s="10" t="str">
        <f>name!D26</f>
        <v>81 Process, plant and machine operatives</v>
      </c>
      <c r="B30" s="69">
        <v>2.6015171263507084E-2</v>
      </c>
      <c r="C30" s="69">
        <v>4.3608164730201023E-2</v>
      </c>
      <c r="D30" s="69">
        <v>3.0871389351119324E-2</v>
      </c>
      <c r="E30" s="69">
        <v>4.2802213213794973E-2</v>
      </c>
      <c r="F30" s="69">
        <v>8.5517409830121877E-2</v>
      </c>
      <c r="G30" s="11"/>
      <c r="H30" s="69">
        <f t="shared" si="26"/>
        <v>5.4646020479002549E-2</v>
      </c>
      <c r="I30" s="69">
        <f>'RD T1'!E58</f>
        <v>2.8685154332131684E-2</v>
      </c>
      <c r="J30" s="69">
        <f t="shared" si="27"/>
        <v>8.3331174811134237E-2</v>
      </c>
      <c r="L30" t="str">
        <f t="shared" si="28"/>
        <v>81 Process, plant and machine operatives</v>
      </c>
      <c r="M30" s="69">
        <v>0.21631687623024423</v>
      </c>
      <c r="N30" s="69">
        <v>0.30254554382826726</v>
      </c>
      <c r="O30" s="69">
        <v>0.22841262633739612</v>
      </c>
      <c r="P30" s="69">
        <v>0.37896916469427272</v>
      </c>
      <c r="Q30" s="69">
        <v>0.73329437866298564</v>
      </c>
      <c r="R30" s="11"/>
      <c r="S30" s="69">
        <f t="shared" si="29"/>
        <v>0.50488175232558952</v>
      </c>
      <c r="T30" s="69">
        <f>'RD T1'!E87</f>
        <v>0.23103799101659248</v>
      </c>
      <c r="U30" s="69">
        <f t="shared" si="30"/>
        <v>0.73591974334218202</v>
      </c>
      <c r="W30" t="str">
        <f t="shared" si="31"/>
        <v>81 Process, plant and machine operatives</v>
      </c>
      <c r="X30" s="69">
        <v>0.66441689613347876</v>
      </c>
      <c r="Y30" s="69">
        <v>0.72901968811941875</v>
      </c>
      <c r="Z30" s="69">
        <v>0.6915263173631645</v>
      </c>
      <c r="AA30" s="69">
        <v>0.99550666626231588</v>
      </c>
      <c r="AB30" s="69">
        <v>1.7487738554639607</v>
      </c>
      <c r="AC30" s="69"/>
      <c r="AD30" s="69">
        <f t="shared" si="32"/>
        <v>1.0572475381007962</v>
      </c>
      <c r="AE30" s="69">
        <f>'RD T1'!E116</f>
        <v>0.64510207094400862</v>
      </c>
      <c r="AF30" s="69">
        <f t="shared" si="33"/>
        <v>1.7023496090448047</v>
      </c>
      <c r="AH30" t="str">
        <f t="shared" si="34"/>
        <v>81 Process, plant and machine operatives</v>
      </c>
      <c r="AI30" s="69">
        <v>0.29471383159484932</v>
      </c>
      <c r="AJ30" s="69">
        <v>0.30364244450093342</v>
      </c>
      <c r="AK30" s="69">
        <v>0.32093410907316339</v>
      </c>
      <c r="AL30" s="69">
        <v>0.40085394073100067</v>
      </c>
      <c r="AM30" s="69">
        <v>0.53008040807401891</v>
      </c>
      <c r="AN30" s="69"/>
      <c r="AO30" s="69">
        <f t="shared" si="35"/>
        <v>0.20914629900085552</v>
      </c>
      <c r="AP30" s="69">
        <f>'RD T1'!E145</f>
        <v>0.21183050962960498</v>
      </c>
      <c r="AQ30" s="69">
        <f t="shared" si="36"/>
        <v>0.4209768086304605</v>
      </c>
      <c r="AS30" t="str">
        <f t="shared" si="37"/>
        <v>81 Process, plant and machine operatives</v>
      </c>
      <c r="AT30" s="69">
        <v>0.68754528645533264</v>
      </c>
      <c r="AU30" s="69">
        <v>0.66603952819479084</v>
      </c>
      <c r="AV30" s="69">
        <v>0.72718515966289865</v>
      </c>
      <c r="AW30" s="69">
        <v>0.87790826339810601</v>
      </c>
      <c r="AX30" s="69">
        <v>1.1802326329806547</v>
      </c>
      <c r="AY30" s="69"/>
      <c r="AZ30" s="69">
        <f t="shared" si="38"/>
        <v>0.45304747331775608</v>
      </c>
      <c r="BA30" s="69">
        <f>'RD T1'!E174</f>
        <v>0.47367811230826196</v>
      </c>
      <c r="BB30" s="69">
        <f t="shared" si="39"/>
        <v>0.92672558562601803</v>
      </c>
      <c r="BD30" t="str">
        <f t="shared" si="40"/>
        <v>81 Process, plant and machine operatives</v>
      </c>
      <c r="BE30" s="69">
        <v>4.8936352679793895</v>
      </c>
      <c r="BF30" s="69">
        <v>5.468115943392287</v>
      </c>
      <c r="BG30" s="69">
        <v>4.7628140311116258</v>
      </c>
      <c r="BH30" s="69">
        <v>5.488171372960271</v>
      </c>
      <c r="BI30" s="69">
        <v>5.9936544884000753</v>
      </c>
      <c r="BJ30" s="69"/>
      <c r="BK30" s="69">
        <f t="shared" si="41"/>
        <v>1.2308404572884495</v>
      </c>
      <c r="BL30" s="69">
        <f>'RD T1'!E203</f>
        <v>2.1036447634053155</v>
      </c>
      <c r="BM30" s="69">
        <f t="shared" si="42"/>
        <v>3.334485220693765</v>
      </c>
      <c r="BO30" t="str">
        <f t="shared" si="43"/>
        <v>81 Process, plant and machine operatives</v>
      </c>
      <c r="BP30" s="69">
        <v>6.6551673625355479</v>
      </c>
      <c r="BQ30" s="69">
        <v>7.0147484149057151</v>
      </c>
      <c r="BR30" s="69">
        <v>5.964828385258456</v>
      </c>
      <c r="BS30" s="69">
        <v>6.2410315421391944</v>
      </c>
      <c r="BT30" s="69">
        <v>5.5341682338316582</v>
      </c>
      <c r="BU30" s="69"/>
      <c r="BV30" s="69">
        <f t="shared" si="44"/>
        <v>-0.43066015142679781</v>
      </c>
      <c r="BW30" s="69">
        <f>'RD T1'!E232</f>
        <v>2.4195281938723734</v>
      </c>
      <c r="BX30" s="69">
        <f t="shared" si="45"/>
        <v>1.9888680424455756</v>
      </c>
      <c r="BZ30" t="str">
        <f t="shared" si="46"/>
        <v>81 Process, plant and machine operatives</v>
      </c>
      <c r="CA30" s="69">
        <v>6.0317286780535735</v>
      </c>
      <c r="CB30" s="69">
        <v>5.4009073428420624</v>
      </c>
      <c r="CC30" s="69">
        <v>4.8919809202923954</v>
      </c>
      <c r="CD30" s="69">
        <v>4.3953230707448974</v>
      </c>
      <c r="CE30" s="69">
        <v>2.0205603332117592</v>
      </c>
      <c r="CF30" s="69"/>
      <c r="CG30" s="69">
        <f t="shared" si="47"/>
        <v>-2.8714205870806362</v>
      </c>
      <c r="CH30" s="69">
        <f>'RD T1'!E261</f>
        <v>1.2934314539818952</v>
      </c>
      <c r="CI30" s="69">
        <f t="shared" si="48"/>
        <v>-1.577989133098741</v>
      </c>
      <c r="CK30" t="str">
        <f t="shared" si="49"/>
        <v>81 Process, plant and machine operatives</v>
      </c>
      <c r="CL30" s="69">
        <v>2.3441180760261751</v>
      </c>
      <c r="CM30" s="69">
        <v>1.9318054878665873</v>
      </c>
      <c r="CN30" s="69">
        <v>1.4800559659570574</v>
      </c>
      <c r="CO30" s="69">
        <v>0.73889076899167738</v>
      </c>
      <c r="CP30" s="69">
        <v>0.32042606550083286</v>
      </c>
      <c r="CQ30" s="69"/>
      <c r="CR30" s="69">
        <f t="shared" si="50"/>
        <v>-1.1596299004562245</v>
      </c>
      <c r="CS30" s="69">
        <f>'RD T1'!E290</f>
        <v>0.17609791890063076</v>
      </c>
      <c r="CT30" s="69">
        <f t="shared" si="51"/>
        <v>-0.98353198155559374</v>
      </c>
    </row>
    <row r="31" spans="1:98" x14ac:dyDescent="0.2">
      <c r="A31" s="10" t="str">
        <f>name!D27</f>
        <v>82 Transport and mobile machine drivers and operatives</v>
      </c>
      <c r="B31" s="69">
        <v>3.1629667085463248E-2</v>
      </c>
      <c r="C31" s="69">
        <v>4.0319491314081926E-2</v>
      </c>
      <c r="D31" s="69">
        <v>4.4053992735956622E-2</v>
      </c>
      <c r="E31" s="69">
        <v>6.237900793001052E-2</v>
      </c>
      <c r="F31" s="69">
        <v>9.7313630714866747E-2</v>
      </c>
      <c r="G31" s="11"/>
      <c r="H31" s="69">
        <f t="shared" si="26"/>
        <v>5.3259637978910125E-2</v>
      </c>
      <c r="I31" s="69">
        <f>'RD T1'!E59</f>
        <v>4.4234085620614781E-2</v>
      </c>
      <c r="J31" s="69">
        <f t="shared" si="27"/>
        <v>9.7493723599524906E-2</v>
      </c>
      <c r="L31" t="str">
        <f t="shared" si="28"/>
        <v>82 Transport and mobile machine drivers and operatives</v>
      </c>
      <c r="M31" s="69">
        <v>0.20121320149830393</v>
      </c>
      <c r="N31" s="69">
        <v>0.26156502169867235</v>
      </c>
      <c r="O31" s="69">
        <v>0.26985589991641085</v>
      </c>
      <c r="P31" s="69">
        <v>0.34640076096326422</v>
      </c>
      <c r="Q31" s="69">
        <v>0.49287004092893011</v>
      </c>
      <c r="R31" s="11"/>
      <c r="S31" s="69">
        <f t="shared" si="29"/>
        <v>0.22301414101251926</v>
      </c>
      <c r="T31" s="69">
        <f>'RD T1'!E88</f>
        <v>0.23513616777636734</v>
      </c>
      <c r="U31" s="69">
        <f t="shared" si="30"/>
        <v>0.45815030878888663</v>
      </c>
      <c r="W31" t="str">
        <f t="shared" si="31"/>
        <v>82 Transport and mobile machine drivers and operatives</v>
      </c>
      <c r="X31" s="69">
        <v>0.81717299646137265</v>
      </c>
      <c r="Y31" s="69">
        <v>0.85608722972661333</v>
      </c>
      <c r="Z31" s="69">
        <v>1.0912374959005342</v>
      </c>
      <c r="AA31" s="69">
        <v>1.2493646235365738</v>
      </c>
      <c r="AB31" s="69">
        <v>1.6036173688307822</v>
      </c>
      <c r="AC31" s="69"/>
      <c r="AD31" s="69">
        <f t="shared" si="32"/>
        <v>0.512379872930248</v>
      </c>
      <c r="AE31" s="69">
        <f>'RD T1'!E117</f>
        <v>0.88485033180874839</v>
      </c>
      <c r="AF31" s="69">
        <f t="shared" si="33"/>
        <v>1.3972302047389964</v>
      </c>
      <c r="AH31" t="str">
        <f t="shared" si="34"/>
        <v>82 Transport and mobile machine drivers and operatives</v>
      </c>
      <c r="AI31" s="69">
        <v>0.40295217255405696</v>
      </c>
      <c r="AJ31" s="69">
        <v>0.41436944757611593</v>
      </c>
      <c r="AK31" s="69">
        <v>0.56793786374160193</v>
      </c>
      <c r="AL31" s="69">
        <v>0.63558715114898068</v>
      </c>
      <c r="AM31" s="69">
        <v>0.8295122695927527</v>
      </c>
      <c r="AN31" s="69"/>
      <c r="AO31" s="69">
        <f t="shared" si="35"/>
        <v>0.26157440585115077</v>
      </c>
      <c r="AP31" s="69">
        <f>'RD T1'!E146</f>
        <v>0.44110422713784708</v>
      </c>
      <c r="AQ31" s="69">
        <f t="shared" si="36"/>
        <v>0.7026786329889978</v>
      </c>
      <c r="AS31" t="str">
        <f t="shared" si="37"/>
        <v>82 Transport and mobile machine drivers and operatives</v>
      </c>
      <c r="AT31" s="69">
        <v>0.61996654749880697</v>
      </c>
      <c r="AU31" s="69">
        <v>0.62752143844232111</v>
      </c>
      <c r="AV31" s="69">
        <v>0.82601508873541973</v>
      </c>
      <c r="AW31" s="69">
        <v>0.91560055483428959</v>
      </c>
      <c r="AX31" s="69">
        <v>1.1536124904365168</v>
      </c>
      <c r="AY31" s="69"/>
      <c r="AZ31" s="69">
        <f t="shared" si="38"/>
        <v>0.32759740170109708</v>
      </c>
      <c r="BA31" s="69">
        <f>'RD T1'!E175</f>
        <v>0.64274076079363418</v>
      </c>
      <c r="BB31" s="69">
        <f t="shared" si="39"/>
        <v>0.97033816249473126</v>
      </c>
      <c r="BD31" t="str">
        <f t="shared" si="40"/>
        <v>82 Transport and mobile machine drivers and operatives</v>
      </c>
      <c r="BE31" s="69">
        <v>4.1948826556066017</v>
      </c>
      <c r="BF31" s="69">
        <v>5.0267553343487164</v>
      </c>
      <c r="BG31" s="69">
        <v>4.9056229406322807</v>
      </c>
      <c r="BH31" s="69">
        <v>5.5270932994177855</v>
      </c>
      <c r="BI31" s="69">
        <v>6.4747819493737566</v>
      </c>
      <c r="BJ31" s="69"/>
      <c r="BK31" s="69">
        <f t="shared" si="41"/>
        <v>1.569159008741476</v>
      </c>
      <c r="BL31" s="69">
        <f>'RD T1'!E204</f>
        <v>3.0181763245278304</v>
      </c>
      <c r="BM31" s="69">
        <f t="shared" si="42"/>
        <v>4.5873353332693068</v>
      </c>
      <c r="BO31" t="str">
        <f t="shared" si="43"/>
        <v>82 Transport and mobile machine drivers and operatives</v>
      </c>
      <c r="BP31" s="69">
        <v>6.6493133308298429</v>
      </c>
      <c r="BQ31" s="69">
        <v>7.6745032513161089</v>
      </c>
      <c r="BR31" s="69">
        <v>7.2844510456539897</v>
      </c>
      <c r="BS31" s="69">
        <v>7.4150634722112336</v>
      </c>
      <c r="BT31" s="69">
        <v>7.222438609849255</v>
      </c>
      <c r="BU31" s="69"/>
      <c r="BV31" s="69">
        <f t="shared" si="44"/>
        <v>-6.20124358047347E-2</v>
      </c>
      <c r="BW31" s="69">
        <f>'RD T1'!E233</f>
        <v>3.9238173537460836</v>
      </c>
      <c r="BX31" s="69">
        <f t="shared" si="45"/>
        <v>3.8618049179413489</v>
      </c>
      <c r="BZ31" t="str">
        <f t="shared" si="46"/>
        <v>82 Transport and mobile machine drivers and operatives</v>
      </c>
      <c r="CA31" s="69">
        <v>6.4454908477608903</v>
      </c>
      <c r="CB31" s="69">
        <v>6.1260964136638911</v>
      </c>
      <c r="CC31" s="69">
        <v>6.3499166234643569</v>
      </c>
      <c r="CD31" s="69">
        <v>5.2300269097490997</v>
      </c>
      <c r="CE31" s="69">
        <v>3.6159925682882688</v>
      </c>
      <c r="CF31" s="69"/>
      <c r="CG31" s="69">
        <f t="shared" si="47"/>
        <v>-2.7339240551760882</v>
      </c>
      <c r="CH31" s="69">
        <f>'RD T1'!E262</f>
        <v>2.3687379505179202</v>
      </c>
      <c r="CI31" s="69">
        <f t="shared" si="48"/>
        <v>-0.36518610465816792</v>
      </c>
      <c r="CK31" t="str">
        <f t="shared" si="49"/>
        <v>82 Transport and mobile machine drivers and operatives</v>
      </c>
      <c r="CL31" s="69">
        <v>2.2360097262638199</v>
      </c>
      <c r="CM31" s="69">
        <v>2.4473566892116332</v>
      </c>
      <c r="CN31" s="69">
        <v>2.257271422540434</v>
      </c>
      <c r="CO31" s="69">
        <v>2.1621362173331855</v>
      </c>
      <c r="CP31" s="69">
        <v>1.1158217594653357</v>
      </c>
      <c r="CQ31" s="69"/>
      <c r="CR31" s="69">
        <f t="shared" si="50"/>
        <v>-1.1414496630750983</v>
      </c>
      <c r="CS31" s="69">
        <f>'RD T1'!E291</f>
        <v>0.69771363361495198</v>
      </c>
      <c r="CT31" s="69">
        <f t="shared" si="51"/>
        <v>-0.44373602946014634</v>
      </c>
    </row>
    <row r="32" spans="1:98" x14ac:dyDescent="0.2">
      <c r="A32" s="10" t="str">
        <f>name!D28</f>
        <v>91 Elementary trades and related occupations</v>
      </c>
      <c r="B32" s="69">
        <v>4.0425924171485632E-4</v>
      </c>
      <c r="C32" s="69">
        <v>4.399564661088023E-4</v>
      </c>
      <c r="D32" s="69">
        <v>3.8526400139570562E-4</v>
      </c>
      <c r="E32" s="69">
        <v>1.9152651343723329E-3</v>
      </c>
      <c r="F32" s="69">
        <v>3.64590048248344E-3</v>
      </c>
      <c r="G32" s="11"/>
      <c r="H32" s="69">
        <f t="shared" si="26"/>
        <v>3.2606364810877342E-3</v>
      </c>
      <c r="I32" s="69">
        <f>'RD T1'!E60</f>
        <v>1.4843831544938029E-3</v>
      </c>
      <c r="J32" s="69">
        <f t="shared" si="27"/>
        <v>4.7450196355815367E-3</v>
      </c>
      <c r="L32" t="str">
        <f t="shared" si="28"/>
        <v>91 Elementary trades and related occupations</v>
      </c>
      <c r="M32" s="69">
        <v>0.10966572182108915</v>
      </c>
      <c r="N32" s="69">
        <v>0.13808463766400314</v>
      </c>
      <c r="O32" s="69">
        <v>0.11580008221181724</v>
      </c>
      <c r="P32" s="69">
        <v>0.22329489356851207</v>
      </c>
      <c r="Q32" s="69">
        <v>0.38395063025961479</v>
      </c>
      <c r="R32" s="11"/>
      <c r="S32" s="69">
        <f t="shared" si="29"/>
        <v>0.26815054804779753</v>
      </c>
      <c r="T32" s="69">
        <f>'RD T1'!E89</f>
        <v>0.14810036145513203</v>
      </c>
      <c r="U32" s="69">
        <f t="shared" si="30"/>
        <v>0.41625090950292953</v>
      </c>
      <c r="W32" t="str">
        <f t="shared" si="31"/>
        <v>91 Elementary trades and related occupations</v>
      </c>
      <c r="X32" s="69">
        <v>0.41417869460970802</v>
      </c>
      <c r="Y32" s="69">
        <v>0.44216051867287837</v>
      </c>
      <c r="Z32" s="69">
        <v>0.44931041331914373</v>
      </c>
      <c r="AA32" s="69">
        <v>1.0690074639071718</v>
      </c>
      <c r="AB32" s="69">
        <v>1.6401133419390874</v>
      </c>
      <c r="AC32" s="69"/>
      <c r="AD32" s="69">
        <f t="shared" si="32"/>
        <v>1.1908029286199437</v>
      </c>
      <c r="AE32" s="69">
        <f>'RD T1'!E118</f>
        <v>0.84645499588357387</v>
      </c>
      <c r="AF32" s="69">
        <f t="shared" si="33"/>
        <v>2.0372579245035176</v>
      </c>
      <c r="AH32" t="str">
        <f t="shared" si="34"/>
        <v>91 Elementary trades and related occupations</v>
      </c>
      <c r="AI32" s="69">
        <v>0.30002583310982811</v>
      </c>
      <c r="AJ32" s="69">
        <v>0.32955190528840461</v>
      </c>
      <c r="AK32" s="69">
        <v>0.33563698753427601</v>
      </c>
      <c r="AL32" s="69">
        <v>0.76881736492693453</v>
      </c>
      <c r="AM32" s="69">
        <v>1.215987382348888</v>
      </c>
      <c r="AN32" s="69"/>
      <c r="AO32" s="69">
        <f t="shared" si="35"/>
        <v>0.88035039481461208</v>
      </c>
      <c r="AP32" s="69">
        <f>'RD T1'!E147</f>
        <v>0.63998030493038538</v>
      </c>
      <c r="AQ32" s="69">
        <f t="shared" si="36"/>
        <v>1.5203306997449975</v>
      </c>
      <c r="AS32" t="str">
        <f t="shared" si="37"/>
        <v>91 Elementary trades and related occupations</v>
      </c>
      <c r="AT32" s="69">
        <v>0.30895403713409325</v>
      </c>
      <c r="AU32" s="69">
        <v>0.30769776441082602</v>
      </c>
      <c r="AV32" s="69">
        <v>0.35469043379131593</v>
      </c>
      <c r="AW32" s="69">
        <v>0.78201353983585919</v>
      </c>
      <c r="AX32" s="69">
        <v>1.1523546708321433</v>
      </c>
      <c r="AY32" s="69"/>
      <c r="AZ32" s="69">
        <f t="shared" si="38"/>
        <v>0.79766423704082734</v>
      </c>
      <c r="BA32" s="69">
        <f>'RD T1'!E176</f>
        <v>0.5479612280216466</v>
      </c>
      <c r="BB32" s="69">
        <f t="shared" si="39"/>
        <v>1.3456254650624739</v>
      </c>
      <c r="BD32" t="str">
        <f t="shared" si="40"/>
        <v>91 Elementary trades and related occupations</v>
      </c>
      <c r="BE32" s="69">
        <v>1.6824115759135962</v>
      </c>
      <c r="BF32" s="69">
        <v>1.6509600622737184</v>
      </c>
      <c r="BG32" s="69">
        <v>1.4689102616118344</v>
      </c>
      <c r="BH32" s="69">
        <v>2.7903616490029841</v>
      </c>
      <c r="BI32" s="69">
        <v>3.6814682573048838</v>
      </c>
      <c r="BJ32" s="69"/>
      <c r="BK32" s="69">
        <f t="shared" si="41"/>
        <v>2.2125579956930492</v>
      </c>
      <c r="BL32" s="69">
        <f>'RD T1'!E205</f>
        <v>1.3421878881156133</v>
      </c>
      <c r="BM32" s="69">
        <f t="shared" si="42"/>
        <v>3.5547458838086623</v>
      </c>
      <c r="BO32" t="str">
        <f t="shared" si="43"/>
        <v>91 Elementary trades and related occupations</v>
      </c>
      <c r="BP32" s="69">
        <v>2.9834716932223473</v>
      </c>
      <c r="BQ32" s="69">
        <v>2.6979275947040207</v>
      </c>
      <c r="BR32" s="69">
        <v>2.4118855498302563</v>
      </c>
      <c r="BS32" s="69">
        <v>3.9232607028624229</v>
      </c>
      <c r="BT32" s="69">
        <v>3.9526589991439467</v>
      </c>
      <c r="BU32" s="69"/>
      <c r="BV32" s="69">
        <f t="shared" si="44"/>
        <v>1.5407734493136904</v>
      </c>
      <c r="BW32" s="69">
        <f>'RD T1'!E234</f>
        <v>1.6290770089165303</v>
      </c>
      <c r="BX32" s="69">
        <f t="shared" si="45"/>
        <v>3.1698504582302207</v>
      </c>
      <c r="BZ32" t="str">
        <f t="shared" si="46"/>
        <v>91 Elementary trades and related occupations</v>
      </c>
      <c r="CA32" s="69">
        <v>4.1768326436131984</v>
      </c>
      <c r="CB32" s="69">
        <v>3.6249546461670001</v>
      </c>
      <c r="CC32" s="69">
        <v>3.4001610754889433</v>
      </c>
      <c r="CD32" s="69">
        <v>5.2807087992819559</v>
      </c>
      <c r="CE32" s="69">
        <v>4.7437476059047459</v>
      </c>
      <c r="CF32" s="69"/>
      <c r="CG32" s="69">
        <f t="shared" si="47"/>
        <v>1.3435865304158026</v>
      </c>
      <c r="CH32" s="69">
        <f>'RD T1'!E263</f>
        <v>2.1492507623986006</v>
      </c>
      <c r="CI32" s="69">
        <f t="shared" si="48"/>
        <v>3.4928372928144031</v>
      </c>
      <c r="CK32" t="str">
        <f t="shared" si="49"/>
        <v>91 Elementary trades and related occupations</v>
      </c>
      <c r="CL32" s="69">
        <v>1.5965399529774837</v>
      </c>
      <c r="CM32" s="69">
        <v>1.4801829212696149</v>
      </c>
      <c r="CN32" s="69">
        <v>1.2429229283517322</v>
      </c>
      <c r="CO32" s="69">
        <v>1.9841338855322208</v>
      </c>
      <c r="CP32" s="69">
        <v>1.4357853333397739</v>
      </c>
      <c r="CQ32" s="69"/>
      <c r="CR32" s="69">
        <f t="shared" si="50"/>
        <v>0.19286240498804164</v>
      </c>
      <c r="CS32" s="69">
        <f>'RD T1'!E292</f>
        <v>0.59244712668316224</v>
      </c>
      <c r="CT32" s="69">
        <f t="shared" si="51"/>
        <v>0.78530953167120388</v>
      </c>
    </row>
    <row r="33" spans="1:98" x14ac:dyDescent="0.2">
      <c r="A33" s="10" t="str">
        <f>name!D29</f>
        <v>92 Elementary administration and service occupations</v>
      </c>
      <c r="B33" s="69">
        <v>3.0517646224701305E-2</v>
      </c>
      <c r="C33" s="69">
        <v>3.9202933823924452E-2</v>
      </c>
      <c r="D33" s="69">
        <v>3.3752918551835917E-2</v>
      </c>
      <c r="E33" s="69">
        <v>3.9570823694911994E-2</v>
      </c>
      <c r="F33" s="69">
        <v>5.5861114716596411E-2</v>
      </c>
      <c r="G33" s="11"/>
      <c r="H33" s="69">
        <f t="shared" ref="H33" si="52">F33-D33</f>
        <v>2.2108196164760494E-2</v>
      </c>
      <c r="I33" s="69">
        <f>'RD T1'!E61</f>
        <v>2.2518499160346969E-2</v>
      </c>
      <c r="J33" s="69">
        <f t="shared" ref="J33" si="53">SUM(H33:I33)</f>
        <v>4.4626695325107463E-2</v>
      </c>
      <c r="L33" t="str">
        <f t="shared" ref="L33" si="54">A33</f>
        <v>92 Elementary administration and service occupations</v>
      </c>
      <c r="M33" s="69">
        <v>0.67211048938440454</v>
      </c>
      <c r="N33" s="69">
        <v>0.87769053076330905</v>
      </c>
      <c r="O33" s="69">
        <v>0.75570959771468904</v>
      </c>
      <c r="P33" s="69">
        <v>0.91309243814028063</v>
      </c>
      <c r="Q33" s="69">
        <v>1.3204434412524544</v>
      </c>
      <c r="R33" s="11"/>
      <c r="S33" s="69">
        <f t="shared" ref="S33" si="55">Q33-O33</f>
        <v>0.56473384353776535</v>
      </c>
      <c r="T33" s="69">
        <f>'RD T1'!E90</f>
        <v>0.52336013288016747</v>
      </c>
      <c r="U33" s="69">
        <f t="shared" ref="U33" si="56">SUM(S33:T33)</f>
        <v>1.0880939764179329</v>
      </c>
      <c r="W33" t="str">
        <f t="shared" ref="W33" si="57">A33</f>
        <v>92 Elementary administration and service occupations</v>
      </c>
      <c r="X33" s="69">
        <v>2.854319166155344</v>
      </c>
      <c r="Y33" s="69">
        <v>3.1201087059644763</v>
      </c>
      <c r="Z33" s="69">
        <v>3.210814793866021</v>
      </c>
      <c r="AA33" s="69">
        <v>3.4015229476512534</v>
      </c>
      <c r="AB33" s="69">
        <v>4.4060150027434046</v>
      </c>
      <c r="AC33" s="69"/>
      <c r="AD33" s="69">
        <f t="shared" ref="AD33" si="58">AB33-Z33</f>
        <v>1.1952002088773837</v>
      </c>
      <c r="AE33" s="69">
        <f>'RD T1'!E119</f>
        <v>2.2683000485116738</v>
      </c>
      <c r="AF33" s="69">
        <f t="shared" ref="AF33" si="59">SUM(AD33:AE33)</f>
        <v>3.4635002573890574</v>
      </c>
      <c r="AH33" t="str">
        <f t="shared" ref="AH33" si="60">L33</f>
        <v>92 Elementary administration and service occupations</v>
      </c>
      <c r="AI33" s="69">
        <v>1.3744560533206842</v>
      </c>
      <c r="AJ33" s="69">
        <v>1.4978106912645632</v>
      </c>
      <c r="AK33" s="69">
        <v>1.5617330885257423</v>
      </c>
      <c r="AL33" s="69">
        <v>1.6013911681433159</v>
      </c>
      <c r="AM33" s="69">
        <v>2.075691869629837</v>
      </c>
      <c r="AN33" s="69"/>
      <c r="AO33" s="69">
        <f t="shared" ref="AO33" si="61">AM33-AK33</f>
        <v>0.51395878110409465</v>
      </c>
      <c r="AP33" s="69">
        <f>'RD T1'!E148</f>
        <v>1.0157454275107178</v>
      </c>
      <c r="AQ33" s="69">
        <f t="shared" ref="AQ33" si="62">SUM(AO33:AP33)</f>
        <v>1.5297042086148125</v>
      </c>
      <c r="AS33" t="str">
        <f t="shared" ref="AS33" si="63">W33</f>
        <v>92 Elementary administration and service occupations</v>
      </c>
      <c r="AT33" s="69">
        <v>1.2342535912833692</v>
      </c>
      <c r="AU33" s="69">
        <v>1.2988204486901069</v>
      </c>
      <c r="AV33" s="69">
        <v>1.3769454585564513</v>
      </c>
      <c r="AW33" s="69">
        <v>1.3312500722411458</v>
      </c>
      <c r="AX33" s="69">
        <v>1.661251566918978</v>
      </c>
      <c r="AY33" s="69"/>
      <c r="AZ33" s="69">
        <f t="shared" ref="AZ33" si="64">AX33-AV33</f>
        <v>0.28430610836252668</v>
      </c>
      <c r="BA33" s="69">
        <f>'RD T1'!E177</f>
        <v>0.83606237454792054</v>
      </c>
      <c r="BB33" s="69">
        <f t="shared" ref="BB33" si="65">SUM(AZ33:BA33)</f>
        <v>1.1203684829104472</v>
      </c>
      <c r="BD33" t="str">
        <f t="shared" ref="BD33" si="66">AH33</f>
        <v>92 Elementary administration and service occupations</v>
      </c>
      <c r="BE33" s="69">
        <v>8.5840193745886619</v>
      </c>
      <c r="BF33" s="69">
        <v>8.8634838048377134</v>
      </c>
      <c r="BG33" s="69">
        <v>8.3522293286072458</v>
      </c>
      <c r="BH33" s="69">
        <v>7.1246249359529807</v>
      </c>
      <c r="BI33" s="69">
        <v>7.1009427134687328</v>
      </c>
      <c r="BJ33" s="69"/>
      <c r="BK33" s="69">
        <f t="shared" ref="BK33" si="67">BI33-BG33</f>
        <v>-1.2512866151385129</v>
      </c>
      <c r="BL33" s="69">
        <f>'RD T1'!E206</f>
        <v>3.2922092492527764</v>
      </c>
      <c r="BM33" s="69">
        <f t="shared" ref="BM33" si="68">SUM(BK33:BL33)</f>
        <v>2.0409226341142634</v>
      </c>
      <c r="BO33" t="str">
        <f t="shared" ref="BO33" si="69">AS33</f>
        <v>92 Elementary administration and service occupations</v>
      </c>
      <c r="BP33" s="69">
        <v>14.514287879466719</v>
      </c>
      <c r="BQ33" s="69">
        <v>14.976853050132014</v>
      </c>
      <c r="BR33" s="69">
        <v>13.620960787214759</v>
      </c>
      <c r="BS33" s="69">
        <v>11.91003593715919</v>
      </c>
      <c r="BT33" s="69">
        <v>10.512959156085607</v>
      </c>
      <c r="BU33" s="69"/>
      <c r="BV33" s="69">
        <f t="shared" ref="BV33" si="70">BT33-BR33</f>
        <v>-3.1080016311291523</v>
      </c>
      <c r="BW33" s="69">
        <f>'RD T1'!E235</f>
        <v>5.4607249930999471</v>
      </c>
      <c r="BX33" s="69">
        <f t="shared" ref="BX33" si="71">SUM(BV33:BW33)</f>
        <v>2.3527233619707948</v>
      </c>
      <c r="BZ33" t="str">
        <f t="shared" ref="BZ33" si="72">BD33</f>
        <v>92 Elementary administration and service occupations</v>
      </c>
      <c r="CA33" s="69">
        <v>14.976356836315016</v>
      </c>
      <c r="CB33" s="69">
        <v>13.050910062738607</v>
      </c>
      <c r="CC33" s="69">
        <v>12.577847685540217</v>
      </c>
      <c r="CD33" s="69">
        <v>10.764308623551898</v>
      </c>
      <c r="CE33" s="69">
        <v>6.8838217429433994</v>
      </c>
      <c r="CF33" s="69"/>
      <c r="CG33" s="69">
        <f t="shared" ref="CG33" si="73">CE33-CC33</f>
        <v>-5.6940259425968174</v>
      </c>
      <c r="CH33" s="69">
        <f>'RD T1'!E264</f>
        <v>3.7986723793938397</v>
      </c>
      <c r="CI33" s="69">
        <f t="shared" ref="CI33" si="74">SUM(CG33:CH33)</f>
        <v>-1.8953535632029777</v>
      </c>
      <c r="CK33" t="str">
        <f t="shared" ref="CK33" si="75">BO33</f>
        <v>92 Elementary administration and service occupations</v>
      </c>
      <c r="CL33" s="69">
        <v>5.7660284716686556</v>
      </c>
      <c r="CM33" s="69">
        <v>4.6055753303130427</v>
      </c>
      <c r="CN33" s="69">
        <v>3.4455429141902463</v>
      </c>
      <c r="CO33" s="69">
        <v>2.2371682092101453</v>
      </c>
      <c r="CP33" s="69">
        <v>1.3255140264184728</v>
      </c>
      <c r="CQ33" s="69"/>
      <c r="CR33" s="69">
        <f t="shared" ref="CR33" si="76">CP33-CN33</f>
        <v>-2.1200288877717735</v>
      </c>
      <c r="CS33" s="69">
        <f>'RD T1'!E293</f>
        <v>0.58242142816690168</v>
      </c>
      <c r="CT33" s="69">
        <f t="shared" ref="CT33" si="77">SUM(CR33:CS33)</f>
        <v>-1.5376074596048719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5.760097715342833</v>
      </c>
      <c r="C35" s="67">
        <f t="shared" ref="C35:F35" si="78">SUM(C8:C33)</f>
        <v>7.8215558455317309</v>
      </c>
      <c r="D35" s="67">
        <f t="shared" si="78"/>
        <v>7.4677938203318801</v>
      </c>
      <c r="E35" s="67">
        <f t="shared" si="78"/>
        <v>9.0287973928272276</v>
      </c>
      <c r="F35" s="67">
        <f t="shared" si="78"/>
        <v>11.651900361943667</v>
      </c>
      <c r="G35" s="11"/>
      <c r="H35" s="67">
        <f>F35-D35</f>
        <v>4.1841065416117873</v>
      </c>
      <c r="I35" s="67">
        <f>SUM(I8:I33)</f>
        <v>4.3536558679954975</v>
      </c>
      <c r="J35" s="67">
        <f>SUM(H35:I35)</f>
        <v>8.5377624096072857</v>
      </c>
      <c r="L35" s="24" t="str">
        <f>A35</f>
        <v>All occupations</v>
      </c>
      <c r="M35" s="67">
        <f>SUM(M8:M33)</f>
        <v>38.331684892885086</v>
      </c>
      <c r="N35" s="67">
        <f t="shared" ref="N35:Q35" si="79">SUM(N8:N33)</f>
        <v>54.656078377713413</v>
      </c>
      <c r="O35" s="67">
        <f t="shared" si="79"/>
        <v>51.376670393377637</v>
      </c>
      <c r="P35" s="67">
        <f t="shared" si="79"/>
        <v>62.19960524951361</v>
      </c>
      <c r="Q35" s="67">
        <f t="shared" si="79"/>
        <v>81.342691974201628</v>
      </c>
      <c r="R35" s="11"/>
      <c r="S35" s="67">
        <f t="shared" si="29"/>
        <v>29.966021580823991</v>
      </c>
      <c r="T35" s="67">
        <f>SUM(T8:T33)</f>
        <v>31.367286113848579</v>
      </c>
      <c r="U35" s="67">
        <f>SUM(S35:T35)</f>
        <v>61.33330769467257</v>
      </c>
      <c r="W35" s="24" t="str">
        <f>A35</f>
        <v>All occupations</v>
      </c>
      <c r="X35" s="67">
        <f>SUM(X8:X33)</f>
        <v>89.351315700926349</v>
      </c>
      <c r="Y35" s="67">
        <f t="shared" ref="Y35:AB35" si="80">SUM(Y8:Y33)</f>
        <v>96.063687161227534</v>
      </c>
      <c r="Z35" s="67">
        <f t="shared" si="80"/>
        <v>106.89242601843679</v>
      </c>
      <c r="AA35" s="67">
        <f t="shared" si="80"/>
        <v>116.34525221959143</v>
      </c>
      <c r="AB35" s="67">
        <f t="shared" si="80"/>
        <v>139.66695694383787</v>
      </c>
      <c r="AC35" s="69"/>
      <c r="AD35" s="67">
        <f t="shared" ref="AD35" si="81">AB35-Z35</f>
        <v>32.774530925401081</v>
      </c>
      <c r="AE35" s="67">
        <f>SUM(AE8:AE33)</f>
        <v>67.522569767427044</v>
      </c>
      <c r="AF35" s="67">
        <f>SUM(AD35:AE35)</f>
        <v>100.29710069282812</v>
      </c>
      <c r="AH35" s="24" t="str">
        <f>L35</f>
        <v>All occupations</v>
      </c>
      <c r="AI35" s="67">
        <f>SUM(AI8:AI33)</f>
        <v>27.85492798570197</v>
      </c>
      <c r="AJ35" s="67">
        <f t="shared" ref="AJ35:AM35" si="82">SUM(AJ8:AJ33)</f>
        <v>27.10964440159745</v>
      </c>
      <c r="AK35" s="67">
        <f t="shared" si="82"/>
        <v>28.733446611182067</v>
      </c>
      <c r="AL35" s="67">
        <f t="shared" si="82"/>
        <v>29.58289285892635</v>
      </c>
      <c r="AM35" s="67">
        <f t="shared" si="82"/>
        <v>34.387780341418654</v>
      </c>
      <c r="AN35" s="69"/>
      <c r="AO35" s="67">
        <f t="shared" ref="AO35" si="83">AM35-AK35</f>
        <v>5.654333730236587</v>
      </c>
      <c r="AP35" s="67">
        <f>SUM(AP8:AP33)</f>
        <v>16.776677614044583</v>
      </c>
      <c r="AQ35" s="67">
        <f>SUM(AO35:AP35)</f>
        <v>22.43101134428117</v>
      </c>
      <c r="AS35" s="24" t="str">
        <f>W35</f>
        <v>All occupations</v>
      </c>
      <c r="AT35" s="67">
        <f>SUM(AT8:AT33)</f>
        <v>27.188267817486363</v>
      </c>
      <c r="AU35" s="67">
        <f t="shared" ref="AU35:AX35" si="84">SUM(AU8:AU33)</f>
        <v>27.659044386673436</v>
      </c>
      <c r="AV35" s="67">
        <f t="shared" si="84"/>
        <v>31.14088252058637</v>
      </c>
      <c r="AW35" s="67">
        <f t="shared" si="84"/>
        <v>32.640178321526506</v>
      </c>
      <c r="AX35" s="67">
        <f t="shared" si="84"/>
        <v>38.477679575334953</v>
      </c>
      <c r="AY35" s="69"/>
      <c r="AZ35" s="67">
        <f t="shared" ref="AZ35" si="85">AX35-AV35</f>
        <v>7.3367970547485832</v>
      </c>
      <c r="BA35" s="67">
        <f>SUM(BA8:BA33)</f>
        <v>17.78207305864137</v>
      </c>
      <c r="BB35" s="67">
        <f>SUM(AZ35:BA35)</f>
        <v>25.118870113389953</v>
      </c>
      <c r="BD35" s="24" t="str">
        <f>AH35</f>
        <v>All occupations</v>
      </c>
      <c r="BE35" s="67">
        <f>SUM(BE8:BE33)</f>
        <v>110.63885857483399</v>
      </c>
      <c r="BF35" s="67">
        <f t="shared" ref="BF35:BI35" si="86">SUM(BF8:BF33)</f>
        <v>123.80064572510955</v>
      </c>
      <c r="BG35" s="67">
        <f t="shared" si="86"/>
        <v>121.65371629358934</v>
      </c>
      <c r="BH35" s="67">
        <f t="shared" si="86"/>
        <v>123.30134807523532</v>
      </c>
      <c r="BI35" s="67">
        <f t="shared" si="86"/>
        <v>128.46767097188791</v>
      </c>
      <c r="BJ35" s="69"/>
      <c r="BK35" s="67">
        <f t="shared" ref="BK35" si="87">BI35-BG35</f>
        <v>6.8139546782985718</v>
      </c>
      <c r="BL35" s="67">
        <f>SUM(BL8:BL33)</f>
        <v>55.928677919176558</v>
      </c>
      <c r="BM35" s="67">
        <f>SUM(BK35:BL35)</f>
        <v>62.742632597475129</v>
      </c>
      <c r="BO35" s="24" t="str">
        <f>AS35</f>
        <v>All occupations</v>
      </c>
      <c r="BP35" s="67">
        <f>SUM(BP8:BP33)</f>
        <v>113.58304282688674</v>
      </c>
      <c r="BQ35" s="67">
        <f t="shared" ref="BQ35:BT35" si="88">SUM(BQ8:BQ33)</f>
        <v>116.96655656376095</v>
      </c>
      <c r="BR35" s="67">
        <f t="shared" si="88"/>
        <v>111.78185944271419</v>
      </c>
      <c r="BS35" s="67">
        <f t="shared" si="88"/>
        <v>103.09303804688892</v>
      </c>
      <c r="BT35" s="67">
        <f t="shared" si="88"/>
        <v>85.401035436128666</v>
      </c>
      <c r="BU35" s="69"/>
      <c r="BV35" s="67">
        <f t="shared" ref="BV35" si="89">BT35-BR35</f>
        <v>-26.380824006585527</v>
      </c>
      <c r="BW35" s="67">
        <f>SUM(BW8:BW33)</f>
        <v>45.121377529541618</v>
      </c>
      <c r="BX35" s="67">
        <f>SUM(BV35:BW35)</f>
        <v>18.740553522956091</v>
      </c>
      <c r="BZ35" s="24" t="str">
        <f>BD35</f>
        <v>All occupations</v>
      </c>
      <c r="CA35" s="67">
        <f>SUM(CA8:CA33)</f>
        <v>84.029217135412381</v>
      </c>
      <c r="CB35" s="67">
        <f t="shared" ref="CB35:CE35" si="90">SUM(CB8:CB33)</f>
        <v>73.600916180910474</v>
      </c>
      <c r="CC35" s="67">
        <f t="shared" si="90"/>
        <v>72.876275987899064</v>
      </c>
      <c r="CD35" s="67">
        <f t="shared" si="90"/>
        <v>64.160592183598595</v>
      </c>
      <c r="CE35" s="67">
        <f t="shared" si="90"/>
        <v>40.37807803938535</v>
      </c>
      <c r="CF35" s="69"/>
      <c r="CG35" s="67">
        <f t="shared" ref="CG35" si="91">CE35-CC35</f>
        <v>-32.498197948513713</v>
      </c>
      <c r="CH35" s="67">
        <f>SUM(CH8:CH33)</f>
        <v>22.806982142403047</v>
      </c>
      <c r="CI35" s="67">
        <f>SUM(CG35:CH35)</f>
        <v>-9.6912158061106659</v>
      </c>
      <c r="CK35" s="24" t="str">
        <f>BO35</f>
        <v>All occupations</v>
      </c>
      <c r="CL35" s="67">
        <f>SUM(CL8:CL33)</f>
        <v>24.379587350524364</v>
      </c>
      <c r="CM35" s="67">
        <f t="shared" ref="CM35:CP35" si="92">SUM(CM8:CM33)</f>
        <v>23.168871357475311</v>
      </c>
      <c r="CN35" s="67">
        <f t="shared" si="92"/>
        <v>19.452928911882946</v>
      </c>
      <c r="CO35" s="67">
        <f t="shared" si="92"/>
        <v>18.322295651892205</v>
      </c>
      <c r="CP35" s="67">
        <f t="shared" si="92"/>
        <v>13.077206355861463</v>
      </c>
      <c r="CQ35" s="69"/>
      <c r="CR35" s="67">
        <f t="shared" ref="CR35" si="93">CP35-CN35</f>
        <v>-6.3757225560214827</v>
      </c>
      <c r="CS35" s="67">
        <f>SUM(CS8:CS33)</f>
        <v>5.5579416231273351</v>
      </c>
      <c r="CT35" s="67">
        <f>SUM(CR35:CS35)</f>
        <v>-0.81778093289414766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Leicester and Leicestershire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Leicester and Leicestershire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Leicester and Leicestershire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Leicester and Leicestershire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Leicester and Leicestershire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Leicester and Leicestershire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Leicester and Leicestershire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Leicester and Leicestershire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Leicester and Leicestershire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6.9635186794111261</v>
      </c>
      <c r="C45" s="18">
        <f t="shared" si="104"/>
        <v>7.0359925327228732</v>
      </c>
      <c r="D45" s="18">
        <f t="shared" si="104"/>
        <v>7.4241179024211235</v>
      </c>
      <c r="E45" s="18">
        <f t="shared" si="104"/>
        <v>6.6469987652836169</v>
      </c>
      <c r="F45" s="18">
        <f t="shared" si="104"/>
        <v>6.7614178888794036</v>
      </c>
      <c r="H45" s="68">
        <f t="shared" ref="H45:H70" si="105">IF(D8&gt;0,(H8/D8)*100,0)</f>
        <v>42.101074313720773</v>
      </c>
      <c r="I45" s="69">
        <f t="shared" ref="I45:I70" si="106">IF(D8&gt;0,I8/D8*100,0)</f>
        <v>59.787325819742911</v>
      </c>
      <c r="J45" s="69">
        <f t="shared" ref="J45:J70" si="107">IF(D8&gt;0,(J8/D8)*100,0)</f>
        <v>101.88840013346368</v>
      </c>
      <c r="L45" t="str">
        <f>A45</f>
        <v>11 Corporate managers and directors</v>
      </c>
      <c r="M45" s="18">
        <f t="shared" ref="M45:Q54" si="108">M8/M$35*100</f>
        <v>8.5390376814438103</v>
      </c>
      <c r="N45" s="18">
        <f t="shared" si="108"/>
        <v>8.9212887111399475</v>
      </c>
      <c r="O45" s="18">
        <f t="shared" si="108"/>
        <v>8.8660972830753231</v>
      </c>
      <c r="P45" s="18">
        <f t="shared" si="108"/>
        <v>7.8040077981756673</v>
      </c>
      <c r="Q45" s="18">
        <f t="shared" si="108"/>
        <v>7.7357166810033755</v>
      </c>
      <c r="S45" s="68">
        <f t="shared" ref="S45:S70" si="109">IF(O8&gt;0,(S8/O8)*100,0)</f>
        <v>38.140380815313016</v>
      </c>
      <c r="T45" s="69">
        <f t="shared" ref="T45:T70" si="110">IF(O8&gt;0,T8/O8*100,0)</f>
        <v>58.385111536112412</v>
      </c>
      <c r="U45" s="69">
        <f t="shared" ref="U45:U70" si="111">IF(O8&gt;0,(U8/O8)*100,0)</f>
        <v>96.525492351425441</v>
      </c>
      <c r="W45" t="str">
        <f>A45</f>
        <v>11 Corporate managers and directors</v>
      </c>
      <c r="X45" s="18">
        <f t="shared" ref="X45:AB54" si="112">X8/X$35*100</f>
        <v>10.201172387848587</v>
      </c>
      <c r="Y45" s="18">
        <f t="shared" si="112"/>
        <v>10.988173188247693</v>
      </c>
      <c r="Z45" s="18">
        <f t="shared" si="112"/>
        <v>11.207234751898412</v>
      </c>
      <c r="AA45" s="18">
        <f t="shared" si="112"/>
        <v>9.7358352482534336</v>
      </c>
      <c r="AB45" s="18">
        <f t="shared" si="112"/>
        <v>9.674372060750116</v>
      </c>
      <c r="AD45" s="68">
        <f t="shared" ref="AD45:AD70" si="113">IF(Z8&gt;0,(AD8/Z8)*100,0)</f>
        <v>12.790118688154964</v>
      </c>
      <c r="AE45" s="69">
        <f t="shared" ref="AE45:AE70" si="114">IF(Z8&gt;0,AE8/Z8*100,0)</f>
        <v>57.983943927836712</v>
      </c>
      <c r="AF45" s="69">
        <f t="shared" ref="AF45:AF70" si="115">IF(Z8&gt;0,(AF8/Z8)*100,0)</f>
        <v>70.774062615991667</v>
      </c>
      <c r="AH45" t="str">
        <f>L45</f>
        <v>11 Corporate managers and directors</v>
      </c>
      <c r="AI45" s="18">
        <f t="shared" ref="AI45:AM54" si="116">AI8/AI$35*100</f>
        <v>6.2485833866595977</v>
      </c>
      <c r="AJ45" s="18">
        <f t="shared" si="116"/>
        <v>6.9873626628424432</v>
      </c>
      <c r="AK45" s="18">
        <f t="shared" si="116"/>
        <v>7.3093282928733903</v>
      </c>
      <c r="AL45" s="18">
        <f t="shared" si="116"/>
        <v>6.3970704282325608</v>
      </c>
      <c r="AM45" s="18">
        <f t="shared" si="116"/>
        <v>6.2014552633988158</v>
      </c>
      <c r="AO45" s="68">
        <f t="shared" ref="AO45:AO70" si="117">IF(AK8&gt;0,(AO8/AK8)*100,0)</f>
        <v>1.5389264640792388</v>
      </c>
      <c r="AP45" s="69">
        <f t="shared" ref="AP45:AP70" si="118">IF(AK8&gt;0,AP8/AK8*100,0)</f>
        <v>50.677062249539247</v>
      </c>
      <c r="AQ45" s="69">
        <f t="shared" ref="AQ45:AQ70" si="119">IF(AK8&gt;0,(AQ8/AK8)*100,0)</f>
        <v>52.215988713618486</v>
      </c>
      <c r="AS45" t="str">
        <f>W45</f>
        <v>11 Corporate managers and directors</v>
      </c>
      <c r="AT45" s="18">
        <f t="shared" ref="AT45:AX54" si="120">AT8/AT$35*100</f>
        <v>9.9136527122747182</v>
      </c>
      <c r="AU45" s="18">
        <f t="shared" si="120"/>
        <v>10.47893318278596</v>
      </c>
      <c r="AV45" s="18">
        <f t="shared" si="120"/>
        <v>10.939772602260923</v>
      </c>
      <c r="AW45" s="18">
        <f t="shared" si="120"/>
        <v>9.0836000789225313</v>
      </c>
      <c r="AX45" s="18">
        <f t="shared" si="120"/>
        <v>8.7442233198327113</v>
      </c>
      <c r="AZ45" s="68">
        <f t="shared" ref="AZ45:AZ70" si="121">IF(AV8&gt;0,(AZ8/AV8)*100,0)</f>
        <v>-1.2377663769012741</v>
      </c>
      <c r="BA45" s="69">
        <f t="shared" ref="BA45:BA70" si="122">IF(AV8&gt;0,BA8/AV8*100,0)</f>
        <v>48.608105442431956</v>
      </c>
      <c r="BB45" s="69">
        <f t="shared" ref="BB45:BB70" si="123">IF(AV8&gt;0,(BB8/AV8)*100,0)</f>
        <v>47.370339065530679</v>
      </c>
      <c r="BD45" t="str">
        <f>AH45</f>
        <v>11 Corporate managers and directors</v>
      </c>
      <c r="BE45" s="18">
        <f t="shared" ref="BE45:BI54" si="124">BE8/BE$35*100</f>
        <v>6.0047197784737483</v>
      </c>
      <c r="BF45" s="18">
        <f t="shared" si="124"/>
        <v>7.0308569181246714</v>
      </c>
      <c r="BG45" s="18">
        <f t="shared" si="124"/>
        <v>7.1458957415373794</v>
      </c>
      <c r="BH45" s="18">
        <f t="shared" si="124"/>
        <v>6.1381226348040698</v>
      </c>
      <c r="BI45" s="18">
        <f t="shared" si="124"/>
        <v>6.3781108533491571</v>
      </c>
      <c r="BK45" s="68">
        <f t="shared" ref="BK45:BK70" si="125">IF(BG8&gt;0,(BK8/BG8)*100,0)</f>
        <v>-5.7451171545663229</v>
      </c>
      <c r="BL45" s="69">
        <f t="shared" ref="BL45:BL70" si="126">IF(BG8&gt;0,BL8/BG8*100,0)</f>
        <v>40.791999453449748</v>
      </c>
      <c r="BM45" s="69">
        <f t="shared" ref="BM45:BM70" si="127">IF(BG8&gt;0,(BM8/BG8)*100,0)</f>
        <v>35.046882298883425</v>
      </c>
      <c r="BO45" t="str">
        <f>AS45</f>
        <v>11 Corporate managers and directors</v>
      </c>
      <c r="BP45" s="18">
        <f t="shared" ref="BP45:BT54" si="128">BP8/BP$35*100</f>
        <v>4.5656603712340447</v>
      </c>
      <c r="BQ45" s="18">
        <f t="shared" si="128"/>
        <v>5.3419344071224755</v>
      </c>
      <c r="BR45" s="18">
        <f t="shared" si="128"/>
        <v>5.4723844039951635</v>
      </c>
      <c r="BS45" s="18">
        <f t="shared" si="128"/>
        <v>4.514893050522609</v>
      </c>
      <c r="BT45" s="18">
        <f t="shared" si="128"/>
        <v>4.1915776293490348</v>
      </c>
      <c r="BV45" s="68">
        <f t="shared" ref="BV45:BV70" si="129">IF(BR8&gt;0,(BV8/BR8)*100,0)</f>
        <v>-41.481562169375735</v>
      </c>
      <c r="BW45" s="69">
        <f t="shared" ref="BW45:BW70" si="130">IF(BR8&gt;0,BW8/BR8*100,0)</f>
        <v>33.245127696538468</v>
      </c>
      <c r="BX45" s="69">
        <f t="shared" ref="BX45:BX70" si="131">IF(BR8&gt;0,(BX8/BR8)*100,0)</f>
        <v>-8.2364344728372654</v>
      </c>
      <c r="BZ45" t="str">
        <f>BD45</f>
        <v>11 Corporate managers and directors</v>
      </c>
      <c r="CA45" s="18">
        <f t="shared" ref="CA45:CE54" si="132">CA8/CA$35*100</f>
        <v>4.5183986785551404</v>
      </c>
      <c r="CB45" s="18">
        <f t="shared" si="132"/>
        <v>5.7282125602761136</v>
      </c>
      <c r="CC45" s="18">
        <f t="shared" si="132"/>
        <v>6.1040641328378591</v>
      </c>
      <c r="CD45" s="18">
        <f t="shared" si="132"/>
        <v>5.58923621560327</v>
      </c>
      <c r="CE45" s="18">
        <f t="shared" si="132"/>
        <v>6.4025217232864851</v>
      </c>
      <c r="CG45" s="68">
        <f t="shared" ref="CG45:CG70" si="133">IF(CC8&gt;0,(CG8/CC8)*100,0)</f>
        <v>-41.884571550211611</v>
      </c>
      <c r="CH45" s="69">
        <f t="shared" ref="CH45:CH70" si="134">IF(CC8&gt;0,CH8/CC8*100,0)</f>
        <v>33.795894279027799</v>
      </c>
      <c r="CI45" s="69">
        <f t="shared" ref="CI45:CI70" si="135">IF(CC8&gt;0,(CI8/CC8)*100,0)</f>
        <v>-8.0886772711838191</v>
      </c>
      <c r="CK45" t="str">
        <f>BO45</f>
        <v>11 Corporate managers and directors</v>
      </c>
      <c r="CL45" s="18">
        <f t="shared" ref="CL45:CP54" si="136">CL8/CL$35*100</f>
        <v>2.5872908521086604</v>
      </c>
      <c r="CM45" s="18">
        <f t="shared" si="136"/>
        <v>3.6213412383362531</v>
      </c>
      <c r="CN45" s="18">
        <f t="shared" si="136"/>
        <v>3.6672939201895711</v>
      </c>
      <c r="CO45" s="18">
        <f t="shared" si="136"/>
        <v>3.7916292374010521</v>
      </c>
      <c r="CP45" s="18">
        <f t="shared" si="136"/>
        <v>4.8404663782196593</v>
      </c>
      <c r="CR45" s="68">
        <f t="shared" ref="CR45:CR70" si="137">IF(CN8&gt;0,(CR8/CN8)*100,0)</f>
        <v>-11.269798748973233</v>
      </c>
      <c r="CS45" s="69">
        <f t="shared" ref="CS45:CS70" si="138">IF(CN8&gt;0,CS8/CN8*100,0)</f>
        <v>33.507706004868432</v>
      </c>
      <c r="CT45" s="69">
        <f t="shared" ref="CT45:CT70" si="139">IF(CN8&gt;0,(CT8/CN8)*100,0)</f>
        <v>22.237907255895202</v>
      </c>
    </row>
    <row r="46" spans="1:98" x14ac:dyDescent="0.2">
      <c r="A46" t="str">
        <f t="shared" si="103"/>
        <v>12 Other managers and proprietors</v>
      </c>
      <c r="B46" s="18">
        <f t="shared" si="104"/>
        <v>2.6273734077255519</v>
      </c>
      <c r="C46" s="18">
        <f t="shared" si="104"/>
        <v>2.6489913324883561</v>
      </c>
      <c r="D46" s="18">
        <f t="shared" si="104"/>
        <v>2.4537119478016995</v>
      </c>
      <c r="E46" s="18">
        <f t="shared" si="104"/>
        <v>2.5500482009895626</v>
      </c>
      <c r="F46" s="18">
        <f t="shared" si="104"/>
        <v>2.7871103937741637</v>
      </c>
      <c r="H46" s="68">
        <f t="shared" si="105"/>
        <v>77.229101836017591</v>
      </c>
      <c r="I46" s="69">
        <f t="shared" si="106"/>
        <v>78.994751337779647</v>
      </c>
      <c r="J46" s="69">
        <f t="shared" si="107"/>
        <v>156.22385317379727</v>
      </c>
      <c r="L46" t="str">
        <f t="shared" ref="L46:L69" si="140">A46</f>
        <v>12 Other managers and proprietors</v>
      </c>
      <c r="M46" s="18">
        <f t="shared" si="108"/>
        <v>3.2354499721598997</v>
      </c>
      <c r="N46" s="18">
        <f t="shared" si="108"/>
        <v>3.2145962342450636</v>
      </c>
      <c r="O46" s="18">
        <f t="shared" si="108"/>
        <v>3.1440610150552684</v>
      </c>
      <c r="P46" s="18">
        <f t="shared" si="108"/>
        <v>3.1389121288845168</v>
      </c>
      <c r="Q46" s="18">
        <f t="shared" si="108"/>
        <v>3.390239847746459</v>
      </c>
      <c r="S46" s="68">
        <f t="shared" si="109"/>
        <v>70.723004169821209</v>
      </c>
      <c r="T46" s="69">
        <f t="shared" si="110"/>
        <v>74.080191626721188</v>
      </c>
      <c r="U46" s="69">
        <f t="shared" si="111"/>
        <v>144.80319579654241</v>
      </c>
      <c r="W46" t="str">
        <f t="shared" ref="W46:W69" si="141">A46</f>
        <v>12 Other managers and proprietors</v>
      </c>
      <c r="X46" s="18">
        <f t="shared" si="112"/>
        <v>3.7278810627213907</v>
      </c>
      <c r="Y46" s="18">
        <f t="shared" si="112"/>
        <v>3.6931059509230884</v>
      </c>
      <c r="Z46" s="18">
        <f t="shared" si="112"/>
        <v>3.7231662395260816</v>
      </c>
      <c r="AA46" s="18">
        <f t="shared" si="112"/>
        <v>3.7117753228974655</v>
      </c>
      <c r="AB46" s="18">
        <f t="shared" si="112"/>
        <v>3.8703547512131289</v>
      </c>
      <c r="AD46" s="68">
        <f t="shared" si="113"/>
        <v>35.826679163333054</v>
      </c>
      <c r="AE46" s="69">
        <f t="shared" si="114"/>
        <v>71.016474567318184</v>
      </c>
      <c r="AF46" s="69">
        <f t="shared" si="115"/>
        <v>106.84315373065125</v>
      </c>
      <c r="AH46" t="str">
        <f t="shared" ref="AH46:AH69" si="142">L46</f>
        <v>12 Other managers and proprietors</v>
      </c>
      <c r="AI46" s="18">
        <f t="shared" si="116"/>
        <v>3.148257552300429</v>
      </c>
      <c r="AJ46" s="18">
        <f t="shared" si="116"/>
        <v>3.4449270268353769</v>
      </c>
      <c r="AK46" s="18">
        <f t="shared" si="116"/>
        <v>3.6749319856886724</v>
      </c>
      <c r="AL46" s="18">
        <f t="shared" si="116"/>
        <v>3.5319950455861906</v>
      </c>
      <c r="AM46" s="18">
        <f t="shared" si="116"/>
        <v>3.721768261154148</v>
      </c>
      <c r="AO46" s="68">
        <f t="shared" si="117"/>
        <v>21.203857709952757</v>
      </c>
      <c r="AP46" s="69">
        <f t="shared" si="118"/>
        <v>65.030657610660413</v>
      </c>
      <c r="AQ46" s="69">
        <f t="shared" si="119"/>
        <v>86.23451532061317</v>
      </c>
      <c r="AS46" t="str">
        <f t="shared" ref="AS46:AS69" si="143">W46</f>
        <v>12 Other managers and proprietors</v>
      </c>
      <c r="AT46" s="18">
        <f t="shared" si="120"/>
        <v>4.0385454837229355</v>
      </c>
      <c r="AU46" s="18">
        <f t="shared" si="120"/>
        <v>4.1004660733307263</v>
      </c>
      <c r="AV46" s="18">
        <f t="shared" si="120"/>
        <v>4.207937068469926</v>
      </c>
      <c r="AW46" s="18">
        <f t="shared" si="120"/>
        <v>4.343992841200202</v>
      </c>
      <c r="AX46" s="18">
        <f t="shared" si="120"/>
        <v>4.4573717277660316</v>
      </c>
      <c r="AZ46" s="68">
        <f t="shared" si="121"/>
        <v>30.884306298128582</v>
      </c>
      <c r="BA46" s="69">
        <f t="shared" si="122"/>
        <v>66.410575377948604</v>
      </c>
      <c r="BB46" s="69">
        <f t="shared" si="123"/>
        <v>97.294881676077182</v>
      </c>
      <c r="BD46" t="str">
        <f t="shared" ref="BD46:BD69" si="144">AH46</f>
        <v>12 Other managers and proprietors</v>
      </c>
      <c r="BE46" s="18">
        <f t="shared" si="124"/>
        <v>2.682277715457476</v>
      </c>
      <c r="BF46" s="18">
        <f t="shared" si="124"/>
        <v>2.7163383739884308</v>
      </c>
      <c r="BG46" s="18">
        <f t="shared" si="124"/>
        <v>2.9120327477270367</v>
      </c>
      <c r="BH46" s="18">
        <f t="shared" si="124"/>
        <v>2.8759773515039888</v>
      </c>
      <c r="BI46" s="18">
        <f t="shared" si="124"/>
        <v>3.0594154212961091</v>
      </c>
      <c r="BK46" s="68">
        <f t="shared" si="125"/>
        <v>10.945749205557597</v>
      </c>
      <c r="BL46" s="69">
        <f t="shared" si="126"/>
        <v>46.397986952801375</v>
      </c>
      <c r="BM46" s="69">
        <f t="shared" si="127"/>
        <v>57.343736158358979</v>
      </c>
      <c r="BO46" t="str">
        <f t="shared" ref="BO46:BO69" si="145">AS46</f>
        <v>12 Other managers and proprietors</v>
      </c>
      <c r="BP46" s="18">
        <f t="shared" si="128"/>
        <v>2.6288871212127352</v>
      </c>
      <c r="BQ46" s="18">
        <f t="shared" si="128"/>
        <v>2.9103328591955795</v>
      </c>
      <c r="BR46" s="18">
        <f t="shared" si="128"/>
        <v>2.9555736186040442</v>
      </c>
      <c r="BS46" s="18">
        <f t="shared" si="128"/>
        <v>2.9614156435298304</v>
      </c>
      <c r="BT46" s="18">
        <f t="shared" si="128"/>
        <v>3.1557114059610605</v>
      </c>
      <c r="BV46" s="68">
        <f t="shared" si="129"/>
        <v>-18.426836553775789</v>
      </c>
      <c r="BW46" s="69">
        <f t="shared" si="130"/>
        <v>46.995389791644357</v>
      </c>
      <c r="BX46" s="69">
        <f t="shared" si="131"/>
        <v>28.568553237868571</v>
      </c>
      <c r="BZ46" t="str">
        <f t="shared" ref="BZ46:BZ69" si="146">BD46</f>
        <v>12 Other managers and proprietors</v>
      </c>
      <c r="CA46" s="18">
        <f t="shared" si="132"/>
        <v>2.6134157452248936</v>
      </c>
      <c r="CB46" s="18">
        <f t="shared" si="132"/>
        <v>2.870625956932773</v>
      </c>
      <c r="CC46" s="18">
        <f t="shared" si="132"/>
        <v>3.0316749637716054</v>
      </c>
      <c r="CD46" s="18">
        <f t="shared" si="132"/>
        <v>3.0692174007790602</v>
      </c>
      <c r="CE46" s="18">
        <f t="shared" si="132"/>
        <v>3.3952027326930332</v>
      </c>
      <c r="CG46" s="68">
        <f t="shared" si="133"/>
        <v>-37.949891433860536</v>
      </c>
      <c r="CH46" s="69">
        <f t="shared" si="134"/>
        <v>37.564787671382476</v>
      </c>
      <c r="CI46" s="69">
        <f t="shared" si="135"/>
        <v>-0.38510376247805794</v>
      </c>
      <c r="CK46" t="str">
        <f t="shared" ref="CK46:CK69" si="147">BO46</f>
        <v>12 Other managers and proprietors</v>
      </c>
      <c r="CL46" s="18">
        <f t="shared" si="136"/>
        <v>2.6707877843097099</v>
      </c>
      <c r="CM46" s="18">
        <f t="shared" si="136"/>
        <v>3.2322975539215615</v>
      </c>
      <c r="CN46" s="18">
        <f t="shared" si="136"/>
        <v>3.4818898086242922</v>
      </c>
      <c r="CO46" s="18">
        <f t="shared" si="136"/>
        <v>4.4337708850656234</v>
      </c>
      <c r="CP46" s="18">
        <f t="shared" si="136"/>
        <v>6.6446506946623103</v>
      </c>
      <c r="CR46" s="68">
        <f t="shared" si="137"/>
        <v>28.288317542652869</v>
      </c>
      <c r="CS46" s="69">
        <f t="shared" si="138"/>
        <v>45.653402579068754</v>
      </c>
      <c r="CT46" s="69">
        <f t="shared" si="139"/>
        <v>73.941720121721616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20.117755189826276</v>
      </c>
      <c r="C47" s="18">
        <f t="shared" si="104"/>
        <v>21.293826799092706</v>
      </c>
      <c r="D47" s="18">
        <f t="shared" si="104"/>
        <v>21.528029434315258</v>
      </c>
      <c r="E47" s="18">
        <f t="shared" si="104"/>
        <v>24.380652150314514</v>
      </c>
      <c r="F47" s="18">
        <f t="shared" si="104"/>
        <v>24.890212892622245</v>
      </c>
      <c r="H47" s="68">
        <f t="shared" si="105"/>
        <v>80.396777793764855</v>
      </c>
      <c r="I47" s="69">
        <f t="shared" si="106"/>
        <v>54.788502997337261</v>
      </c>
      <c r="J47" s="69">
        <f t="shared" si="107"/>
        <v>135.18528079110212</v>
      </c>
      <c r="L47" t="str">
        <f t="shared" si="140"/>
        <v>21 Science, research, engineering and technology professionals</v>
      </c>
      <c r="M47" s="18">
        <f t="shared" si="108"/>
        <v>11.0755554016645</v>
      </c>
      <c r="N47" s="18">
        <f t="shared" si="108"/>
        <v>11.430877663486939</v>
      </c>
      <c r="O47" s="18">
        <f t="shared" si="108"/>
        <v>11.789553604041618</v>
      </c>
      <c r="P47" s="18">
        <f t="shared" si="108"/>
        <v>14.411174447023894</v>
      </c>
      <c r="Q47" s="18">
        <f t="shared" si="108"/>
        <v>15.244216349600709</v>
      </c>
      <c r="S47" s="68">
        <f t="shared" si="109"/>
        <v>104.72002602916481</v>
      </c>
      <c r="T47" s="69">
        <f t="shared" si="110"/>
        <v>62.756892956150288</v>
      </c>
      <c r="U47" s="69">
        <f t="shared" si="111"/>
        <v>167.47691898531511</v>
      </c>
      <c r="W47" t="str">
        <f t="shared" si="141"/>
        <v>21 Science, research, engineering and technology professionals</v>
      </c>
      <c r="X47" s="18">
        <f t="shared" si="112"/>
        <v>10.413962595688046</v>
      </c>
      <c r="Y47" s="18">
        <f t="shared" si="112"/>
        <v>10.385300556506188</v>
      </c>
      <c r="Z47" s="18">
        <f t="shared" si="112"/>
        <v>10.528584863165008</v>
      </c>
      <c r="AA47" s="18">
        <f t="shared" si="112"/>
        <v>11.641548112793885</v>
      </c>
      <c r="AB47" s="18">
        <f t="shared" si="112"/>
        <v>10.992639771224349</v>
      </c>
      <c r="AD47" s="68">
        <f t="shared" si="113"/>
        <v>36.420215533388685</v>
      </c>
      <c r="AE47" s="69">
        <f t="shared" si="114"/>
        <v>48.321674611679235</v>
      </c>
      <c r="AF47" s="69">
        <f t="shared" si="115"/>
        <v>84.741890145067913</v>
      </c>
      <c r="AH47" t="str">
        <f t="shared" si="142"/>
        <v>21 Science, research, engineering and technology professionals</v>
      </c>
      <c r="AI47" s="18">
        <f t="shared" si="116"/>
        <v>3.3876667699847229</v>
      </c>
      <c r="AJ47" s="18">
        <f t="shared" si="116"/>
        <v>3.629259431257148</v>
      </c>
      <c r="AK47" s="18">
        <f t="shared" si="116"/>
        <v>4.0431086870149366</v>
      </c>
      <c r="AL47" s="18">
        <f t="shared" si="116"/>
        <v>4.7123419214320137</v>
      </c>
      <c r="AM47" s="18">
        <f t="shared" si="116"/>
        <v>4.8581224061737558</v>
      </c>
      <c r="AO47" s="68">
        <f t="shared" si="117"/>
        <v>43.803500420523342</v>
      </c>
      <c r="AP47" s="69">
        <f t="shared" si="118"/>
        <v>48.849520249174837</v>
      </c>
      <c r="AQ47" s="69">
        <f t="shared" si="119"/>
        <v>92.653020669698165</v>
      </c>
      <c r="AS47" t="str">
        <f t="shared" si="143"/>
        <v>21 Science, research, engineering and technology professionals</v>
      </c>
      <c r="AT47" s="18">
        <f t="shared" si="120"/>
        <v>10.696380762766417</v>
      </c>
      <c r="AU47" s="18">
        <f t="shared" si="120"/>
        <v>9.9693295960600388</v>
      </c>
      <c r="AV47" s="18">
        <f t="shared" si="120"/>
        <v>10.428670116692256</v>
      </c>
      <c r="AW47" s="18">
        <f t="shared" si="120"/>
        <v>10.871583155107979</v>
      </c>
      <c r="AX47" s="18">
        <f t="shared" si="120"/>
        <v>9.9846878911233858</v>
      </c>
      <c r="AZ47" s="68">
        <f t="shared" si="121"/>
        <v>18.299666841356974</v>
      </c>
      <c r="BA47" s="69">
        <f t="shared" si="122"/>
        <v>39.716743945452308</v>
      </c>
      <c r="BB47" s="69">
        <f t="shared" si="123"/>
        <v>58.016410786809281</v>
      </c>
      <c r="BD47" t="str">
        <f t="shared" si="144"/>
        <v>21 Science, research, engineering and technology professionals</v>
      </c>
      <c r="BE47" s="18">
        <f t="shared" si="124"/>
        <v>4.1680247539525652</v>
      </c>
      <c r="BF47" s="18">
        <f t="shared" si="124"/>
        <v>4.7171548295206795</v>
      </c>
      <c r="BG47" s="18">
        <f t="shared" si="124"/>
        <v>4.6598007080480581</v>
      </c>
      <c r="BH47" s="18">
        <f t="shared" si="124"/>
        <v>5.3944545156755179</v>
      </c>
      <c r="BI47" s="18">
        <f t="shared" si="124"/>
        <v>5.6018528501448497</v>
      </c>
      <c r="BK47" s="68">
        <f t="shared" si="125"/>
        <v>26.950034699216786</v>
      </c>
      <c r="BL47" s="69">
        <f t="shared" si="126"/>
        <v>37.138703624850258</v>
      </c>
      <c r="BM47" s="69">
        <f t="shared" si="127"/>
        <v>64.088738324067037</v>
      </c>
      <c r="BO47" t="str">
        <f t="shared" si="145"/>
        <v>21 Science, research, engineering and technology professionals</v>
      </c>
      <c r="BP47" s="18">
        <f t="shared" si="128"/>
        <v>2.6998367542334178</v>
      </c>
      <c r="BQ47" s="18">
        <f t="shared" si="128"/>
        <v>3.1178685900897096</v>
      </c>
      <c r="BR47" s="18">
        <f t="shared" si="128"/>
        <v>3.2385275041518002</v>
      </c>
      <c r="BS47" s="18">
        <f t="shared" si="128"/>
        <v>3.7934666714944476</v>
      </c>
      <c r="BT47" s="18">
        <f t="shared" si="128"/>
        <v>4.1906602045367016</v>
      </c>
      <c r="BV47" s="68">
        <f t="shared" si="129"/>
        <v>-1.1386208346780997</v>
      </c>
      <c r="BW47" s="69">
        <f t="shared" si="130"/>
        <v>35.253766075831187</v>
      </c>
      <c r="BX47" s="69">
        <f t="shared" si="131"/>
        <v>34.115145241153087</v>
      </c>
      <c r="BZ47" t="str">
        <f t="shared" si="146"/>
        <v>21 Science, research, engineering and technology professionals</v>
      </c>
      <c r="CA47" s="18">
        <f t="shared" si="132"/>
        <v>2.1732445824338997</v>
      </c>
      <c r="CB47" s="18">
        <f t="shared" si="132"/>
        <v>2.9030660167167111</v>
      </c>
      <c r="CC47" s="18">
        <f t="shared" si="132"/>
        <v>3.0230105646137289</v>
      </c>
      <c r="CD47" s="18">
        <f t="shared" si="132"/>
        <v>3.5714695012814683</v>
      </c>
      <c r="CE47" s="18">
        <f t="shared" si="132"/>
        <v>3.9554327391774837</v>
      </c>
      <c r="CG47" s="68">
        <f t="shared" si="133"/>
        <v>-27.504039176543277</v>
      </c>
      <c r="CH47" s="69">
        <f t="shared" si="134"/>
        <v>30.191913979104374</v>
      </c>
      <c r="CI47" s="69">
        <f t="shared" si="135"/>
        <v>2.6878748025610943</v>
      </c>
      <c r="CK47" t="str">
        <f t="shared" si="147"/>
        <v>21 Science, research, engineering and technology professionals</v>
      </c>
      <c r="CL47" s="18">
        <f t="shared" si="136"/>
        <v>1.2551468863885575</v>
      </c>
      <c r="CM47" s="18">
        <f t="shared" si="136"/>
        <v>1.7749585509166241</v>
      </c>
      <c r="CN47" s="18">
        <f t="shared" si="136"/>
        <v>1.9576989527917352</v>
      </c>
      <c r="CO47" s="18">
        <f t="shared" si="136"/>
        <v>3.2650390169430805</v>
      </c>
      <c r="CP47" s="18">
        <f t="shared" si="136"/>
        <v>4.3682773595447113</v>
      </c>
      <c r="CR47" s="68">
        <f t="shared" si="137"/>
        <v>50.001041439327643</v>
      </c>
      <c r="CS47" s="69">
        <f t="shared" si="138"/>
        <v>42.389365263880642</v>
      </c>
      <c r="CT47" s="69">
        <f t="shared" si="139"/>
        <v>92.390406703208299</v>
      </c>
    </row>
    <row r="48" spans="1:98" x14ac:dyDescent="0.2">
      <c r="A48" t="str">
        <f t="shared" si="103"/>
        <v>22 Health professionals</v>
      </c>
      <c r="B48" s="18">
        <f t="shared" si="104"/>
        <v>16.631174567307667</v>
      </c>
      <c r="C48" s="18">
        <f t="shared" si="104"/>
        <v>16.6096252101975</v>
      </c>
      <c r="D48" s="18">
        <f t="shared" si="104"/>
        <v>15.770172427093279</v>
      </c>
      <c r="E48" s="18">
        <f t="shared" si="104"/>
        <v>15.943524718136546</v>
      </c>
      <c r="F48" s="18">
        <f t="shared" si="104"/>
        <v>15.829228915140728</v>
      </c>
      <c r="H48" s="68">
        <f t="shared" si="105"/>
        <v>56.612982839379242</v>
      </c>
      <c r="I48" s="69">
        <f t="shared" si="106"/>
        <v>60.07669983837345</v>
      </c>
      <c r="J48" s="69">
        <f t="shared" si="107"/>
        <v>116.68968267775269</v>
      </c>
      <c r="L48" t="str">
        <f t="shared" si="140"/>
        <v>22 Health professionals</v>
      </c>
      <c r="M48" s="18">
        <f t="shared" si="108"/>
        <v>7.5272717366898538</v>
      </c>
      <c r="N48" s="18">
        <f t="shared" si="108"/>
        <v>7.4193180738285642</v>
      </c>
      <c r="O48" s="18">
        <f t="shared" si="108"/>
        <v>6.8944917287750194</v>
      </c>
      <c r="P48" s="18">
        <f t="shared" si="108"/>
        <v>6.3592193513225688</v>
      </c>
      <c r="Q48" s="18">
        <f t="shared" si="108"/>
        <v>5.9201036781065062</v>
      </c>
      <c r="S48" s="68">
        <f t="shared" si="109"/>
        <v>35.95013506177645</v>
      </c>
      <c r="T48" s="69">
        <f t="shared" si="110"/>
        <v>54.921686243296705</v>
      </c>
      <c r="U48" s="69">
        <f t="shared" si="111"/>
        <v>90.871821305073155</v>
      </c>
      <c r="W48" t="str">
        <f t="shared" si="141"/>
        <v>22 Health professionals</v>
      </c>
      <c r="X48" s="18">
        <f t="shared" si="112"/>
        <v>7.5537726139960268</v>
      </c>
      <c r="Y48" s="18">
        <f t="shared" si="112"/>
        <v>7.6379383441894158</v>
      </c>
      <c r="Z48" s="18">
        <f t="shared" si="112"/>
        <v>7.3205333057524413</v>
      </c>
      <c r="AA48" s="18">
        <f t="shared" si="112"/>
        <v>6.9335460526731785</v>
      </c>
      <c r="AB48" s="18">
        <f t="shared" si="112"/>
        <v>6.6733164916794872</v>
      </c>
      <c r="AD48" s="68">
        <f t="shared" si="113"/>
        <v>19.109318152993072</v>
      </c>
      <c r="AE48" s="69">
        <f t="shared" si="114"/>
        <v>63.553279734698521</v>
      </c>
      <c r="AF48" s="69">
        <f t="shared" si="115"/>
        <v>82.662597887691575</v>
      </c>
      <c r="AH48" t="str">
        <f t="shared" si="142"/>
        <v>22 Health professionals</v>
      </c>
      <c r="AI48" s="18">
        <f t="shared" si="116"/>
        <v>12.29368422470572</v>
      </c>
      <c r="AJ48" s="18">
        <f t="shared" si="116"/>
        <v>9.1138357347297383</v>
      </c>
      <c r="AK48" s="18">
        <f t="shared" si="116"/>
        <v>8.3313828406093062</v>
      </c>
      <c r="AL48" s="18">
        <f t="shared" si="116"/>
        <v>4.5727997496755846</v>
      </c>
      <c r="AM48" s="18">
        <f t="shared" si="116"/>
        <v>1.8921270346594858</v>
      </c>
      <c r="AO48" s="68">
        <f t="shared" si="117"/>
        <v>-72.819989500914005</v>
      </c>
      <c r="AP48" s="69">
        <f t="shared" si="118"/>
        <v>19.902311409909377</v>
      </c>
      <c r="AQ48" s="69">
        <f t="shared" si="119"/>
        <v>-52.917678091004625</v>
      </c>
      <c r="AS48" t="str">
        <f t="shared" si="143"/>
        <v>22 Health professionals</v>
      </c>
      <c r="AT48" s="18">
        <f t="shared" si="120"/>
        <v>1.6520629555059996</v>
      </c>
      <c r="AU48" s="18">
        <f t="shared" si="120"/>
        <v>1.8825171522591098</v>
      </c>
      <c r="AV48" s="18">
        <f t="shared" si="120"/>
        <v>1.9593376143482524</v>
      </c>
      <c r="AW48" s="18">
        <f t="shared" si="120"/>
        <v>1.9342261387505029</v>
      </c>
      <c r="AX48" s="18">
        <f t="shared" si="120"/>
        <v>1.907129568746009</v>
      </c>
      <c r="AZ48" s="68">
        <f t="shared" si="121"/>
        <v>20.267665574078055</v>
      </c>
      <c r="BA48" s="69">
        <f t="shared" si="122"/>
        <v>57.156133558839514</v>
      </c>
      <c r="BB48" s="69">
        <f t="shared" si="123"/>
        <v>77.423799132917566</v>
      </c>
      <c r="BD48" t="str">
        <f t="shared" si="144"/>
        <v>22 Health professionals</v>
      </c>
      <c r="BE48" s="18">
        <f t="shared" si="124"/>
        <v>1.5598584884362414</v>
      </c>
      <c r="BF48" s="18">
        <f t="shared" si="124"/>
        <v>1.70400400684052</v>
      </c>
      <c r="BG48" s="18">
        <f t="shared" si="124"/>
        <v>1.8894095220151321</v>
      </c>
      <c r="BH48" s="18">
        <f t="shared" si="124"/>
        <v>1.8413785757697068</v>
      </c>
      <c r="BI48" s="18">
        <f t="shared" si="124"/>
        <v>1.8750395002497102</v>
      </c>
      <c r="BK48" s="68">
        <f t="shared" si="125"/>
        <v>4.7979510905230169</v>
      </c>
      <c r="BL48" s="69">
        <f t="shared" si="126"/>
        <v>53.893864649405067</v>
      </c>
      <c r="BM48" s="69">
        <f t="shared" si="127"/>
        <v>58.691815739928074</v>
      </c>
      <c r="BO48" t="str">
        <f t="shared" si="145"/>
        <v>22 Health professionals</v>
      </c>
      <c r="BP48" s="18">
        <f t="shared" si="128"/>
        <v>1.219935295363715</v>
      </c>
      <c r="BQ48" s="18">
        <f t="shared" si="128"/>
        <v>1.3713741577943153</v>
      </c>
      <c r="BR48" s="18">
        <f t="shared" si="128"/>
        <v>1.5308371454423999</v>
      </c>
      <c r="BS48" s="18">
        <f t="shared" si="128"/>
        <v>1.4746612247924298</v>
      </c>
      <c r="BT48" s="18">
        <f t="shared" si="128"/>
        <v>1.4485232373920358</v>
      </c>
      <c r="BV48" s="68">
        <f t="shared" si="129"/>
        <v>-27.708325995535489</v>
      </c>
      <c r="BW48" s="69">
        <f t="shared" si="130"/>
        <v>42.172463854374634</v>
      </c>
      <c r="BX48" s="69">
        <f t="shared" si="131"/>
        <v>14.464137858839152</v>
      </c>
      <c r="BZ48" t="str">
        <f t="shared" si="146"/>
        <v>22 Health professionals</v>
      </c>
      <c r="CA48" s="18">
        <f t="shared" si="132"/>
        <v>1.1478711318978569</v>
      </c>
      <c r="CB48" s="18">
        <f t="shared" si="132"/>
        <v>1.2502781055049497</v>
      </c>
      <c r="CC48" s="18">
        <f t="shared" si="132"/>
        <v>1.2736919732380634</v>
      </c>
      <c r="CD48" s="18">
        <f t="shared" si="132"/>
        <v>1.5256531799468007</v>
      </c>
      <c r="CE48" s="18">
        <f t="shared" si="132"/>
        <v>1.6483332488567648</v>
      </c>
      <c r="CG48" s="68">
        <f t="shared" si="133"/>
        <v>-28.296545698164781</v>
      </c>
      <c r="CH48" s="69">
        <f t="shared" si="134"/>
        <v>39.055326043919507</v>
      </c>
      <c r="CI48" s="69">
        <f t="shared" si="135"/>
        <v>10.75878034575473</v>
      </c>
      <c r="CK48" t="str">
        <f t="shared" si="147"/>
        <v>22 Health professionals</v>
      </c>
      <c r="CL48" s="18">
        <f t="shared" si="136"/>
        <v>0.38951175321192688</v>
      </c>
      <c r="CM48" s="18">
        <f t="shared" si="136"/>
        <v>0.55729492094311861</v>
      </c>
      <c r="CN48" s="18">
        <f t="shared" si="136"/>
        <v>0.63185985058222482</v>
      </c>
      <c r="CO48" s="18">
        <f t="shared" si="136"/>
        <v>0.78812336073798284</v>
      </c>
      <c r="CP48" s="18">
        <f t="shared" si="136"/>
        <v>1.1077393201746262</v>
      </c>
      <c r="CR48" s="68">
        <f t="shared" si="137"/>
        <v>17.854667882173587</v>
      </c>
      <c r="CS48" s="69">
        <f t="shared" si="138"/>
        <v>45.809957100886137</v>
      </c>
      <c r="CT48" s="69">
        <f t="shared" si="139"/>
        <v>63.664624983059724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28.627933428750087</v>
      </c>
      <c r="C49" s="18">
        <f t="shared" si="104"/>
        <v>26.695216044552971</v>
      </c>
      <c r="D49" s="18">
        <f t="shared" si="104"/>
        <v>27.458197190677105</v>
      </c>
      <c r="E49" s="18">
        <f t="shared" si="104"/>
        <v>24.209895745526023</v>
      </c>
      <c r="F49" s="18">
        <f t="shared" si="104"/>
        <v>21.244289971808065</v>
      </c>
      <c r="H49" s="68">
        <f t="shared" si="105"/>
        <v>20.718726244068826</v>
      </c>
      <c r="I49" s="69">
        <f t="shared" si="106"/>
        <v>50.934873911987246</v>
      </c>
      <c r="J49" s="69">
        <f t="shared" si="107"/>
        <v>71.653600156056058</v>
      </c>
      <c r="L49" t="str">
        <f t="shared" si="140"/>
        <v>23 Teaching and other educational professionals</v>
      </c>
      <c r="M49" s="18">
        <f t="shared" si="108"/>
        <v>22.675614535667162</v>
      </c>
      <c r="N49" s="18">
        <f t="shared" si="108"/>
        <v>21.365958409320527</v>
      </c>
      <c r="O49" s="18">
        <f t="shared" si="108"/>
        <v>22.015276934962962</v>
      </c>
      <c r="P49" s="18">
        <f t="shared" si="108"/>
        <v>19.129540644831785</v>
      </c>
      <c r="Q49" s="18">
        <f t="shared" si="108"/>
        <v>16.562694298257139</v>
      </c>
      <c r="S49" s="68">
        <f t="shared" si="109"/>
        <v>19.113070185392218</v>
      </c>
      <c r="T49" s="69">
        <f t="shared" si="110"/>
        <v>51.620530157896937</v>
      </c>
      <c r="U49" s="69">
        <f t="shared" si="111"/>
        <v>70.733600343289154</v>
      </c>
      <c r="W49" t="str">
        <f t="shared" si="141"/>
        <v>23 Teaching and other educational professionals</v>
      </c>
      <c r="X49" s="18">
        <f t="shared" si="112"/>
        <v>7.0062652733240265</v>
      </c>
      <c r="Y49" s="18">
        <f t="shared" si="112"/>
        <v>5.9513508709065723</v>
      </c>
      <c r="Z49" s="18">
        <f t="shared" si="112"/>
        <v>6.2693873318089341</v>
      </c>
      <c r="AA49" s="18">
        <f t="shared" si="112"/>
        <v>4.465918276036926</v>
      </c>
      <c r="AB49" s="18">
        <f t="shared" si="112"/>
        <v>3.0273998331931935</v>
      </c>
      <c r="AD49" s="68">
        <f t="shared" si="113"/>
        <v>-36.905512413662478</v>
      </c>
      <c r="AE49" s="69">
        <f t="shared" si="114"/>
        <v>41.00535337112111</v>
      </c>
      <c r="AF49" s="69">
        <f t="shared" si="115"/>
        <v>4.0998409574586345</v>
      </c>
      <c r="AH49" t="str">
        <f t="shared" si="142"/>
        <v>23 Teaching and other educational professionals</v>
      </c>
      <c r="AI49" s="18">
        <f t="shared" si="116"/>
        <v>3.2194517583962243</v>
      </c>
      <c r="AJ49" s="18">
        <f t="shared" si="116"/>
        <v>1.8729436067239338</v>
      </c>
      <c r="AK49" s="18">
        <f t="shared" si="116"/>
        <v>1.8072242039168727</v>
      </c>
      <c r="AL49" s="18">
        <f t="shared" si="116"/>
        <v>0.84005157793890695</v>
      </c>
      <c r="AM49" s="18">
        <f t="shared" si="116"/>
        <v>0.72224573996720554</v>
      </c>
      <c r="AO49" s="68">
        <f t="shared" si="117"/>
        <v>-52.171212068887321</v>
      </c>
      <c r="AP49" s="69">
        <f t="shared" si="118"/>
        <v>15.422135020998923</v>
      </c>
      <c r="AQ49" s="69">
        <f t="shared" si="119"/>
        <v>-36.749077047888399</v>
      </c>
      <c r="AS49" t="str">
        <f t="shared" si="143"/>
        <v>23 Teaching and other educational professionals</v>
      </c>
      <c r="AT49" s="18">
        <f t="shared" si="120"/>
        <v>0.91987996052601095</v>
      </c>
      <c r="AU49" s="18">
        <f t="shared" si="120"/>
        <v>0.85041163440676226</v>
      </c>
      <c r="AV49" s="18">
        <f t="shared" si="120"/>
        <v>0.90102436390586382</v>
      </c>
      <c r="AW49" s="18">
        <f t="shared" si="120"/>
        <v>0.68025342219730089</v>
      </c>
      <c r="AX49" s="18">
        <f t="shared" si="120"/>
        <v>0.50837451981969972</v>
      </c>
      <c r="AZ49" s="68">
        <f t="shared" si="121"/>
        <v>-30.285165901534832</v>
      </c>
      <c r="BA49" s="69">
        <f t="shared" si="122"/>
        <v>37.40466150617398</v>
      </c>
      <c r="BB49" s="69">
        <f t="shared" si="123"/>
        <v>7.1194956046391509</v>
      </c>
      <c r="BD49" t="str">
        <f t="shared" si="144"/>
        <v>23 Teaching and other educational professionals</v>
      </c>
      <c r="BE49" s="18">
        <f t="shared" si="124"/>
        <v>0.82658137262285292</v>
      </c>
      <c r="BF49" s="18">
        <f t="shared" si="124"/>
        <v>0.86699019206587358</v>
      </c>
      <c r="BG49" s="18">
        <f t="shared" si="124"/>
        <v>1.0048637765527209</v>
      </c>
      <c r="BH49" s="18">
        <f t="shared" si="124"/>
        <v>0.90482454285719605</v>
      </c>
      <c r="BI49" s="18">
        <f t="shared" si="124"/>
        <v>1.0068417721526282</v>
      </c>
      <c r="BK49" s="68">
        <f t="shared" si="125"/>
        <v>5.8089743879486244</v>
      </c>
      <c r="BL49" s="69">
        <f t="shared" si="126"/>
        <v>41.793671667837209</v>
      </c>
      <c r="BM49" s="69">
        <f t="shared" si="127"/>
        <v>47.602646055785833</v>
      </c>
      <c r="BO49" t="str">
        <f t="shared" si="145"/>
        <v>23 Teaching and other educational professionals</v>
      </c>
      <c r="BP49" s="18">
        <f t="shared" si="128"/>
        <v>0.61879029787716933</v>
      </c>
      <c r="BQ49" s="18">
        <f t="shared" si="128"/>
        <v>0.62182254465752218</v>
      </c>
      <c r="BR49" s="18">
        <f t="shared" si="128"/>
        <v>0.74821700204910868</v>
      </c>
      <c r="BS49" s="18">
        <f t="shared" si="128"/>
        <v>0.63625235623506804</v>
      </c>
      <c r="BT49" s="18">
        <f t="shared" si="128"/>
        <v>0.60467746329822591</v>
      </c>
      <c r="BV49" s="68">
        <f t="shared" si="129"/>
        <v>-38.256958896755336</v>
      </c>
      <c r="BW49" s="69">
        <f t="shared" si="130"/>
        <v>36.494617126723213</v>
      </c>
      <c r="BX49" s="69">
        <f t="shared" si="131"/>
        <v>-1.7623417700321244</v>
      </c>
      <c r="BZ49" t="str">
        <f t="shared" si="146"/>
        <v>23 Teaching and other educational professionals</v>
      </c>
      <c r="CA49" s="18">
        <f t="shared" si="132"/>
        <v>0.67686744001625576</v>
      </c>
      <c r="CB49" s="18">
        <f t="shared" si="132"/>
        <v>0.72186953489219696</v>
      </c>
      <c r="CC49" s="18">
        <f t="shared" si="132"/>
        <v>0.8820972738221845</v>
      </c>
      <c r="CD49" s="18">
        <f t="shared" si="132"/>
        <v>0.88479080340101779</v>
      </c>
      <c r="CE49" s="18">
        <f t="shared" si="132"/>
        <v>0.98112638636635563</v>
      </c>
      <c r="CG49" s="68">
        <f t="shared" si="133"/>
        <v>-38.373437014627747</v>
      </c>
      <c r="CH49" s="69">
        <f t="shared" si="134"/>
        <v>35.938904053144519</v>
      </c>
      <c r="CI49" s="69">
        <f t="shared" si="135"/>
        <v>-2.4345329614832307</v>
      </c>
      <c r="CK49" t="str">
        <f t="shared" si="147"/>
        <v>23 Teaching and other educational professionals</v>
      </c>
      <c r="CL49" s="18">
        <f t="shared" si="136"/>
        <v>0.3716648600604342</v>
      </c>
      <c r="CM49" s="18">
        <f t="shared" si="136"/>
        <v>0.54282507725405005</v>
      </c>
      <c r="CN49" s="18">
        <f t="shared" si="136"/>
        <v>0.75880865794024721</v>
      </c>
      <c r="CO49" s="18">
        <f t="shared" si="136"/>
        <v>0.93557110449801162</v>
      </c>
      <c r="CP49" s="18">
        <f t="shared" si="136"/>
        <v>1.2479894941247081</v>
      </c>
      <c r="CR49" s="68">
        <f t="shared" si="137"/>
        <v>10.562698256319399</v>
      </c>
      <c r="CS49" s="69">
        <f t="shared" si="138"/>
        <v>51.466538885359036</v>
      </c>
      <c r="CT49" s="69">
        <f t="shared" si="139"/>
        <v>62.029237141678436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7.05016362831251</v>
      </c>
      <c r="C50" s="18">
        <f t="shared" si="104"/>
        <v>7.4630943837799206</v>
      </c>
      <c r="D50" s="18">
        <f t="shared" si="104"/>
        <v>7.9526726461206039</v>
      </c>
      <c r="E50" s="18">
        <f t="shared" si="104"/>
        <v>8.048495327502474</v>
      </c>
      <c r="F50" s="18">
        <f t="shared" si="104"/>
        <v>8.3553893295053658</v>
      </c>
      <c r="H50" s="68">
        <f t="shared" si="105"/>
        <v>63.929845061679444</v>
      </c>
      <c r="I50" s="69">
        <f t="shared" si="106"/>
        <v>63.857700315956464</v>
      </c>
      <c r="J50" s="69">
        <f t="shared" si="107"/>
        <v>127.78754537763591</v>
      </c>
      <c r="L50" t="str">
        <f t="shared" si="140"/>
        <v>24 Business, media and public service professionals</v>
      </c>
      <c r="M50" s="18">
        <f t="shared" si="108"/>
        <v>13.55043053499082</v>
      </c>
      <c r="N50" s="18">
        <f t="shared" si="108"/>
        <v>14.150572599690911</v>
      </c>
      <c r="O50" s="18">
        <f t="shared" si="108"/>
        <v>15.36414459092296</v>
      </c>
      <c r="P50" s="18">
        <f t="shared" si="108"/>
        <v>15.003843117547117</v>
      </c>
      <c r="Q50" s="18">
        <f t="shared" si="108"/>
        <v>14.678217570380758</v>
      </c>
      <c r="S50" s="68">
        <f t="shared" si="109"/>
        <v>51.257709976904643</v>
      </c>
      <c r="T50" s="69">
        <f t="shared" si="110"/>
        <v>59.678703923686626</v>
      </c>
      <c r="U50" s="69">
        <f t="shared" si="111"/>
        <v>110.93641390059128</v>
      </c>
      <c r="W50" t="str">
        <f t="shared" si="141"/>
        <v>24 Business, media and public service professionals</v>
      </c>
      <c r="X50" s="18">
        <f t="shared" si="112"/>
        <v>11.957021883293258</v>
      </c>
      <c r="Y50" s="18">
        <f t="shared" si="112"/>
        <v>12.170984457558024</v>
      </c>
      <c r="Z50" s="18">
        <f t="shared" si="112"/>
        <v>13.49549129121384</v>
      </c>
      <c r="AA50" s="18">
        <f t="shared" si="112"/>
        <v>12.730832916253318</v>
      </c>
      <c r="AB50" s="18">
        <f t="shared" si="112"/>
        <v>11.893831941662432</v>
      </c>
      <c r="AD50" s="68">
        <f t="shared" si="113"/>
        <v>15.154214011850801</v>
      </c>
      <c r="AE50" s="69">
        <f t="shared" si="114"/>
        <v>56.847866124601069</v>
      </c>
      <c r="AF50" s="69">
        <f t="shared" si="115"/>
        <v>72.002080136451866</v>
      </c>
      <c r="AH50" t="str">
        <f t="shared" si="142"/>
        <v>24 Business, media and public service professionals</v>
      </c>
      <c r="AI50" s="18">
        <f t="shared" si="116"/>
        <v>3.8924702667964479</v>
      </c>
      <c r="AJ50" s="18">
        <f t="shared" si="116"/>
        <v>3.6684478316071183</v>
      </c>
      <c r="AK50" s="18">
        <f t="shared" si="116"/>
        <v>4.1230888826396663</v>
      </c>
      <c r="AL50" s="18">
        <f t="shared" si="116"/>
        <v>3.7552169715115435</v>
      </c>
      <c r="AM50" s="18">
        <f t="shared" si="116"/>
        <v>3.6497106992962962</v>
      </c>
      <c r="AO50" s="68">
        <f t="shared" si="117"/>
        <v>5.9380962613436212</v>
      </c>
      <c r="AP50" s="69">
        <f t="shared" si="118"/>
        <v>38.71118533757614</v>
      </c>
      <c r="AQ50" s="69">
        <f t="shared" si="119"/>
        <v>44.649281598919757</v>
      </c>
      <c r="AS50" t="str">
        <f t="shared" si="143"/>
        <v>24 Business, media and public service professionals</v>
      </c>
      <c r="AT50" s="18">
        <f t="shared" si="120"/>
        <v>6.5093187831188626</v>
      </c>
      <c r="AU50" s="18">
        <f t="shared" si="120"/>
        <v>6.5762688647980863</v>
      </c>
      <c r="AV50" s="18">
        <f t="shared" si="120"/>
        <v>7.5475215475944575</v>
      </c>
      <c r="AW50" s="18">
        <f t="shared" si="120"/>
        <v>7.416356375595436</v>
      </c>
      <c r="AX50" s="18">
        <f t="shared" si="120"/>
        <v>7.3473531125154743</v>
      </c>
      <c r="AZ50" s="68">
        <f t="shared" si="121"/>
        <v>20.283071199302942</v>
      </c>
      <c r="BA50" s="69">
        <f t="shared" si="122"/>
        <v>53.183093407533512</v>
      </c>
      <c r="BB50" s="69">
        <f t="shared" si="123"/>
        <v>73.466164606836443</v>
      </c>
      <c r="BD50" t="str">
        <f t="shared" si="144"/>
        <v>24 Business, media and public service professionals</v>
      </c>
      <c r="BE50" s="18">
        <f t="shared" si="124"/>
        <v>3.6397973252020015</v>
      </c>
      <c r="BF50" s="18">
        <f t="shared" si="124"/>
        <v>4.1265612111401886</v>
      </c>
      <c r="BG50" s="18">
        <f t="shared" si="124"/>
        <v>4.5313583150301291</v>
      </c>
      <c r="BH50" s="18">
        <f t="shared" si="124"/>
        <v>4.5900946951726542</v>
      </c>
      <c r="BI50" s="18">
        <f t="shared" si="124"/>
        <v>4.8344230887418886</v>
      </c>
      <c r="BK50" s="68">
        <f t="shared" si="125"/>
        <v>12.663884386430915</v>
      </c>
      <c r="BL50" s="69">
        <f t="shared" si="126"/>
        <v>44.546582283147181</v>
      </c>
      <c r="BM50" s="69">
        <f t="shared" si="127"/>
        <v>57.210466669578096</v>
      </c>
      <c r="BO50" t="str">
        <f t="shared" si="145"/>
        <v>24 Business, media and public service professionals</v>
      </c>
      <c r="BP50" s="18">
        <f t="shared" si="128"/>
        <v>2.5682392894837331</v>
      </c>
      <c r="BQ50" s="18">
        <f t="shared" si="128"/>
        <v>2.8807416453683525</v>
      </c>
      <c r="BR50" s="18">
        <f t="shared" si="128"/>
        <v>3.2823257862548076</v>
      </c>
      <c r="BS50" s="18">
        <f t="shared" si="128"/>
        <v>3.1640050526859644</v>
      </c>
      <c r="BT50" s="18">
        <f t="shared" si="128"/>
        <v>3.1414016651152767</v>
      </c>
      <c r="BV50" s="68">
        <f t="shared" si="129"/>
        <v>-26.880436250754151</v>
      </c>
      <c r="BW50" s="69">
        <f t="shared" si="130"/>
        <v>35.770286456655128</v>
      </c>
      <c r="BX50" s="69">
        <f t="shared" si="131"/>
        <v>8.8898502059009807</v>
      </c>
      <c r="BZ50" t="str">
        <f t="shared" si="146"/>
        <v>24 Business, media and public service professionals</v>
      </c>
      <c r="CA50" s="18">
        <f t="shared" si="132"/>
        <v>2.2270198753523864</v>
      </c>
      <c r="CB50" s="18">
        <f t="shared" si="132"/>
        <v>2.6768191278646492</v>
      </c>
      <c r="CC50" s="18">
        <f t="shared" si="132"/>
        <v>3.1364661198155437</v>
      </c>
      <c r="CD50" s="18">
        <f t="shared" si="132"/>
        <v>3.2545903925292579</v>
      </c>
      <c r="CE50" s="18">
        <f t="shared" si="132"/>
        <v>3.3488251538206772</v>
      </c>
      <c r="CG50" s="68">
        <f t="shared" si="133"/>
        <v>-40.842291420391227</v>
      </c>
      <c r="CH50" s="69">
        <f t="shared" si="134"/>
        <v>33.312974263639603</v>
      </c>
      <c r="CI50" s="69">
        <f t="shared" si="135"/>
        <v>-7.5293171567516328</v>
      </c>
      <c r="CK50" t="str">
        <f t="shared" si="147"/>
        <v>24 Business, media and public service professionals</v>
      </c>
      <c r="CL50" s="18">
        <f t="shared" si="136"/>
        <v>1.3726071324108382</v>
      </c>
      <c r="CM50" s="18">
        <f t="shared" si="136"/>
        <v>1.9743643373162705</v>
      </c>
      <c r="CN50" s="18">
        <f t="shared" si="136"/>
        <v>2.3232589593236823</v>
      </c>
      <c r="CO50" s="18">
        <f t="shared" si="136"/>
        <v>2.990436288537123</v>
      </c>
      <c r="CP50" s="18">
        <f t="shared" si="136"/>
        <v>3.7786354535849305</v>
      </c>
      <c r="CR50" s="68">
        <f t="shared" si="137"/>
        <v>9.3370498766985008</v>
      </c>
      <c r="CS50" s="69">
        <f t="shared" si="138"/>
        <v>43.7841290839404</v>
      </c>
      <c r="CT50" s="69">
        <f t="shared" si="139"/>
        <v>53.1211789606389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2.4355543754887674</v>
      </c>
      <c r="C51" s="18">
        <f t="shared" si="104"/>
        <v>2.7208187403638071</v>
      </c>
      <c r="D51" s="18">
        <f t="shared" si="104"/>
        <v>2.8969282052306049</v>
      </c>
      <c r="E51" s="18">
        <f t="shared" si="104"/>
        <v>2.7663071383998998</v>
      </c>
      <c r="F51" s="18">
        <f t="shared" si="104"/>
        <v>3.1217800385359755</v>
      </c>
      <c r="H51" s="68">
        <f t="shared" si="105"/>
        <v>68.139213037063911</v>
      </c>
      <c r="I51" s="69">
        <f t="shared" si="106"/>
        <v>57.408374738376779</v>
      </c>
      <c r="J51" s="69">
        <f t="shared" si="107"/>
        <v>125.5475877754407</v>
      </c>
      <c r="L51" t="str">
        <f t="shared" si="140"/>
        <v>31 Science, engineering and technology associate professionals</v>
      </c>
      <c r="M51" s="18">
        <f t="shared" si="108"/>
        <v>1.9089664753850619</v>
      </c>
      <c r="N51" s="18">
        <f t="shared" si="108"/>
        <v>1.9891847717909621</v>
      </c>
      <c r="O51" s="18">
        <f t="shared" si="108"/>
        <v>2.1204017695575503</v>
      </c>
      <c r="P51" s="18">
        <f t="shared" si="108"/>
        <v>1.9819112733908932</v>
      </c>
      <c r="Q51" s="18">
        <f t="shared" si="108"/>
        <v>2.0965531787491707</v>
      </c>
      <c r="S51" s="68">
        <f t="shared" si="109"/>
        <v>56.545399936058928</v>
      </c>
      <c r="T51" s="69">
        <f t="shared" si="110"/>
        <v>52.620646831559839</v>
      </c>
      <c r="U51" s="69">
        <f t="shared" si="111"/>
        <v>109.16604676761877</v>
      </c>
      <c r="W51" t="str">
        <f t="shared" si="141"/>
        <v>31 Science, engineering and technology associate professionals</v>
      </c>
      <c r="X51" s="18">
        <f t="shared" si="112"/>
        <v>2.2894468876220908</v>
      </c>
      <c r="Y51" s="18">
        <f t="shared" si="112"/>
        <v>2.505689053735642</v>
      </c>
      <c r="Z51" s="18">
        <f t="shared" si="112"/>
        <v>2.6124565345483908</v>
      </c>
      <c r="AA51" s="18">
        <f t="shared" si="112"/>
        <v>2.3648314369594776</v>
      </c>
      <c r="AB51" s="18">
        <f t="shared" si="112"/>
        <v>2.2993800838506586</v>
      </c>
      <c r="AD51" s="68">
        <f t="shared" si="113"/>
        <v>15.002803847918242</v>
      </c>
      <c r="AE51" s="69">
        <f t="shared" si="114"/>
        <v>46.012576528187168</v>
      </c>
      <c r="AF51" s="69">
        <f t="shared" si="115"/>
        <v>61.015380376105412</v>
      </c>
      <c r="AH51" t="str">
        <f t="shared" si="142"/>
        <v>31 Science, engineering and technology associate professionals</v>
      </c>
      <c r="AI51" s="18">
        <f t="shared" si="116"/>
        <v>1.3334012042032606</v>
      </c>
      <c r="AJ51" s="18">
        <f t="shared" si="116"/>
        <v>1.5138376447064414</v>
      </c>
      <c r="AK51" s="18">
        <f t="shared" si="116"/>
        <v>1.7588143751233236</v>
      </c>
      <c r="AL51" s="18">
        <f t="shared" si="116"/>
        <v>1.8176561839523855</v>
      </c>
      <c r="AM51" s="18">
        <f t="shared" si="116"/>
        <v>2.1171719533276985</v>
      </c>
      <c r="AO51" s="68">
        <f t="shared" si="117"/>
        <v>44.063030491890878</v>
      </c>
      <c r="AP51" s="69">
        <f t="shared" si="118"/>
        <v>54.461312628339606</v>
      </c>
      <c r="AQ51" s="69">
        <f t="shared" si="119"/>
        <v>98.524343120230483</v>
      </c>
      <c r="AS51" t="str">
        <f t="shared" si="143"/>
        <v>31 Science, engineering and technology associate professionals</v>
      </c>
      <c r="AT51" s="18">
        <f t="shared" si="120"/>
        <v>3.7404380704483646</v>
      </c>
      <c r="AU51" s="18">
        <f t="shared" si="120"/>
        <v>3.662201282883923</v>
      </c>
      <c r="AV51" s="18">
        <f t="shared" si="120"/>
        <v>3.939187021096739</v>
      </c>
      <c r="AW51" s="18">
        <f t="shared" si="120"/>
        <v>3.19862188717594</v>
      </c>
      <c r="AX51" s="18">
        <f t="shared" si="120"/>
        <v>2.8100515493523295</v>
      </c>
      <c r="AZ51" s="68">
        <f t="shared" si="121"/>
        <v>-11.857443199306699</v>
      </c>
      <c r="BA51" s="69">
        <f t="shared" si="122"/>
        <v>33.176951088778395</v>
      </c>
      <c r="BB51" s="69">
        <f t="shared" si="123"/>
        <v>21.319507889471701</v>
      </c>
      <c r="BD51" t="str">
        <f t="shared" si="144"/>
        <v>31 Science, engineering and technology associate professionals</v>
      </c>
      <c r="BE51" s="18">
        <f t="shared" si="124"/>
        <v>1.8904765416995293</v>
      </c>
      <c r="BF51" s="18">
        <f t="shared" si="124"/>
        <v>2.0450939701153583</v>
      </c>
      <c r="BG51" s="18">
        <f t="shared" si="124"/>
        <v>2.1587296956411839</v>
      </c>
      <c r="BH51" s="18">
        <f t="shared" si="124"/>
        <v>1.8448453494896013</v>
      </c>
      <c r="BI51" s="18">
        <f t="shared" si="124"/>
        <v>1.6754330122966283</v>
      </c>
      <c r="BK51" s="68">
        <f t="shared" si="125"/>
        <v>-18.040882577273802</v>
      </c>
      <c r="BL51" s="69">
        <f t="shared" si="126"/>
        <v>30.789738159417773</v>
      </c>
      <c r="BM51" s="69">
        <f t="shared" si="127"/>
        <v>12.748855582143973</v>
      </c>
      <c r="BO51" t="str">
        <f t="shared" si="145"/>
        <v>31 Science, engineering and technology associate professionals</v>
      </c>
      <c r="BP51" s="18">
        <f t="shared" si="128"/>
        <v>1.187856274430428</v>
      </c>
      <c r="BQ51" s="18">
        <f t="shared" si="128"/>
        <v>1.3844021176574006</v>
      </c>
      <c r="BR51" s="18">
        <f t="shared" si="128"/>
        <v>1.5039914129548113</v>
      </c>
      <c r="BS51" s="18">
        <f t="shared" si="128"/>
        <v>1.3837585461923754</v>
      </c>
      <c r="BT51" s="18">
        <f t="shared" si="128"/>
        <v>1.5750993991736117</v>
      </c>
      <c r="BV51" s="68">
        <f t="shared" si="129"/>
        <v>-19.988130890252876</v>
      </c>
      <c r="BW51" s="69">
        <f t="shared" si="130"/>
        <v>32.242832104314274</v>
      </c>
      <c r="BX51" s="69">
        <f t="shared" si="131"/>
        <v>12.2547012140614</v>
      </c>
      <c r="BZ51" t="str">
        <f t="shared" si="146"/>
        <v>31 Science, engineering and technology associate professionals</v>
      </c>
      <c r="CA51" s="18">
        <f t="shared" si="132"/>
        <v>1.3010284381773143</v>
      </c>
      <c r="CB51" s="18">
        <f t="shared" si="132"/>
        <v>1.7356789090785467</v>
      </c>
      <c r="CC51" s="18">
        <f t="shared" si="132"/>
        <v>2.0115946525698902</v>
      </c>
      <c r="CD51" s="18">
        <f t="shared" si="132"/>
        <v>1.8951985106365892</v>
      </c>
      <c r="CE51" s="18">
        <f t="shared" si="132"/>
        <v>2.3606693440066371</v>
      </c>
      <c r="CG51" s="68">
        <f t="shared" si="133"/>
        <v>-34.978922974760643</v>
      </c>
      <c r="CH51" s="69">
        <f t="shared" si="134"/>
        <v>29.337524023117012</v>
      </c>
      <c r="CI51" s="69">
        <f t="shared" si="135"/>
        <v>-5.6413989516436294</v>
      </c>
      <c r="CK51" t="str">
        <f t="shared" si="147"/>
        <v>31 Science, engineering and technology associate professionals</v>
      </c>
      <c r="CL51" s="18">
        <f t="shared" si="136"/>
        <v>0.6957627437313757</v>
      </c>
      <c r="CM51" s="18">
        <f t="shared" si="136"/>
        <v>0.99568326130227525</v>
      </c>
      <c r="CN51" s="18">
        <f t="shared" si="136"/>
        <v>1.2919322565237048</v>
      </c>
      <c r="CO51" s="18">
        <f t="shared" si="136"/>
        <v>1.6319213220665292</v>
      </c>
      <c r="CP51" s="18">
        <f t="shared" si="136"/>
        <v>2.4168329216675351</v>
      </c>
      <c r="CR51" s="68">
        <f t="shared" si="137"/>
        <v>25.758359567345472</v>
      </c>
      <c r="CS51" s="69">
        <f t="shared" si="138"/>
        <v>47.021339604186593</v>
      </c>
      <c r="CT51" s="69">
        <f t="shared" si="139"/>
        <v>72.779699171532059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0.58424080688564151</v>
      </c>
      <c r="C52" s="18">
        <f t="shared" si="104"/>
        <v>0.68213762389928356</v>
      </c>
      <c r="D52" s="18">
        <f t="shared" si="104"/>
        <v>0.53668877912216506</v>
      </c>
      <c r="E52" s="18">
        <f t="shared" si="104"/>
        <v>0.83444112316582697</v>
      </c>
      <c r="F52" s="18">
        <f t="shared" si="104"/>
        <v>1.0237296814718488</v>
      </c>
      <c r="H52" s="68">
        <f t="shared" si="105"/>
        <v>197.62350242149574</v>
      </c>
      <c r="I52" s="69">
        <f t="shared" si="106"/>
        <v>117.87171637690604</v>
      </c>
      <c r="J52" s="69">
        <f t="shared" si="107"/>
        <v>315.49521879840182</v>
      </c>
      <c r="L52" t="str">
        <f t="shared" si="140"/>
        <v>32 Health and social care associate professionals</v>
      </c>
      <c r="M52" s="18">
        <f t="shared" si="108"/>
        <v>1.7828612993327349</v>
      </c>
      <c r="N52" s="18">
        <f t="shared" si="108"/>
        <v>1.9189923262363771</v>
      </c>
      <c r="O52" s="18">
        <f t="shared" si="108"/>
        <v>1.7965720822896651</v>
      </c>
      <c r="P52" s="18">
        <f t="shared" si="108"/>
        <v>2.7849325297247041</v>
      </c>
      <c r="Q52" s="18">
        <f t="shared" si="108"/>
        <v>3.1461031828476829</v>
      </c>
      <c r="S52" s="68">
        <f t="shared" si="109"/>
        <v>177.25596667747274</v>
      </c>
      <c r="T52" s="69">
        <f t="shared" si="110"/>
        <v>106.18250766865209</v>
      </c>
      <c r="U52" s="69">
        <f t="shared" si="111"/>
        <v>283.43847434612479</v>
      </c>
      <c r="W52" t="str">
        <f t="shared" si="141"/>
        <v>32 Health and social care associate professionals</v>
      </c>
      <c r="X52" s="18">
        <f t="shared" si="112"/>
        <v>2.5188642898680307</v>
      </c>
      <c r="Y52" s="18">
        <f t="shared" si="112"/>
        <v>2.668150246442003</v>
      </c>
      <c r="Z52" s="18">
        <f t="shared" si="112"/>
        <v>2.4838310198800344</v>
      </c>
      <c r="AA52" s="18">
        <f t="shared" si="112"/>
        <v>4.1028219466211082</v>
      </c>
      <c r="AB52" s="18">
        <f t="shared" si="112"/>
        <v>4.7633238791466628</v>
      </c>
      <c r="AD52" s="68">
        <f t="shared" si="113"/>
        <v>150.57330572018398</v>
      </c>
      <c r="AE52" s="69">
        <f t="shared" si="114"/>
        <v>127.14434654744767</v>
      </c>
      <c r="AF52" s="69">
        <f t="shared" si="115"/>
        <v>277.71765226763165</v>
      </c>
      <c r="AH52" t="str">
        <f t="shared" si="142"/>
        <v>32 Health and social care associate professionals</v>
      </c>
      <c r="AI52" s="18">
        <f t="shared" si="116"/>
        <v>5.6006691378643811</v>
      </c>
      <c r="AJ52" s="18">
        <f t="shared" si="116"/>
        <v>4.7079080598674183</v>
      </c>
      <c r="AK52" s="18">
        <f t="shared" si="116"/>
        <v>4.405565805322027</v>
      </c>
      <c r="AL52" s="18">
        <f t="shared" si="116"/>
        <v>5.1209186803655449</v>
      </c>
      <c r="AM52" s="18">
        <f t="shared" si="116"/>
        <v>3.0150756316722278</v>
      </c>
      <c r="AO52" s="68">
        <f t="shared" si="117"/>
        <v>-18.094523975569373</v>
      </c>
      <c r="AP52" s="69">
        <f t="shared" si="118"/>
        <v>47.353385686847602</v>
      </c>
      <c r="AQ52" s="69">
        <f t="shared" si="119"/>
        <v>29.258861711278229</v>
      </c>
      <c r="AS52" t="str">
        <f t="shared" si="143"/>
        <v>32 Health and social care associate professionals</v>
      </c>
      <c r="AT52" s="18">
        <f t="shared" si="120"/>
        <v>1.3418978107818682</v>
      </c>
      <c r="AU52" s="18">
        <f t="shared" si="120"/>
        <v>1.5169995736529671</v>
      </c>
      <c r="AV52" s="18">
        <f t="shared" si="120"/>
        <v>1.5055989447854223</v>
      </c>
      <c r="AW52" s="18">
        <f t="shared" si="120"/>
        <v>2.1438364177617855</v>
      </c>
      <c r="AX52" s="18">
        <f t="shared" si="120"/>
        <v>2.239965287267335</v>
      </c>
      <c r="AZ52" s="68">
        <f t="shared" si="121"/>
        <v>83.827272710503962</v>
      </c>
      <c r="BA52" s="69">
        <f t="shared" si="122"/>
        <v>92.611634508986739</v>
      </c>
      <c r="BB52" s="69">
        <f t="shared" si="123"/>
        <v>176.43890721949072</v>
      </c>
      <c r="BD52" t="str">
        <f t="shared" si="144"/>
        <v>32 Health and social care associate professionals</v>
      </c>
      <c r="BE52" s="18">
        <f t="shared" si="124"/>
        <v>1.3784127660383576</v>
      </c>
      <c r="BF52" s="18">
        <f t="shared" si="124"/>
        <v>1.5051150576373484</v>
      </c>
      <c r="BG52" s="18">
        <f t="shared" si="124"/>
        <v>1.6750482091651242</v>
      </c>
      <c r="BH52" s="18">
        <f t="shared" si="124"/>
        <v>2.650405217154868</v>
      </c>
      <c r="BI52" s="18">
        <f t="shared" si="124"/>
        <v>3.0902263010196318</v>
      </c>
      <c r="BK52" s="68">
        <f t="shared" si="125"/>
        <v>94.819060206766579</v>
      </c>
      <c r="BL52" s="69">
        <f t="shared" si="126"/>
        <v>95.242853928689115</v>
      </c>
      <c r="BM52" s="69">
        <f t="shared" si="127"/>
        <v>190.06191413545571</v>
      </c>
      <c r="BO52" t="str">
        <f t="shared" si="145"/>
        <v>32 Health and social care associate professionals</v>
      </c>
      <c r="BP52" s="18">
        <f t="shared" si="128"/>
        <v>1.1414785308070534</v>
      </c>
      <c r="BQ52" s="18">
        <f t="shared" si="128"/>
        <v>1.207664265156871</v>
      </c>
      <c r="BR52" s="18">
        <f t="shared" si="128"/>
        <v>1.2999494566994891</v>
      </c>
      <c r="BS52" s="18">
        <f t="shared" si="128"/>
        <v>1.9257986739868442</v>
      </c>
      <c r="BT52" s="18">
        <f t="shared" si="128"/>
        <v>1.9300627726445394</v>
      </c>
      <c r="BV52" s="68">
        <f t="shared" si="129"/>
        <v>13.432309340517495</v>
      </c>
      <c r="BW52" s="69">
        <f t="shared" si="130"/>
        <v>70.747359829149786</v>
      </c>
      <c r="BX52" s="69">
        <f t="shared" si="131"/>
        <v>84.179669169667278</v>
      </c>
      <c r="BZ52" t="str">
        <f t="shared" si="146"/>
        <v>32 Health and social care associate professionals</v>
      </c>
      <c r="CA52" s="18">
        <f t="shared" si="132"/>
        <v>0.69545930709112425</v>
      </c>
      <c r="CB52" s="18">
        <f t="shared" si="132"/>
        <v>0.6000709748393086</v>
      </c>
      <c r="CC52" s="18">
        <f t="shared" si="132"/>
        <v>0.60855278863578177</v>
      </c>
      <c r="CD52" s="18">
        <f t="shared" si="132"/>
        <v>1.013258957987754</v>
      </c>
      <c r="CE52" s="18">
        <f t="shared" si="132"/>
        <v>1.1431201156159461</v>
      </c>
      <c r="CG52" s="68">
        <f t="shared" si="133"/>
        <v>4.0765964803830856</v>
      </c>
      <c r="CH52" s="69">
        <f t="shared" si="134"/>
        <v>56.299594429494704</v>
      </c>
      <c r="CI52" s="69">
        <f t="shared" si="135"/>
        <v>60.376190909877778</v>
      </c>
      <c r="CK52" t="str">
        <f t="shared" si="147"/>
        <v>32 Health and social care associate professionals</v>
      </c>
      <c r="CL52" s="18">
        <f t="shared" si="136"/>
        <v>0.25794826207525823</v>
      </c>
      <c r="CM52" s="18">
        <f t="shared" si="136"/>
        <v>0.2997323507140307</v>
      </c>
      <c r="CN52" s="18">
        <f t="shared" si="136"/>
        <v>0.34188496238312927</v>
      </c>
      <c r="CO52" s="18">
        <f t="shared" si="136"/>
        <v>0.6312170659303582</v>
      </c>
      <c r="CP52" s="18">
        <f t="shared" si="136"/>
        <v>0.98757715476943486</v>
      </c>
      <c r="CR52" s="68">
        <f t="shared" si="137"/>
        <v>94.187384885097956</v>
      </c>
      <c r="CS52" s="69">
        <f t="shared" si="138"/>
        <v>78.864187361050696</v>
      </c>
      <c r="CT52" s="69">
        <f t="shared" si="139"/>
        <v>173.05157224614865</v>
      </c>
    </row>
    <row r="53" spans="1:98" x14ac:dyDescent="0.2">
      <c r="A53" t="str">
        <f t="shared" si="103"/>
        <v>33 Protective service occupations</v>
      </c>
      <c r="B53" s="18">
        <f t="shared" si="104"/>
        <v>0.25132678613768888</v>
      </c>
      <c r="C53" s="18">
        <f t="shared" si="104"/>
        <v>0.23791552381026135</v>
      </c>
      <c r="D53" s="18">
        <f t="shared" si="104"/>
        <v>0.2359013239727103</v>
      </c>
      <c r="E53" s="18">
        <f t="shared" si="104"/>
        <v>0.22301149915348387</v>
      </c>
      <c r="F53" s="18">
        <f t="shared" si="104"/>
        <v>0.25696734376709945</v>
      </c>
      <c r="H53" s="68">
        <f t="shared" si="105"/>
        <v>69.962065486254531</v>
      </c>
      <c r="I53" s="69">
        <f t="shared" si="106"/>
        <v>46.997676708998085</v>
      </c>
      <c r="J53" s="69">
        <f t="shared" si="107"/>
        <v>116.95974219525263</v>
      </c>
      <c r="L53" t="str">
        <f t="shared" si="140"/>
        <v>33 Protective service occupations</v>
      </c>
      <c r="M53" s="18">
        <f t="shared" si="108"/>
        <v>0.64688281294166439</v>
      </c>
      <c r="N53" s="18">
        <f t="shared" si="108"/>
        <v>0.58563126596793069</v>
      </c>
      <c r="O53" s="18">
        <f t="shared" si="108"/>
        <v>0.63066959158402736</v>
      </c>
      <c r="P53" s="18">
        <f t="shared" si="108"/>
        <v>0.54520470888778116</v>
      </c>
      <c r="Q53" s="18">
        <f t="shared" si="108"/>
        <v>0.61290138935478278</v>
      </c>
      <c r="S53" s="68">
        <f t="shared" si="109"/>
        <v>53.865516869800942</v>
      </c>
      <c r="T53" s="69">
        <f t="shared" si="110"/>
        <v>38.615266599751969</v>
      </c>
      <c r="U53" s="69">
        <f t="shared" si="111"/>
        <v>92.480783469552904</v>
      </c>
      <c r="W53" t="str">
        <f t="shared" si="141"/>
        <v>33 Protective service occupations</v>
      </c>
      <c r="X53" s="18">
        <f t="shared" si="112"/>
        <v>1.4070553532822474</v>
      </c>
      <c r="Y53" s="18">
        <f t="shared" si="112"/>
        <v>1.4285401271251859</v>
      </c>
      <c r="Z53" s="18">
        <f t="shared" si="112"/>
        <v>1.5374737404330521</v>
      </c>
      <c r="AA53" s="18">
        <f t="shared" si="112"/>
        <v>1.3111633892623855</v>
      </c>
      <c r="AB53" s="18">
        <f t="shared" si="112"/>
        <v>1.5078631442297923</v>
      </c>
      <c r="AD53" s="68">
        <f t="shared" si="113"/>
        <v>28.144790744407761</v>
      </c>
      <c r="AE53" s="69">
        <f t="shared" si="114"/>
        <v>41.464740626564172</v>
      </c>
      <c r="AF53" s="69">
        <f t="shared" si="115"/>
        <v>69.609531370971936</v>
      </c>
      <c r="AH53" t="str">
        <f t="shared" si="142"/>
        <v>33 Protective service occupations</v>
      </c>
      <c r="AI53" s="18">
        <f t="shared" si="116"/>
        <v>1.247513598759989</v>
      </c>
      <c r="AJ53" s="18">
        <f t="shared" si="116"/>
        <v>1.3393876584087427</v>
      </c>
      <c r="AK53" s="18">
        <f t="shared" si="116"/>
        <v>1.5714171458994737</v>
      </c>
      <c r="AL53" s="18">
        <f t="shared" si="116"/>
        <v>1.4057994612139084</v>
      </c>
      <c r="AM53" s="18">
        <f t="shared" si="116"/>
        <v>1.5680842795242262</v>
      </c>
      <c r="AO53" s="68">
        <f t="shared" si="117"/>
        <v>19.424748160215639</v>
      </c>
      <c r="AP53" s="69">
        <f t="shared" si="118"/>
        <v>36.128365978090308</v>
      </c>
      <c r="AQ53" s="69">
        <f t="shared" si="119"/>
        <v>55.553114138305951</v>
      </c>
      <c r="AS53" t="str">
        <f t="shared" si="143"/>
        <v>33 Protective service occupations</v>
      </c>
      <c r="AT53" s="18">
        <f t="shared" si="120"/>
        <v>1.1704223279878536</v>
      </c>
      <c r="AU53" s="18">
        <f t="shared" si="120"/>
        <v>1.0127743265135949</v>
      </c>
      <c r="AV53" s="18">
        <f t="shared" si="120"/>
        <v>1.0537206154383443</v>
      </c>
      <c r="AW53" s="18">
        <f t="shared" si="120"/>
        <v>0.75140079081036903</v>
      </c>
      <c r="AX53" s="18">
        <f t="shared" si="120"/>
        <v>0.67210992839375849</v>
      </c>
      <c r="AZ53" s="68">
        <f t="shared" si="121"/>
        <v>-21.187919630803624</v>
      </c>
      <c r="BA53" s="69">
        <f t="shared" si="122"/>
        <v>26.145860577200885</v>
      </c>
      <c r="BB53" s="69">
        <f t="shared" si="123"/>
        <v>4.9579409463972661</v>
      </c>
      <c r="BD53" t="str">
        <f t="shared" si="144"/>
        <v>33 Protective service occupations</v>
      </c>
      <c r="BE53" s="18">
        <f t="shared" si="124"/>
        <v>1.3868078902025036</v>
      </c>
      <c r="BF53" s="18">
        <f t="shared" si="124"/>
        <v>1.3527601767252875</v>
      </c>
      <c r="BG53" s="18">
        <f t="shared" si="124"/>
        <v>1.3229463849492944</v>
      </c>
      <c r="BH53" s="18">
        <f t="shared" si="124"/>
        <v>1.2114826288430225</v>
      </c>
      <c r="BI53" s="18">
        <f t="shared" si="124"/>
        <v>1.1477776983443722</v>
      </c>
      <c r="BK53" s="68">
        <f t="shared" si="125"/>
        <v>-8.381324609085631</v>
      </c>
      <c r="BL53" s="69">
        <f t="shared" si="126"/>
        <v>23.771267359948141</v>
      </c>
      <c r="BM53" s="69">
        <f t="shared" si="127"/>
        <v>15.389942750862506</v>
      </c>
      <c r="BO53" t="str">
        <f t="shared" si="145"/>
        <v>33 Protective service occupations</v>
      </c>
      <c r="BP53" s="18">
        <f t="shared" si="128"/>
        <v>1.3465744207559105</v>
      </c>
      <c r="BQ53" s="18">
        <f t="shared" si="128"/>
        <v>1.4197650281619985</v>
      </c>
      <c r="BR53" s="18">
        <f t="shared" si="128"/>
        <v>1.4219027897297205</v>
      </c>
      <c r="BS53" s="18">
        <f t="shared" si="128"/>
        <v>1.2049438470522007</v>
      </c>
      <c r="BT53" s="18">
        <f t="shared" si="128"/>
        <v>1.1267075164727149</v>
      </c>
      <c r="BV53" s="68">
        <f t="shared" si="129"/>
        <v>-39.461299833310889</v>
      </c>
      <c r="BW53" s="69">
        <f t="shared" si="130"/>
        <v>20.694500696754776</v>
      </c>
      <c r="BX53" s="69">
        <f t="shared" si="131"/>
        <v>-18.766799136556109</v>
      </c>
      <c r="BZ53" t="str">
        <f t="shared" si="146"/>
        <v>33 Protective service occupations</v>
      </c>
      <c r="CA53" s="18">
        <f t="shared" si="132"/>
        <v>1.0308105080451195</v>
      </c>
      <c r="CB53" s="18">
        <f t="shared" si="132"/>
        <v>1.074024633642173</v>
      </c>
      <c r="CC53" s="18">
        <f t="shared" si="132"/>
        <v>1.1420730540612249</v>
      </c>
      <c r="CD53" s="18">
        <f t="shared" si="132"/>
        <v>1.0033745309899553</v>
      </c>
      <c r="CE53" s="18">
        <f t="shared" si="132"/>
        <v>1.1372139062914104</v>
      </c>
      <c r="CG53" s="68">
        <f t="shared" si="133"/>
        <v>-44.829394803178445</v>
      </c>
      <c r="CH53" s="69">
        <f t="shared" si="134"/>
        <v>23.646698162463721</v>
      </c>
      <c r="CI53" s="69">
        <f t="shared" si="135"/>
        <v>-21.182696640714727</v>
      </c>
      <c r="CK53" t="str">
        <f t="shared" si="147"/>
        <v>33 Protective service occupations</v>
      </c>
      <c r="CL53" s="18">
        <f t="shared" si="136"/>
        <v>0.56503056438756871</v>
      </c>
      <c r="CM53" s="18">
        <f t="shared" si="136"/>
        <v>0.53418001912548718</v>
      </c>
      <c r="CN53" s="18">
        <f t="shared" si="136"/>
        <v>0.55264040561377459</v>
      </c>
      <c r="CO53" s="18">
        <f t="shared" si="136"/>
        <v>0.49238947977692188</v>
      </c>
      <c r="CP53" s="18">
        <f t="shared" si="136"/>
        <v>0.20978441752366922</v>
      </c>
      <c r="CR53" s="68">
        <f t="shared" si="137"/>
        <v>-74.481181160740988</v>
      </c>
      <c r="CS53" s="69">
        <f t="shared" si="138"/>
        <v>14.236799794651112</v>
      </c>
      <c r="CT53" s="69">
        <f t="shared" si="139"/>
        <v>-60.244381366089868</v>
      </c>
    </row>
    <row r="54" spans="1:98" x14ac:dyDescent="0.2">
      <c r="A54" t="str">
        <f t="shared" si="103"/>
        <v>34 Culture, media and sports occupations</v>
      </c>
      <c r="B54" s="18">
        <f t="shared" si="104"/>
        <v>1.0242212787489178</v>
      </c>
      <c r="C54" s="18">
        <f t="shared" si="104"/>
        <v>1.1456515034122456</v>
      </c>
      <c r="D54" s="18">
        <f t="shared" si="104"/>
        <v>1.2417464685413009</v>
      </c>
      <c r="E54" s="18">
        <f t="shared" si="104"/>
        <v>1.0859367753184732</v>
      </c>
      <c r="F54" s="18">
        <f t="shared" si="104"/>
        <v>1.0632987923777695</v>
      </c>
      <c r="H54" s="68">
        <f t="shared" si="105"/>
        <v>33.606267161432967</v>
      </c>
      <c r="I54" s="69">
        <f t="shared" si="106"/>
        <v>53.105030777148073</v>
      </c>
      <c r="J54" s="69">
        <f t="shared" si="107"/>
        <v>86.711297938581026</v>
      </c>
      <c r="L54" t="str">
        <f t="shared" si="140"/>
        <v>34 Culture, media and sports occupations</v>
      </c>
      <c r="M54" s="18">
        <f t="shared" si="108"/>
        <v>2.6825072150694544</v>
      </c>
      <c r="N54" s="18">
        <f t="shared" si="108"/>
        <v>2.5373371129497251</v>
      </c>
      <c r="O54" s="18">
        <f t="shared" si="108"/>
        <v>2.5140358299159522</v>
      </c>
      <c r="P54" s="18">
        <f t="shared" si="108"/>
        <v>2.0526683802440546</v>
      </c>
      <c r="Q54" s="18">
        <f t="shared" si="108"/>
        <v>1.9786395609416709</v>
      </c>
      <c r="S54" s="68">
        <f t="shared" si="109"/>
        <v>24.608540970644643</v>
      </c>
      <c r="T54" s="69">
        <f t="shared" si="110"/>
        <v>49.362222661062908</v>
      </c>
      <c r="U54" s="69">
        <f t="shared" si="111"/>
        <v>73.970763631707541</v>
      </c>
      <c r="W54" t="str">
        <f t="shared" si="141"/>
        <v>34 Culture, media and sports occupations</v>
      </c>
      <c r="X54" s="18">
        <f t="shared" si="112"/>
        <v>3.0884718898846235</v>
      </c>
      <c r="Y54" s="18">
        <f t="shared" si="112"/>
        <v>2.554459484360311</v>
      </c>
      <c r="Z54" s="18">
        <f t="shared" si="112"/>
        <v>2.6173098263664767</v>
      </c>
      <c r="AA54" s="18">
        <f t="shared" si="112"/>
        <v>2.0990411525358255</v>
      </c>
      <c r="AB54" s="18">
        <f t="shared" si="112"/>
        <v>1.8770446845457378</v>
      </c>
      <c r="AD54" s="68">
        <f t="shared" si="113"/>
        <v>-6.2942560919712829</v>
      </c>
      <c r="AE54" s="69">
        <f t="shared" si="114"/>
        <v>44.892455837161961</v>
      </c>
      <c r="AF54" s="69">
        <f t="shared" si="115"/>
        <v>38.598199745190676</v>
      </c>
      <c r="AH54" t="str">
        <f t="shared" si="142"/>
        <v>34 Culture, media and sports occupations</v>
      </c>
      <c r="AI54" s="18">
        <f t="shared" si="116"/>
        <v>1.1249508769730441</v>
      </c>
      <c r="AJ54" s="18">
        <f t="shared" si="116"/>
        <v>1.1280262107641947</v>
      </c>
      <c r="AK54" s="18">
        <f t="shared" si="116"/>
        <v>1.3198970963172698</v>
      </c>
      <c r="AL54" s="18">
        <f t="shared" si="116"/>
        <v>1.1101862845149721</v>
      </c>
      <c r="AM54" s="18">
        <f t="shared" si="116"/>
        <v>1.2149633656691516</v>
      </c>
      <c r="AO54" s="68">
        <f t="shared" si="117"/>
        <v>10.163957814789255</v>
      </c>
      <c r="AP54" s="69">
        <f t="shared" si="118"/>
        <v>45.478080610325627</v>
      </c>
      <c r="AQ54" s="69">
        <f t="shared" si="119"/>
        <v>55.642038425114883</v>
      </c>
      <c r="AS54" t="str">
        <f t="shared" si="143"/>
        <v>34 Culture, media and sports occupations</v>
      </c>
      <c r="AT54" s="18">
        <f t="shared" si="120"/>
        <v>1.7485999576718765</v>
      </c>
      <c r="AU54" s="18">
        <f t="shared" si="120"/>
        <v>1.5307400917930059</v>
      </c>
      <c r="AV54" s="18">
        <f t="shared" si="120"/>
        <v>1.5361927661878971</v>
      </c>
      <c r="AW54" s="18">
        <f t="shared" si="120"/>
        <v>1.2119838085198549</v>
      </c>
      <c r="AX54" s="18">
        <f t="shared" si="120"/>
        <v>1.061451533716294</v>
      </c>
      <c r="AZ54" s="68">
        <f t="shared" si="121"/>
        <v>-14.624666976417924</v>
      </c>
      <c r="BA54" s="69">
        <f t="shared" si="122"/>
        <v>40.945204608725902</v>
      </c>
      <c r="BB54" s="69">
        <f t="shared" si="123"/>
        <v>26.320537632307971</v>
      </c>
      <c r="BD54" t="str">
        <f t="shared" si="144"/>
        <v>34 Culture, media and sports occupations</v>
      </c>
      <c r="BE54" s="18">
        <f t="shared" si="124"/>
        <v>1.1442235613412031</v>
      </c>
      <c r="BF54" s="18">
        <f t="shared" si="124"/>
        <v>1.0084893825375387</v>
      </c>
      <c r="BG54" s="18">
        <f t="shared" si="124"/>
        <v>0.99050028437699877</v>
      </c>
      <c r="BH54" s="18">
        <f t="shared" si="124"/>
        <v>0.76429658899616015</v>
      </c>
      <c r="BI54" s="18">
        <f t="shared" si="124"/>
        <v>0.75540746324143115</v>
      </c>
      <c r="BK54" s="68">
        <f t="shared" si="125"/>
        <v>-19.463057683912478</v>
      </c>
      <c r="BL54" s="69">
        <f t="shared" si="126"/>
        <v>31.060920017656223</v>
      </c>
      <c r="BM54" s="69">
        <f t="shared" si="127"/>
        <v>11.597862333743745</v>
      </c>
      <c r="BO54" t="str">
        <f t="shared" si="145"/>
        <v>34 Culture, media and sports occupations</v>
      </c>
      <c r="BP54" s="18">
        <f t="shared" si="128"/>
        <v>0.64062884983543456</v>
      </c>
      <c r="BQ54" s="18">
        <f t="shared" si="128"/>
        <v>0.51192011625568856</v>
      </c>
      <c r="BR54" s="18">
        <f t="shared" si="128"/>
        <v>0.51393847989894448</v>
      </c>
      <c r="BS54" s="18">
        <f t="shared" si="128"/>
        <v>0.37223112258897878</v>
      </c>
      <c r="BT54" s="18">
        <f t="shared" si="128"/>
        <v>0.28541387509157323</v>
      </c>
      <c r="BV54" s="68">
        <f t="shared" si="129"/>
        <v>-57.571688074774876</v>
      </c>
      <c r="BW54" s="69">
        <f t="shared" si="130"/>
        <v>24.070499866790524</v>
      </c>
      <c r="BX54" s="69">
        <f t="shared" si="131"/>
        <v>-33.501188207984342</v>
      </c>
      <c r="BZ54" t="str">
        <f t="shared" si="146"/>
        <v>34 Culture, media and sports occupations</v>
      </c>
      <c r="CA54" s="18">
        <f t="shared" si="132"/>
        <v>0.69679845533481222</v>
      </c>
      <c r="CB54" s="18">
        <f t="shared" si="132"/>
        <v>0.67336414569511771</v>
      </c>
      <c r="CC54" s="18">
        <f t="shared" si="132"/>
        <v>0.69702175392155807</v>
      </c>
      <c r="CD54" s="18">
        <f t="shared" si="132"/>
        <v>0.59563536213314972</v>
      </c>
      <c r="CE54" s="18">
        <f t="shared" si="132"/>
        <v>0.59121338286737291</v>
      </c>
      <c r="CG54" s="68">
        <f t="shared" si="133"/>
        <v>-53.004378762633017</v>
      </c>
      <c r="CH54" s="69">
        <f t="shared" si="134"/>
        <v>25.26208044047527</v>
      </c>
      <c r="CI54" s="69">
        <f t="shared" si="135"/>
        <v>-27.742298322157747</v>
      </c>
      <c r="CK54" t="str">
        <f t="shared" si="147"/>
        <v>34 Culture, media and sports occupations</v>
      </c>
      <c r="CL54" s="18">
        <f t="shared" si="136"/>
        <v>0.58474736962188567</v>
      </c>
      <c r="CM54" s="18">
        <f t="shared" si="136"/>
        <v>0.74692931922248207</v>
      </c>
      <c r="CN54" s="18">
        <f t="shared" si="136"/>
        <v>0.83341665613128368</v>
      </c>
      <c r="CO54" s="18">
        <f t="shared" si="136"/>
        <v>0.9085008872658451</v>
      </c>
      <c r="CP54" s="18">
        <f t="shared" si="136"/>
        <v>1.0905966484370171</v>
      </c>
      <c r="CR54" s="68">
        <f t="shared" si="137"/>
        <v>-12.030533102639243</v>
      </c>
      <c r="CS54" s="69">
        <f t="shared" si="138"/>
        <v>35.272986643407719</v>
      </c>
      <c r="CT54" s="69">
        <f t="shared" si="139"/>
        <v>23.24245354076848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5.1069945870415561</v>
      </c>
      <c r="C55" s="18">
        <f t="shared" si="148"/>
        <v>4.9446541368723427</v>
      </c>
      <c r="D55" s="18">
        <f t="shared" si="148"/>
        <v>4.9688949057266303</v>
      </c>
      <c r="E55" s="18">
        <f t="shared" si="148"/>
        <v>5.0350854527016704</v>
      </c>
      <c r="F55" s="18">
        <f t="shared" si="148"/>
        <v>5.3111248376814011</v>
      </c>
      <c r="H55" s="68">
        <f t="shared" si="105"/>
        <v>66.775073825447834</v>
      </c>
      <c r="I55" s="69">
        <f t="shared" si="106"/>
        <v>60.654472309888874</v>
      </c>
      <c r="J55" s="69">
        <f t="shared" si="107"/>
        <v>127.42954613533671</v>
      </c>
      <c r="L55" t="str">
        <f t="shared" si="140"/>
        <v>35 Business and public service associate professionals</v>
      </c>
      <c r="M55" s="18">
        <f t="shared" ref="M55:Q64" si="149">M18/M$35*100</f>
        <v>7.6193090185230572</v>
      </c>
      <c r="N55" s="18">
        <f t="shared" si="149"/>
        <v>7.7487681712454588</v>
      </c>
      <c r="O55" s="18">
        <f t="shared" si="149"/>
        <v>7.8340658893043731</v>
      </c>
      <c r="P55" s="18">
        <f t="shared" si="149"/>
        <v>7.8773745439245975</v>
      </c>
      <c r="Q55" s="18">
        <f t="shared" si="149"/>
        <v>7.8692993089327574</v>
      </c>
      <c r="S55" s="68">
        <f t="shared" si="109"/>
        <v>59.038191998165303</v>
      </c>
      <c r="T55" s="69">
        <f t="shared" si="110"/>
        <v>59.675219165757831</v>
      </c>
      <c r="U55" s="69">
        <f t="shared" si="111"/>
        <v>118.71341116392313</v>
      </c>
      <c r="W55" t="str">
        <f t="shared" si="141"/>
        <v>35 Business and public service associate professionals</v>
      </c>
      <c r="X55" s="18">
        <f t="shared" ref="X55:AB64" si="150">X18/X$35*100</f>
        <v>8.3085144672648052</v>
      </c>
      <c r="Y55" s="18">
        <f t="shared" si="150"/>
        <v>8.131989346135347</v>
      </c>
      <c r="Z55" s="18">
        <f t="shared" si="150"/>
        <v>8.2372071601028178</v>
      </c>
      <c r="AA55" s="18">
        <f t="shared" si="150"/>
        <v>7.9384631834367214</v>
      </c>
      <c r="AB55" s="18">
        <f t="shared" si="150"/>
        <v>7.4172648331138653</v>
      </c>
      <c r="AD55" s="68">
        <f t="shared" si="113"/>
        <v>17.655039616516678</v>
      </c>
      <c r="AE55" s="69">
        <f t="shared" si="114"/>
        <v>55.642822100191545</v>
      </c>
      <c r="AF55" s="69">
        <f t="shared" si="115"/>
        <v>73.297861716708226</v>
      </c>
      <c r="AH55" t="str">
        <f t="shared" si="142"/>
        <v>35 Business and public service associate professionals</v>
      </c>
      <c r="AI55" s="18">
        <f t="shared" ref="AI55:AM64" si="151">AI18/AI$35*100</f>
        <v>7.141592131452482</v>
      </c>
      <c r="AJ55" s="18">
        <f t="shared" si="151"/>
        <v>7.4415692214947056</v>
      </c>
      <c r="AK55" s="18">
        <f t="shared" si="151"/>
        <v>8.1905564871614569</v>
      </c>
      <c r="AL55" s="18">
        <f t="shared" si="151"/>
        <v>8.4100403776146422</v>
      </c>
      <c r="AM55" s="18">
        <f t="shared" si="151"/>
        <v>8.7110532701536343</v>
      </c>
      <c r="AO55" s="68">
        <f t="shared" si="117"/>
        <v>27.283960583125133</v>
      </c>
      <c r="AP55" s="69">
        <f t="shared" si="118"/>
        <v>54.848163956723972</v>
      </c>
      <c r="AQ55" s="69">
        <f t="shared" si="119"/>
        <v>82.132124539849087</v>
      </c>
      <c r="AS55" t="str">
        <f t="shared" si="143"/>
        <v>35 Business and public service associate professionals</v>
      </c>
      <c r="AT55" s="18">
        <f t="shared" ref="AT55:AX64" si="152">AT18/AT$35*100</f>
        <v>7.0184463221350111</v>
      </c>
      <c r="AU55" s="18">
        <f t="shared" si="152"/>
        <v>6.741385588899683</v>
      </c>
      <c r="AV55" s="18">
        <f t="shared" si="152"/>
        <v>6.9717866580942607</v>
      </c>
      <c r="AW55" s="18">
        <f t="shared" si="152"/>
        <v>6.8012508862677956</v>
      </c>
      <c r="AX55" s="18">
        <f t="shared" si="152"/>
        <v>6.6995014458536746</v>
      </c>
      <c r="AZ55" s="68">
        <f t="shared" si="121"/>
        <v>18.734343099175359</v>
      </c>
      <c r="BA55" s="69">
        <f t="shared" si="122"/>
        <v>50.774855704895494</v>
      </c>
      <c r="BB55" s="69">
        <f t="shared" si="123"/>
        <v>69.509198804070863</v>
      </c>
      <c r="BD55" t="str">
        <f t="shared" si="144"/>
        <v>35 Business and public service associate professionals</v>
      </c>
      <c r="BE55" s="18">
        <f t="shared" ref="BE55:BI64" si="153">BE18/BE$35*100</f>
        <v>5.2242237463225445</v>
      </c>
      <c r="BF55" s="18">
        <f t="shared" si="153"/>
        <v>5.3021986427501071</v>
      </c>
      <c r="BG55" s="18">
        <f t="shared" si="153"/>
        <v>5.6553954972797138</v>
      </c>
      <c r="BH55" s="18">
        <f t="shared" si="153"/>
        <v>5.3011165578829464</v>
      </c>
      <c r="BI55" s="18">
        <f t="shared" si="153"/>
        <v>4.962303106979685</v>
      </c>
      <c r="BK55" s="68">
        <f t="shared" si="125"/>
        <v>-7.340750784909873</v>
      </c>
      <c r="BL55" s="69">
        <f t="shared" si="126"/>
        <v>39.845879265289632</v>
      </c>
      <c r="BM55" s="69">
        <f t="shared" si="127"/>
        <v>32.50512848037976</v>
      </c>
      <c r="BO55" t="str">
        <f t="shared" si="145"/>
        <v>35 Business and public service associate professionals</v>
      </c>
      <c r="BP55" s="18">
        <f t="shared" ref="BP55:BT64" si="154">BP18/BP$35*100</f>
        <v>4.2104659027518716</v>
      </c>
      <c r="BQ55" s="18">
        <f t="shared" si="154"/>
        <v>4.3412491284280739</v>
      </c>
      <c r="BR55" s="18">
        <f t="shared" si="154"/>
        <v>4.6614209763856573</v>
      </c>
      <c r="BS55" s="18">
        <f t="shared" si="154"/>
        <v>4.3768444885095255</v>
      </c>
      <c r="BT55" s="18">
        <f t="shared" si="154"/>
        <v>4.2075164540295011</v>
      </c>
      <c r="BV55" s="68">
        <f t="shared" si="129"/>
        <v>-31.039674379761934</v>
      </c>
      <c r="BW55" s="69">
        <f t="shared" si="130"/>
        <v>33.171320299712306</v>
      </c>
      <c r="BX55" s="69">
        <f t="shared" si="131"/>
        <v>2.1316459199503663</v>
      </c>
      <c r="BZ55" t="str">
        <f t="shared" si="146"/>
        <v>35 Business and public service associate professionals</v>
      </c>
      <c r="CA55" s="18">
        <f t="shared" ref="CA55:CE64" si="155">CA18/CA$35*100</f>
        <v>3.8019242981594141</v>
      </c>
      <c r="CB55" s="18">
        <f t="shared" si="155"/>
        <v>4.1386489897673178</v>
      </c>
      <c r="CC55" s="18">
        <f t="shared" si="155"/>
        <v>4.2836437640349239</v>
      </c>
      <c r="CD55" s="18">
        <f t="shared" si="155"/>
        <v>4.1459643973970444</v>
      </c>
      <c r="CE55" s="18">
        <f t="shared" si="155"/>
        <v>4.2366543498126497</v>
      </c>
      <c r="CG55" s="68">
        <f t="shared" si="133"/>
        <v>-45.201438572098468</v>
      </c>
      <c r="CH55" s="69">
        <f t="shared" si="134"/>
        <v>28.398927147876979</v>
      </c>
      <c r="CI55" s="69">
        <f t="shared" si="135"/>
        <v>-16.802511424221493</v>
      </c>
      <c r="CK55" t="str">
        <f t="shared" si="147"/>
        <v>35 Business and public service associate professionals</v>
      </c>
      <c r="CL55" s="18">
        <f t="shared" ref="CL55:CP64" si="156">CL18/CL$35*100</f>
        <v>2.057659672919677</v>
      </c>
      <c r="CM55" s="18">
        <f t="shared" si="156"/>
        <v>2.6246770162224515</v>
      </c>
      <c r="CN55" s="18">
        <f t="shared" si="156"/>
        <v>2.7431603917040364</v>
      </c>
      <c r="CO55" s="18">
        <f t="shared" si="156"/>
        <v>2.656065704348789</v>
      </c>
      <c r="CP55" s="18">
        <f t="shared" si="156"/>
        <v>3.2113114390459394</v>
      </c>
      <c r="CR55" s="68">
        <f t="shared" si="137"/>
        <v>-21.302451834731276</v>
      </c>
      <c r="CS55" s="69">
        <f t="shared" si="138"/>
        <v>29.585439555066557</v>
      </c>
      <c r="CT55" s="69">
        <f t="shared" si="139"/>
        <v>8.2829877203352797</v>
      </c>
    </row>
    <row r="56" spans="1:98" x14ac:dyDescent="0.2">
      <c r="A56" t="str">
        <f t="shared" si="103"/>
        <v>41 Administrative occupations</v>
      </c>
      <c r="B56" s="18">
        <f t="shared" si="148"/>
        <v>3.1967933192310762</v>
      </c>
      <c r="C56" s="18">
        <f t="shared" si="148"/>
        <v>3.2126224372791348</v>
      </c>
      <c r="D56" s="18">
        <f t="shared" si="148"/>
        <v>3.0156814122832589</v>
      </c>
      <c r="E56" s="18">
        <f t="shared" si="148"/>
        <v>3.2613165833276199</v>
      </c>
      <c r="F56" s="18">
        <f t="shared" si="148"/>
        <v>3.5929185567989688</v>
      </c>
      <c r="H56" s="68">
        <f t="shared" si="105"/>
        <v>85.894421399509326</v>
      </c>
      <c r="I56" s="69">
        <f t="shared" si="106"/>
        <v>70.246195253816978</v>
      </c>
      <c r="J56" s="69">
        <f t="shared" si="107"/>
        <v>156.1406166533263</v>
      </c>
      <c r="L56" t="str">
        <f t="shared" si="140"/>
        <v>41 Administrative occupations</v>
      </c>
      <c r="M56" s="18">
        <f t="shared" si="149"/>
        <v>5.517401988079345</v>
      </c>
      <c r="N56" s="18">
        <f t="shared" si="149"/>
        <v>5.7701600303910601</v>
      </c>
      <c r="O56" s="18">
        <f t="shared" si="149"/>
        <v>5.5948401274403876</v>
      </c>
      <c r="P56" s="18">
        <f t="shared" si="149"/>
        <v>6.1911695279028223</v>
      </c>
      <c r="Q56" s="18">
        <f t="shared" si="149"/>
        <v>6.6109328670441458</v>
      </c>
      <c r="S56" s="68">
        <f t="shared" si="109"/>
        <v>87.080125111265033</v>
      </c>
      <c r="T56" s="69">
        <f t="shared" si="110"/>
        <v>72.288780437164974</v>
      </c>
      <c r="U56" s="69">
        <f t="shared" si="111"/>
        <v>159.36890554843001</v>
      </c>
      <c r="W56" t="str">
        <f t="shared" si="141"/>
        <v>41 Administrative occupations</v>
      </c>
      <c r="X56" s="18">
        <f t="shared" si="150"/>
        <v>8.6083650875782229</v>
      </c>
      <c r="Y56" s="18">
        <f t="shared" si="150"/>
        <v>8.7398667344948215</v>
      </c>
      <c r="Z56" s="18">
        <f t="shared" si="150"/>
        <v>8.4625834749139131</v>
      </c>
      <c r="AA56" s="18">
        <f t="shared" si="150"/>
        <v>9.2697719508223759</v>
      </c>
      <c r="AB56" s="18">
        <f t="shared" si="150"/>
        <v>9.4163955053191994</v>
      </c>
      <c r="AD56" s="68">
        <f t="shared" si="113"/>
        <v>45.387966669848659</v>
      </c>
      <c r="AE56" s="69">
        <f t="shared" si="114"/>
        <v>73.022356034962627</v>
      </c>
      <c r="AF56" s="69">
        <f t="shared" si="115"/>
        <v>118.41032270481126</v>
      </c>
      <c r="AH56" t="str">
        <f t="shared" si="142"/>
        <v>41 Administrative occupations</v>
      </c>
      <c r="AI56" s="18">
        <f t="shared" si="151"/>
        <v>10.819178207312403</v>
      </c>
      <c r="AJ56" s="18">
        <f t="shared" si="151"/>
        <v>12.169205513345348</v>
      </c>
      <c r="AK56" s="18">
        <f t="shared" si="151"/>
        <v>12.069280437368752</v>
      </c>
      <c r="AL56" s="18">
        <f t="shared" si="151"/>
        <v>13.59142801178414</v>
      </c>
      <c r="AM56" s="18">
        <f t="shared" si="151"/>
        <v>14.315947625662655</v>
      </c>
      <c r="AO56" s="68">
        <f t="shared" si="117"/>
        <v>41.956454221633287</v>
      </c>
      <c r="AP56" s="69">
        <f t="shared" si="118"/>
        <v>74.525428834315647</v>
      </c>
      <c r="AQ56" s="69">
        <f t="shared" si="119"/>
        <v>116.48188305594893</v>
      </c>
      <c r="AS56" t="str">
        <f t="shared" si="143"/>
        <v>41 Administrative occupations</v>
      </c>
      <c r="AT56" s="18">
        <f t="shared" si="152"/>
        <v>10.514707571885459</v>
      </c>
      <c r="AU56" s="18">
        <f t="shared" si="152"/>
        <v>11.293754699901983</v>
      </c>
      <c r="AV56" s="18">
        <f t="shared" si="152"/>
        <v>10.722599116515706</v>
      </c>
      <c r="AW56" s="18">
        <f t="shared" si="152"/>
        <v>11.426713472699515</v>
      </c>
      <c r="AX56" s="18">
        <f t="shared" si="152"/>
        <v>11.70200662544179</v>
      </c>
      <c r="AZ56" s="68">
        <f t="shared" si="121"/>
        <v>34.846049526805913</v>
      </c>
      <c r="BA56" s="69">
        <f t="shared" si="122"/>
        <v>68.802967331359</v>
      </c>
      <c r="BB56" s="69">
        <f t="shared" si="123"/>
        <v>103.64901685816493</v>
      </c>
      <c r="BD56" t="str">
        <f t="shared" si="144"/>
        <v>41 Administrative occupations</v>
      </c>
      <c r="BE56" s="18">
        <f t="shared" si="153"/>
        <v>8.6497071625218602</v>
      </c>
      <c r="BF56" s="18">
        <f t="shared" si="153"/>
        <v>8.1220289737860334</v>
      </c>
      <c r="BG56" s="18">
        <f t="shared" si="153"/>
        <v>9.0923590979504816</v>
      </c>
      <c r="BH56" s="18">
        <f t="shared" si="153"/>
        <v>8.8686317939998993</v>
      </c>
      <c r="BI56" s="18">
        <f t="shared" si="153"/>
        <v>7.9283481334408119</v>
      </c>
      <c r="BK56" s="68">
        <f t="shared" si="125"/>
        <v>-7.9180298934781597</v>
      </c>
      <c r="BL56" s="69">
        <f t="shared" si="126"/>
        <v>46.244860167333073</v>
      </c>
      <c r="BM56" s="69">
        <f t="shared" si="127"/>
        <v>38.326830273854917</v>
      </c>
      <c r="BO56" t="str">
        <f t="shared" si="145"/>
        <v>41 Administrative occupations</v>
      </c>
      <c r="BP56" s="18">
        <f t="shared" si="154"/>
        <v>10.554161594876433</v>
      </c>
      <c r="BQ56" s="18">
        <f t="shared" si="154"/>
        <v>9.8319669118772666</v>
      </c>
      <c r="BR56" s="18">
        <f t="shared" si="154"/>
        <v>10.857516047240958</v>
      </c>
      <c r="BS56" s="18">
        <f t="shared" si="154"/>
        <v>10.395074932972266</v>
      </c>
      <c r="BT56" s="18">
        <f t="shared" si="154"/>
        <v>8.7406909807424942</v>
      </c>
      <c r="BV56" s="68">
        <f t="shared" si="129"/>
        <v>-38.49547155095258</v>
      </c>
      <c r="BW56" s="69">
        <f t="shared" si="130"/>
        <v>37.574841678037608</v>
      </c>
      <c r="BX56" s="69">
        <f t="shared" si="131"/>
        <v>-0.92062987291497522</v>
      </c>
      <c r="BZ56" t="str">
        <f t="shared" si="146"/>
        <v>41 Administrative occupations</v>
      </c>
      <c r="CA56" s="18">
        <f t="shared" si="155"/>
        <v>8.6133673024483297</v>
      </c>
      <c r="CB56" s="18">
        <f t="shared" si="155"/>
        <v>7.3357324391432517</v>
      </c>
      <c r="CC56" s="18">
        <f t="shared" si="155"/>
        <v>7.5819535630936716</v>
      </c>
      <c r="CD56" s="18">
        <f t="shared" si="155"/>
        <v>6.5279617816128077</v>
      </c>
      <c r="CE56" s="18">
        <f t="shared" si="155"/>
        <v>3.6885617155546639</v>
      </c>
      <c r="CG56" s="68">
        <f t="shared" si="133"/>
        <v>-73.045243972867553</v>
      </c>
      <c r="CH56" s="69">
        <f t="shared" si="134"/>
        <v>21.580717895683186</v>
      </c>
      <c r="CI56" s="69">
        <f t="shared" si="135"/>
        <v>-51.464526077184367</v>
      </c>
      <c r="CK56" t="str">
        <f t="shared" si="147"/>
        <v>41 Administrative occupations</v>
      </c>
      <c r="CL56" s="18">
        <f t="shared" si="156"/>
        <v>5.2498517966038181</v>
      </c>
      <c r="CM56" s="18">
        <f t="shared" si="156"/>
        <v>5.1715528705646818</v>
      </c>
      <c r="CN56" s="18">
        <f t="shared" si="156"/>
        <v>5.3240000542172483</v>
      </c>
      <c r="CO56" s="18">
        <f t="shared" si="156"/>
        <v>4.9819228892546379</v>
      </c>
      <c r="CP56" s="18">
        <f t="shared" si="156"/>
        <v>4.2460344451775747</v>
      </c>
      <c r="CR56" s="68">
        <f t="shared" si="137"/>
        <v>-46.386342093445791</v>
      </c>
      <c r="CS56" s="69">
        <f t="shared" si="138"/>
        <v>27.606591762113801</v>
      </c>
      <c r="CT56" s="69">
        <f t="shared" si="139"/>
        <v>-18.779750331331993</v>
      </c>
    </row>
    <row r="57" spans="1:98" x14ac:dyDescent="0.2">
      <c r="A57" t="str">
        <f t="shared" si="103"/>
        <v>42 Secretarial and related occupations</v>
      </c>
      <c r="B57" s="18">
        <f t="shared" si="148"/>
        <v>0.24604539002542597</v>
      </c>
      <c r="C57" s="18">
        <f t="shared" si="148"/>
        <v>0.26351915040737095</v>
      </c>
      <c r="D57" s="18">
        <f t="shared" si="148"/>
        <v>0.25058960400620323</v>
      </c>
      <c r="E57" s="18">
        <f t="shared" si="148"/>
        <v>0.30928029325192202</v>
      </c>
      <c r="F57" s="18">
        <f t="shared" si="148"/>
        <v>0.37760763962904959</v>
      </c>
      <c r="H57" s="68">
        <f t="shared" si="105"/>
        <v>135.11598979208225</v>
      </c>
      <c r="I57" s="69">
        <f t="shared" si="106"/>
        <v>90.159747060283394</v>
      </c>
      <c r="J57" s="69">
        <f t="shared" si="107"/>
        <v>225.27573685236564</v>
      </c>
      <c r="L57" t="str">
        <f t="shared" si="140"/>
        <v>42 Secretarial and related occupations</v>
      </c>
      <c r="M57" s="18">
        <f t="shared" si="149"/>
        <v>0.94642193700929822</v>
      </c>
      <c r="N57" s="18">
        <f t="shared" si="149"/>
        <v>0.93768550642527693</v>
      </c>
      <c r="O57" s="18">
        <f t="shared" si="149"/>
        <v>0.82951970155301458</v>
      </c>
      <c r="P57" s="18">
        <f t="shared" si="149"/>
        <v>0.98815724040277053</v>
      </c>
      <c r="Q57" s="18">
        <f t="shared" si="149"/>
        <v>0.95065972333896764</v>
      </c>
      <c r="S57" s="68">
        <f t="shared" si="109"/>
        <v>81.447494246364471</v>
      </c>
      <c r="T57" s="69">
        <f t="shared" si="110"/>
        <v>76.095916566148077</v>
      </c>
      <c r="U57" s="69">
        <f t="shared" si="111"/>
        <v>157.54341081251255</v>
      </c>
      <c r="W57" t="str">
        <f t="shared" si="141"/>
        <v>42 Secretarial and related occupations</v>
      </c>
      <c r="X57" s="18">
        <f t="shared" si="150"/>
        <v>1.5894586853737462</v>
      </c>
      <c r="Y57" s="18">
        <f t="shared" si="150"/>
        <v>1.6460556414593324</v>
      </c>
      <c r="Z57" s="18">
        <f t="shared" si="150"/>
        <v>1.4791203201896614</v>
      </c>
      <c r="AA57" s="18">
        <f t="shared" si="150"/>
        <v>1.7521484332355071</v>
      </c>
      <c r="AB57" s="18">
        <f t="shared" si="150"/>
        <v>1.9458617582410693</v>
      </c>
      <c r="AD57" s="68">
        <f t="shared" si="113"/>
        <v>71.891822614853695</v>
      </c>
      <c r="AE57" s="69">
        <f t="shared" si="114"/>
        <v>88.473187013836736</v>
      </c>
      <c r="AF57" s="69">
        <f t="shared" si="115"/>
        <v>160.36500962869044</v>
      </c>
      <c r="AH57" t="str">
        <f t="shared" si="142"/>
        <v>42 Secretarial and related occupations</v>
      </c>
      <c r="AI57" s="18">
        <f t="shared" si="151"/>
        <v>2.2667835842743798</v>
      </c>
      <c r="AJ57" s="18">
        <f t="shared" si="151"/>
        <v>2.5714346686431546</v>
      </c>
      <c r="AK57" s="18">
        <f t="shared" si="151"/>
        <v>2.5114539632610864</v>
      </c>
      <c r="AL57" s="18">
        <f t="shared" si="151"/>
        <v>2.8672649009215205</v>
      </c>
      <c r="AM57" s="18">
        <f t="shared" si="151"/>
        <v>2.7222820423907281</v>
      </c>
      <c r="AO57" s="68">
        <f t="shared" si="117"/>
        <v>29.725190573992595</v>
      </c>
      <c r="AP57" s="69">
        <f t="shared" si="118"/>
        <v>71.596876144514837</v>
      </c>
      <c r="AQ57" s="69">
        <f t="shared" si="119"/>
        <v>101.32206671850743</v>
      </c>
      <c r="AS57" t="str">
        <f t="shared" si="143"/>
        <v>42 Secretarial and related occupations</v>
      </c>
      <c r="AT57" s="18">
        <f t="shared" si="152"/>
        <v>1.9294595662734404</v>
      </c>
      <c r="AU57" s="18">
        <f t="shared" si="152"/>
        <v>2.0153668180836717</v>
      </c>
      <c r="AV57" s="18">
        <f t="shared" si="152"/>
        <v>1.8220457168494655</v>
      </c>
      <c r="AW57" s="18">
        <f t="shared" si="152"/>
        <v>1.9933563267486478</v>
      </c>
      <c r="AX57" s="18">
        <f t="shared" si="152"/>
        <v>1.5364023386989463</v>
      </c>
      <c r="AZ57" s="68">
        <f t="shared" si="121"/>
        <v>4.1894264992161077</v>
      </c>
      <c r="BA57" s="69">
        <f t="shared" si="122"/>
        <v>64.413670637398567</v>
      </c>
      <c r="BB57" s="69">
        <f t="shared" si="123"/>
        <v>68.603097136614679</v>
      </c>
      <c r="BD57" t="str">
        <f t="shared" si="144"/>
        <v>42 Secretarial and related occupations</v>
      </c>
      <c r="BE57" s="18">
        <f t="shared" si="153"/>
        <v>1.8089959291938695</v>
      </c>
      <c r="BF57" s="18">
        <f t="shared" si="153"/>
        <v>1.6069985860314966</v>
      </c>
      <c r="BG57" s="18">
        <f t="shared" si="153"/>
        <v>1.6774672685623244</v>
      </c>
      <c r="BH57" s="18">
        <f t="shared" si="153"/>
        <v>1.511319309514956</v>
      </c>
      <c r="BI57" s="18">
        <f t="shared" si="153"/>
        <v>0.56944353792066815</v>
      </c>
      <c r="BK57" s="68">
        <f t="shared" si="125"/>
        <v>-64.151987320707065</v>
      </c>
      <c r="BL57" s="69">
        <f t="shared" si="126"/>
        <v>34.534900155959001</v>
      </c>
      <c r="BM57" s="69">
        <f t="shared" si="127"/>
        <v>-29.617087164748067</v>
      </c>
      <c r="BO57" t="str">
        <f t="shared" si="145"/>
        <v>42 Secretarial and related occupations</v>
      </c>
      <c r="BP57" s="18">
        <f t="shared" si="154"/>
        <v>2.4909588007491563</v>
      </c>
      <c r="BQ57" s="18">
        <f t="shared" si="154"/>
        <v>2.1715248525708808</v>
      </c>
      <c r="BR57" s="18">
        <f t="shared" si="154"/>
        <v>2.293924895095901</v>
      </c>
      <c r="BS57" s="18">
        <f t="shared" si="154"/>
        <v>1.8519899100575716</v>
      </c>
      <c r="BT57" s="18">
        <f t="shared" si="154"/>
        <v>0.80282477413505504</v>
      </c>
      <c r="BV57" s="68">
        <f t="shared" si="129"/>
        <v>-73.261725484520525</v>
      </c>
      <c r="BW57" s="69">
        <f t="shared" si="130"/>
        <v>29.445818887681696</v>
      </c>
      <c r="BX57" s="69">
        <f t="shared" si="131"/>
        <v>-43.815906596838836</v>
      </c>
      <c r="BZ57" t="str">
        <f t="shared" si="146"/>
        <v>42 Secretarial and related occupations</v>
      </c>
      <c r="CA57" s="18">
        <f t="shared" si="155"/>
        <v>3.3173048183906526</v>
      </c>
      <c r="CB57" s="18">
        <f t="shared" si="155"/>
        <v>2.9330003562132525</v>
      </c>
      <c r="CC57" s="18">
        <f t="shared" si="155"/>
        <v>2.8876866711871214</v>
      </c>
      <c r="CD57" s="18">
        <f t="shared" si="155"/>
        <v>1.8424564620687214</v>
      </c>
      <c r="CE57" s="18">
        <f t="shared" si="155"/>
        <v>0.97372858500640347</v>
      </c>
      <c r="CG57" s="68">
        <f t="shared" si="133"/>
        <v>-81.316969518418617</v>
      </c>
      <c r="CH57" s="69">
        <f t="shared" si="134"/>
        <v>19.036283686767927</v>
      </c>
      <c r="CI57" s="69">
        <f t="shared" si="135"/>
        <v>-62.280685831650686</v>
      </c>
      <c r="CK57" t="str">
        <f t="shared" si="147"/>
        <v>42 Secretarial and related occupations</v>
      </c>
      <c r="CL57" s="18">
        <f t="shared" si="156"/>
        <v>1.9254810212655991</v>
      </c>
      <c r="CM57" s="18">
        <f t="shared" si="156"/>
        <v>2.3006013419755034</v>
      </c>
      <c r="CN57" s="18">
        <f t="shared" si="156"/>
        <v>2.5840913347397265</v>
      </c>
      <c r="CO57" s="18">
        <f t="shared" si="156"/>
        <v>3.1622452482181691</v>
      </c>
      <c r="CP57" s="18">
        <f t="shared" si="156"/>
        <v>3.9434652394176699</v>
      </c>
      <c r="CR57" s="68">
        <f t="shared" si="137"/>
        <v>2.5888436018115044</v>
      </c>
      <c r="CS57" s="69">
        <f t="shared" si="138"/>
        <v>52.254038827465166</v>
      </c>
      <c r="CT57" s="69">
        <f t="shared" si="139"/>
        <v>54.842882429276671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0.17061403476978651</v>
      </c>
      <c r="C58" s="18">
        <f t="shared" si="148"/>
        <v>0.33053278822514054</v>
      </c>
      <c r="D58" s="18">
        <f t="shared" si="148"/>
        <v>0.16017465544778955</v>
      </c>
      <c r="E58" s="18">
        <f t="shared" si="148"/>
        <v>0.158159040088521</v>
      </c>
      <c r="F58" s="18">
        <f t="shared" si="148"/>
        <v>0.16823154713004929</v>
      </c>
      <c r="H58" s="68">
        <f t="shared" si="105"/>
        <v>63.877029721043058</v>
      </c>
      <c r="I58" s="69">
        <f t="shared" si="106"/>
        <v>86.657722581641764</v>
      </c>
      <c r="J58" s="69">
        <f t="shared" si="107"/>
        <v>150.53475230268484</v>
      </c>
      <c r="L58" t="str">
        <f t="shared" si="140"/>
        <v>51 Skilled agricultural and related trades</v>
      </c>
      <c r="M58" s="18">
        <f t="shared" si="149"/>
        <v>0.18571208262675001</v>
      </c>
      <c r="N58" s="18">
        <f t="shared" si="149"/>
        <v>0.16841082106372121</v>
      </c>
      <c r="O58" s="18">
        <f t="shared" si="149"/>
        <v>0.15136891078921477</v>
      </c>
      <c r="P58" s="18">
        <f t="shared" si="149"/>
        <v>0.13536910656850787</v>
      </c>
      <c r="Q58" s="18">
        <f t="shared" si="149"/>
        <v>0.14935165494035166</v>
      </c>
      <c r="S58" s="68">
        <f t="shared" si="109"/>
        <v>56.216153212736231</v>
      </c>
      <c r="T58" s="69">
        <f t="shared" si="110"/>
        <v>66.229505443307886</v>
      </c>
      <c r="U58" s="69">
        <f t="shared" si="111"/>
        <v>122.44565865604412</v>
      </c>
      <c r="W58" t="str">
        <f t="shared" si="141"/>
        <v>51 Skilled agricultural and related trades</v>
      </c>
      <c r="X58" s="18">
        <f t="shared" si="150"/>
        <v>0.75240973961215163</v>
      </c>
      <c r="Y58" s="18">
        <f t="shared" si="150"/>
        <v>0.78559405490225243</v>
      </c>
      <c r="Z58" s="18">
        <f t="shared" si="150"/>
        <v>0.98741262045373601</v>
      </c>
      <c r="AA58" s="18">
        <f t="shared" si="150"/>
        <v>0.96323955623528013</v>
      </c>
      <c r="AB58" s="18">
        <f t="shared" si="150"/>
        <v>1.066208634108418</v>
      </c>
      <c r="AD58" s="68">
        <f t="shared" si="113"/>
        <v>41.088058850976402</v>
      </c>
      <c r="AE58" s="69">
        <f t="shared" si="114"/>
        <v>76.331444570592026</v>
      </c>
      <c r="AF58" s="69">
        <f t="shared" si="115"/>
        <v>117.41950342156844</v>
      </c>
      <c r="AH58" t="str">
        <f t="shared" si="142"/>
        <v>51 Skilled agricultural and related trades</v>
      </c>
      <c r="AI58" s="18">
        <f t="shared" si="151"/>
        <v>1.1386705161279309</v>
      </c>
      <c r="AJ58" s="18">
        <f t="shared" si="151"/>
        <v>1.1956029126388859</v>
      </c>
      <c r="AK58" s="18">
        <f t="shared" si="151"/>
        <v>1.2895275351834894</v>
      </c>
      <c r="AL58" s="18">
        <f t="shared" si="151"/>
        <v>1.2768247627652958</v>
      </c>
      <c r="AM58" s="18">
        <f t="shared" si="151"/>
        <v>1.3938686015358919</v>
      </c>
      <c r="AO58" s="68">
        <f t="shared" si="117"/>
        <v>29.362272405275935</v>
      </c>
      <c r="AP58" s="69">
        <f t="shared" si="118"/>
        <v>79.883420245950461</v>
      </c>
      <c r="AQ58" s="69">
        <f t="shared" si="119"/>
        <v>109.24569265122641</v>
      </c>
      <c r="AS58" t="str">
        <f t="shared" si="143"/>
        <v>51 Skilled agricultural and related trades</v>
      </c>
      <c r="AT58" s="18">
        <f t="shared" si="152"/>
        <v>1.4865092277987102</v>
      </c>
      <c r="AU58" s="18">
        <f t="shared" si="152"/>
        <v>1.4120042794724306</v>
      </c>
      <c r="AV58" s="18">
        <f t="shared" si="152"/>
        <v>1.7039837898330887</v>
      </c>
      <c r="AW58" s="18">
        <f t="shared" si="152"/>
        <v>1.6383902623900628</v>
      </c>
      <c r="AX58" s="18">
        <f t="shared" si="152"/>
        <v>1.8496319773648664</v>
      </c>
      <c r="AZ58" s="68">
        <f t="shared" si="121"/>
        <v>34.121321443296686</v>
      </c>
      <c r="BA58" s="69">
        <f t="shared" si="122"/>
        <v>69.583094982943052</v>
      </c>
      <c r="BB58" s="69">
        <f t="shared" si="123"/>
        <v>103.70441642623973</v>
      </c>
      <c r="BD58" t="str">
        <f t="shared" si="144"/>
        <v>51 Skilled agricultural and related trades</v>
      </c>
      <c r="BE58" s="18">
        <f t="shared" si="153"/>
        <v>0.79378789060564703</v>
      </c>
      <c r="BF58" s="18">
        <f t="shared" si="153"/>
        <v>0.78613952170961221</v>
      </c>
      <c r="BG58" s="18">
        <f t="shared" si="153"/>
        <v>0.88413590084841787</v>
      </c>
      <c r="BH58" s="18">
        <f t="shared" si="153"/>
        <v>0.79299449381262721</v>
      </c>
      <c r="BI58" s="18">
        <f t="shared" si="153"/>
        <v>0.78072777037926511</v>
      </c>
      <c r="BK58" s="68">
        <f t="shared" si="125"/>
        <v>-6.7499502641746298</v>
      </c>
      <c r="BL58" s="69">
        <f t="shared" si="126"/>
        <v>48.703460235527494</v>
      </c>
      <c r="BM58" s="69">
        <f t="shared" si="127"/>
        <v>41.953509971352872</v>
      </c>
      <c r="BO58" t="str">
        <f t="shared" si="145"/>
        <v>51 Skilled agricultural and related trades</v>
      </c>
      <c r="BP58" s="18">
        <f t="shared" si="154"/>
        <v>1.1707102184695106</v>
      </c>
      <c r="BQ58" s="18">
        <f t="shared" si="154"/>
        <v>1.2692241023816973</v>
      </c>
      <c r="BR58" s="18">
        <f t="shared" si="154"/>
        <v>1.4052269629619949</v>
      </c>
      <c r="BS58" s="18">
        <f t="shared" si="154"/>
        <v>1.3699764432864889</v>
      </c>
      <c r="BT58" s="18">
        <f t="shared" si="154"/>
        <v>1.5433012216120914</v>
      </c>
      <c r="BV58" s="68">
        <f t="shared" si="129"/>
        <v>-16.093417576771269</v>
      </c>
      <c r="BW58" s="69">
        <f t="shared" si="130"/>
        <v>46.961473375073673</v>
      </c>
      <c r="BX58" s="69">
        <f t="shared" si="131"/>
        <v>30.868055798302397</v>
      </c>
      <c r="BZ58" t="str">
        <f t="shared" si="146"/>
        <v>51 Skilled agricultural and related trades</v>
      </c>
      <c r="CA58" s="18">
        <f t="shared" si="155"/>
        <v>1.3192732042279134</v>
      </c>
      <c r="CB58" s="18">
        <f t="shared" si="155"/>
        <v>1.3615902191893692</v>
      </c>
      <c r="CC58" s="18">
        <f t="shared" si="155"/>
        <v>1.5997650279389823</v>
      </c>
      <c r="CD58" s="18">
        <f t="shared" si="155"/>
        <v>1.3802564698344348</v>
      </c>
      <c r="CE58" s="18">
        <f t="shared" si="155"/>
        <v>1.6125188449239041</v>
      </c>
      <c r="CG58" s="68">
        <f t="shared" si="133"/>
        <v>-44.15194259312225</v>
      </c>
      <c r="CH58" s="69">
        <f t="shared" si="134"/>
        <v>33.92152887613792</v>
      </c>
      <c r="CI58" s="69">
        <f t="shared" si="135"/>
        <v>-10.23041371698433</v>
      </c>
      <c r="CK58" t="str">
        <f t="shared" si="147"/>
        <v>51 Skilled agricultural and related trades</v>
      </c>
      <c r="CL58" s="18">
        <f t="shared" si="156"/>
        <v>2.5583915094506153</v>
      </c>
      <c r="CM58" s="18">
        <f t="shared" si="156"/>
        <v>2.4729451045489772</v>
      </c>
      <c r="CN58" s="18">
        <f t="shared" si="156"/>
        <v>3.2875860850661929</v>
      </c>
      <c r="CO58" s="18">
        <f t="shared" si="156"/>
        <v>3.6889775516247143</v>
      </c>
      <c r="CP58" s="18">
        <f t="shared" si="156"/>
        <v>3.6746664810155871</v>
      </c>
      <c r="CR58" s="68">
        <f t="shared" si="137"/>
        <v>-24.860072540451437</v>
      </c>
      <c r="CS58" s="69">
        <f t="shared" si="138"/>
        <v>32.786162907802144</v>
      </c>
      <c r="CT58" s="69">
        <f t="shared" si="139"/>
        <v>7.9260903673507039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0.33526092523461615</v>
      </c>
      <c r="C59" s="18">
        <f t="shared" si="148"/>
        <v>0.24445873220347147</v>
      </c>
      <c r="D59" s="18">
        <f t="shared" si="148"/>
        <v>0.26949325969665039</v>
      </c>
      <c r="E59" s="18">
        <f t="shared" si="148"/>
        <v>0.2737971331683503</v>
      </c>
      <c r="F59" s="18">
        <f t="shared" si="148"/>
        <v>0.3051081342206225</v>
      </c>
      <c r="H59" s="68">
        <f t="shared" si="105"/>
        <v>76.648649653031683</v>
      </c>
      <c r="I59" s="69">
        <f t="shared" si="106"/>
        <v>61.791740450965861</v>
      </c>
      <c r="J59" s="69">
        <f t="shared" si="107"/>
        <v>138.44039010399754</v>
      </c>
      <c r="L59" t="str">
        <f t="shared" si="140"/>
        <v>52 Skilled metal, electrical and electronic trades</v>
      </c>
      <c r="M59" s="18">
        <f t="shared" si="149"/>
        <v>0.80913636566580371</v>
      </c>
      <c r="N59" s="18">
        <f t="shared" si="149"/>
        <v>0.72852153434950451</v>
      </c>
      <c r="O59" s="18">
        <f t="shared" si="149"/>
        <v>0.60334898085578526</v>
      </c>
      <c r="P59" s="18">
        <f t="shared" si="149"/>
        <v>0.70491907040434099</v>
      </c>
      <c r="Q59" s="18">
        <f t="shared" si="149"/>
        <v>0.80685180575192972</v>
      </c>
      <c r="S59" s="68">
        <f t="shared" si="109"/>
        <v>111.72774766867914</v>
      </c>
      <c r="T59" s="69">
        <f t="shared" si="110"/>
        <v>73.228006246168974</v>
      </c>
      <c r="U59" s="69">
        <f t="shared" si="111"/>
        <v>184.95575391484812</v>
      </c>
      <c r="W59" t="str">
        <f t="shared" si="141"/>
        <v>52 Skilled metal, electrical and electronic trades</v>
      </c>
      <c r="X59" s="18">
        <f t="shared" si="150"/>
        <v>1.198916511525894</v>
      </c>
      <c r="Y59" s="18">
        <f t="shared" si="150"/>
        <v>1.0581701223747402</v>
      </c>
      <c r="Z59" s="18">
        <f t="shared" si="150"/>
        <v>0.96476793730655652</v>
      </c>
      <c r="AA59" s="18">
        <f t="shared" si="150"/>
        <v>1.0111820579295183</v>
      </c>
      <c r="AB59" s="18">
        <f t="shared" si="150"/>
        <v>1.0534293842448492</v>
      </c>
      <c r="AD59" s="68">
        <f t="shared" si="113"/>
        <v>42.668896940483428</v>
      </c>
      <c r="AE59" s="69">
        <f t="shared" si="114"/>
        <v>58.240427059813669</v>
      </c>
      <c r="AF59" s="69">
        <f t="shared" si="115"/>
        <v>100.9093240002971</v>
      </c>
      <c r="AH59" t="str">
        <f t="shared" si="142"/>
        <v>52 Skilled metal, electrical and electronic trades</v>
      </c>
      <c r="AI59" s="18">
        <f t="shared" si="151"/>
        <v>1.5814207435763394</v>
      </c>
      <c r="AJ59" s="18">
        <f t="shared" si="151"/>
        <v>1.3770532053698092</v>
      </c>
      <c r="AK59" s="18">
        <f t="shared" si="151"/>
        <v>1.4037175192737117</v>
      </c>
      <c r="AL59" s="18">
        <f t="shared" si="151"/>
        <v>1.5077348010628664</v>
      </c>
      <c r="AM59" s="18">
        <f t="shared" si="151"/>
        <v>1.6144576613222292</v>
      </c>
      <c r="AO59" s="68">
        <f t="shared" si="117"/>
        <v>37.645925655053539</v>
      </c>
      <c r="AP59" s="69">
        <f t="shared" si="118"/>
        <v>52.683846961544525</v>
      </c>
      <c r="AQ59" s="69">
        <f t="shared" si="119"/>
        <v>90.329772616598063</v>
      </c>
      <c r="AS59" t="str">
        <f t="shared" si="143"/>
        <v>52 Skilled metal, electrical and electronic trades</v>
      </c>
      <c r="AT59" s="18">
        <f t="shared" si="152"/>
        <v>6.4011214505553831</v>
      </c>
      <c r="AU59" s="18">
        <f t="shared" si="152"/>
        <v>5.1371941123581184</v>
      </c>
      <c r="AV59" s="18">
        <f t="shared" si="152"/>
        <v>4.7988372446015646</v>
      </c>
      <c r="AW59" s="18">
        <f t="shared" si="152"/>
        <v>4.5219137886176632</v>
      </c>
      <c r="AX59" s="18">
        <f t="shared" si="152"/>
        <v>4.2093376366857775</v>
      </c>
      <c r="AZ59" s="68">
        <f t="shared" si="121"/>
        <v>8.3816352296128809</v>
      </c>
      <c r="BA59" s="69">
        <f t="shared" si="122"/>
        <v>44.131397788738241</v>
      </c>
      <c r="BB59" s="69">
        <f t="shared" si="123"/>
        <v>52.513033018351116</v>
      </c>
      <c r="BD59" t="str">
        <f t="shared" si="144"/>
        <v>52 Skilled metal, electrical and electronic trades</v>
      </c>
      <c r="BE59" s="18">
        <f t="shared" si="153"/>
        <v>8.7266135557269937</v>
      </c>
      <c r="BF59" s="18">
        <f t="shared" si="153"/>
        <v>8.5547210199939023</v>
      </c>
      <c r="BG59" s="18">
        <f t="shared" si="153"/>
        <v>7.2213763305170513</v>
      </c>
      <c r="BH59" s="18">
        <f t="shared" si="153"/>
        <v>7.1229537263019793</v>
      </c>
      <c r="BI59" s="18">
        <f t="shared" si="153"/>
        <v>6.5263130968918848</v>
      </c>
      <c r="BK59" s="68">
        <f t="shared" si="125"/>
        <v>-4.5630839106555072</v>
      </c>
      <c r="BL59" s="69">
        <f t="shared" si="126"/>
        <v>35.318159348125249</v>
      </c>
      <c r="BM59" s="69">
        <f t="shared" si="127"/>
        <v>30.755075437469742</v>
      </c>
      <c r="BO59" t="str">
        <f t="shared" si="145"/>
        <v>52 Skilled metal, electrical and electronic trades</v>
      </c>
      <c r="BP59" s="18">
        <f t="shared" si="154"/>
        <v>4.8981134154419248</v>
      </c>
      <c r="BQ59" s="18">
        <f t="shared" si="154"/>
        <v>4.8535154219665797</v>
      </c>
      <c r="BR59" s="18">
        <f t="shared" si="154"/>
        <v>4.2987118827342767</v>
      </c>
      <c r="BS59" s="18">
        <f t="shared" si="154"/>
        <v>4.210395883945095</v>
      </c>
      <c r="BT59" s="18">
        <f t="shared" si="154"/>
        <v>4.083116241835878</v>
      </c>
      <c r="BV59" s="68">
        <f t="shared" si="129"/>
        <v>-27.431990176246991</v>
      </c>
      <c r="BW59" s="69">
        <f t="shared" si="130"/>
        <v>30.480132581799701</v>
      </c>
      <c r="BX59" s="69">
        <f t="shared" si="131"/>
        <v>3.0481424055527127</v>
      </c>
      <c r="BZ59" t="str">
        <f t="shared" si="146"/>
        <v>52 Skilled metal, electrical and electronic trades</v>
      </c>
      <c r="CA59" s="18">
        <f t="shared" si="155"/>
        <v>3.6934182391079977</v>
      </c>
      <c r="CB59" s="18">
        <f t="shared" si="155"/>
        <v>3.7191174337140191</v>
      </c>
      <c r="CC59" s="18">
        <f t="shared" si="155"/>
        <v>3.4001116947294587</v>
      </c>
      <c r="CD59" s="18">
        <f t="shared" si="155"/>
        <v>3.0613468166498299</v>
      </c>
      <c r="CE59" s="18">
        <f t="shared" si="155"/>
        <v>2.7094445441954744</v>
      </c>
      <c r="CG59" s="68">
        <f t="shared" si="133"/>
        <v>-55.848389103657993</v>
      </c>
      <c r="CH59" s="69">
        <f t="shared" si="134"/>
        <v>26.044276535433998</v>
      </c>
      <c r="CI59" s="69">
        <f t="shared" si="135"/>
        <v>-29.804112568223989</v>
      </c>
      <c r="CK59" t="str">
        <f t="shared" si="147"/>
        <v>52 Skilled metal, electrical and electronic trades</v>
      </c>
      <c r="CL59" s="18">
        <f t="shared" si="156"/>
        <v>3.7778243629606605</v>
      </c>
      <c r="CM59" s="18">
        <f t="shared" si="156"/>
        <v>4.2252778241981295</v>
      </c>
      <c r="CN59" s="18">
        <f t="shared" si="156"/>
        <v>4.1550942598461118</v>
      </c>
      <c r="CO59" s="18">
        <f t="shared" si="156"/>
        <v>4.5676589346729459</v>
      </c>
      <c r="CP59" s="18">
        <f t="shared" si="156"/>
        <v>4.6479144522611957</v>
      </c>
      <c r="CR59" s="68">
        <f t="shared" si="137"/>
        <v>-24.801838496904878</v>
      </c>
      <c r="CS59" s="69">
        <f t="shared" si="138"/>
        <v>29.458517738630331</v>
      </c>
      <c r="CT59" s="69">
        <f t="shared" si="139"/>
        <v>4.6566792417254526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0.14858618949755589</v>
      </c>
      <c r="C60" s="18">
        <f t="shared" si="148"/>
        <v>6.9292924901130176E-2</v>
      </c>
      <c r="D60" s="18">
        <f t="shared" si="148"/>
        <v>5.4517703191214059E-2</v>
      </c>
      <c r="E60" s="18">
        <f t="shared" si="148"/>
        <v>7.7587651277343433E-2</v>
      </c>
      <c r="F60" s="18">
        <f t="shared" si="148"/>
        <v>6.2764317788670976E-2</v>
      </c>
      <c r="H60" s="68">
        <f t="shared" si="105"/>
        <v>79.630345433949373</v>
      </c>
      <c r="I60" s="69">
        <f t="shared" si="106"/>
        <v>77.837035331477807</v>
      </c>
      <c r="J60" s="69">
        <f t="shared" si="107"/>
        <v>157.46738076542718</v>
      </c>
      <c r="L60" t="str">
        <f t="shared" si="140"/>
        <v>53 Skilled construction and building trades</v>
      </c>
      <c r="M60" s="18">
        <f t="shared" si="149"/>
        <v>0.33052799945465616</v>
      </c>
      <c r="N60" s="18">
        <f t="shared" si="149"/>
        <v>0.24417764418827517</v>
      </c>
      <c r="O60" s="18">
        <f t="shared" si="149"/>
        <v>0.19721101143088368</v>
      </c>
      <c r="P60" s="18">
        <f t="shared" si="149"/>
        <v>0.2049263274528024</v>
      </c>
      <c r="Q60" s="18">
        <f t="shared" si="149"/>
        <v>0.19934042556476814</v>
      </c>
      <c r="S60" s="68">
        <f t="shared" si="109"/>
        <v>60.03567515844437</v>
      </c>
      <c r="T60" s="69">
        <f t="shared" si="110"/>
        <v>65.600062663720863</v>
      </c>
      <c r="U60" s="69">
        <f t="shared" si="111"/>
        <v>125.63573782216524</v>
      </c>
      <c r="W60" t="str">
        <f t="shared" si="141"/>
        <v>53 Skilled construction and building trades</v>
      </c>
      <c r="X60" s="18">
        <f t="shared" si="150"/>
        <v>0.60044021187738983</v>
      </c>
      <c r="Y60" s="18">
        <f t="shared" si="150"/>
        <v>0.45348652420430263</v>
      </c>
      <c r="Z60" s="18">
        <f t="shared" si="150"/>
        <v>0.39824663468592547</v>
      </c>
      <c r="AA60" s="18">
        <f t="shared" si="150"/>
        <v>0.41224388303049991</v>
      </c>
      <c r="AB60" s="18">
        <f t="shared" si="150"/>
        <v>0.40763159816351408</v>
      </c>
      <c r="AD60" s="68">
        <f t="shared" si="113"/>
        <v>33.740352654991106</v>
      </c>
      <c r="AE60" s="69">
        <f t="shared" si="114"/>
        <v>58.962045805504751</v>
      </c>
      <c r="AF60" s="69">
        <f t="shared" si="115"/>
        <v>92.702398460495843</v>
      </c>
      <c r="AH60" t="str">
        <f t="shared" si="142"/>
        <v>53 Skilled construction and building trades</v>
      </c>
      <c r="AI60" s="18">
        <f t="shared" si="151"/>
        <v>1.0767022498295609</v>
      </c>
      <c r="AJ60" s="18">
        <f t="shared" si="151"/>
        <v>1.0211510819058378</v>
      </c>
      <c r="AK60" s="18">
        <f t="shared" si="151"/>
        <v>0.94685602489982723</v>
      </c>
      <c r="AL60" s="18">
        <f t="shared" si="151"/>
        <v>1.0248694816348538</v>
      </c>
      <c r="AM60" s="18">
        <f t="shared" si="151"/>
        <v>1.0397522923810603</v>
      </c>
      <c r="AO60" s="68">
        <f t="shared" si="117"/>
        <v>31.420271560746365</v>
      </c>
      <c r="AP60" s="69">
        <f t="shared" si="118"/>
        <v>60.714296860435269</v>
      </c>
      <c r="AQ60" s="69">
        <f t="shared" si="119"/>
        <v>92.134568421181626</v>
      </c>
      <c r="AS60" t="str">
        <f t="shared" si="143"/>
        <v>53 Skilled construction and building trades</v>
      </c>
      <c r="AT60" s="18">
        <f t="shared" si="152"/>
        <v>1.644058917897425</v>
      </c>
      <c r="AU60" s="18">
        <f t="shared" si="152"/>
        <v>1.4141106296695993</v>
      </c>
      <c r="AV60" s="18">
        <f t="shared" si="152"/>
        <v>1.1975495982399027</v>
      </c>
      <c r="AW60" s="18">
        <f t="shared" si="152"/>
        <v>1.2932055155996243</v>
      </c>
      <c r="AX60" s="18">
        <f t="shared" si="152"/>
        <v>1.2241219481356505</v>
      </c>
      <c r="AZ60" s="68">
        <f t="shared" si="121"/>
        <v>26.301681626328488</v>
      </c>
      <c r="BA60" s="69">
        <f t="shared" si="122"/>
        <v>58.779468134659965</v>
      </c>
      <c r="BB60" s="69">
        <f t="shared" si="123"/>
        <v>85.081149760988467</v>
      </c>
      <c r="BD60" t="str">
        <f t="shared" si="144"/>
        <v>53 Skilled construction and building trades</v>
      </c>
      <c r="BE60" s="18">
        <f t="shared" si="153"/>
        <v>4.4562071247790591</v>
      </c>
      <c r="BF60" s="18">
        <f t="shared" si="153"/>
        <v>4.0129850364379562</v>
      </c>
      <c r="BG60" s="18">
        <f t="shared" si="153"/>
        <v>3.1286228372591443</v>
      </c>
      <c r="BH60" s="18">
        <f t="shared" si="153"/>
        <v>2.978176141522435</v>
      </c>
      <c r="BI60" s="18">
        <f t="shared" si="153"/>
        <v>2.4655677540153356</v>
      </c>
      <c r="BK60" s="68">
        <f t="shared" si="125"/>
        <v>-16.779139747539645</v>
      </c>
      <c r="BL60" s="69">
        <f t="shared" si="126"/>
        <v>34.700876469549947</v>
      </c>
      <c r="BM60" s="69">
        <f t="shared" si="127"/>
        <v>17.921736722010305</v>
      </c>
      <c r="BO60" t="str">
        <f t="shared" si="145"/>
        <v>53 Skilled construction and building trades</v>
      </c>
      <c r="BP60" s="18">
        <f t="shared" si="154"/>
        <v>3.7680415791855002</v>
      </c>
      <c r="BQ60" s="18">
        <f t="shared" si="154"/>
        <v>3.938267925985738</v>
      </c>
      <c r="BR60" s="18">
        <f t="shared" si="154"/>
        <v>3.2005123596602334</v>
      </c>
      <c r="BS60" s="18">
        <f t="shared" si="154"/>
        <v>3.4115908494806368</v>
      </c>
      <c r="BT60" s="18">
        <f t="shared" si="154"/>
        <v>3.7617157179308065</v>
      </c>
      <c r="BV60" s="68">
        <f t="shared" si="129"/>
        <v>-10.203735664945624</v>
      </c>
      <c r="BW60" s="69">
        <f t="shared" si="130"/>
        <v>40.429347243205157</v>
      </c>
      <c r="BX60" s="69">
        <f t="shared" si="131"/>
        <v>30.225611578259539</v>
      </c>
      <c r="BZ60" t="str">
        <f t="shared" si="146"/>
        <v>53 Skilled construction and building trades</v>
      </c>
      <c r="CA60" s="18">
        <f t="shared" si="155"/>
        <v>2.8351896503064573</v>
      </c>
      <c r="CB60" s="18">
        <f t="shared" si="155"/>
        <v>2.9845354056932991</v>
      </c>
      <c r="CC60" s="18">
        <f t="shared" si="155"/>
        <v>2.5170851744160165</v>
      </c>
      <c r="CD60" s="18">
        <f t="shared" si="155"/>
        <v>2.4076087843689544</v>
      </c>
      <c r="CE60" s="18">
        <f t="shared" si="155"/>
        <v>2.6703893424690097</v>
      </c>
      <c r="CG60" s="68">
        <f t="shared" si="133"/>
        <v>-41.219111603417971</v>
      </c>
      <c r="CH60" s="69">
        <f t="shared" si="134"/>
        <v>32.645405375159648</v>
      </c>
      <c r="CI60" s="69">
        <f t="shared" si="135"/>
        <v>-8.5737062282583221</v>
      </c>
      <c r="CK60" t="str">
        <f t="shared" si="147"/>
        <v>53 Skilled construction and building trades</v>
      </c>
      <c r="CL60" s="18">
        <f t="shared" si="156"/>
        <v>4.4348828278197105</v>
      </c>
      <c r="CM60" s="18">
        <f t="shared" si="156"/>
        <v>4.5263453993426754</v>
      </c>
      <c r="CN60" s="18">
        <f t="shared" si="156"/>
        <v>3.7993722601605238</v>
      </c>
      <c r="CO60" s="18">
        <f t="shared" si="156"/>
        <v>3.6554870021510375</v>
      </c>
      <c r="CP60" s="18">
        <f t="shared" si="156"/>
        <v>1.7195420599292248</v>
      </c>
      <c r="CR60" s="68">
        <f t="shared" si="137"/>
        <v>-69.574975773283228</v>
      </c>
      <c r="CS60" s="69">
        <f t="shared" si="138"/>
        <v>19.660524347125527</v>
      </c>
      <c r="CT60" s="69">
        <f t="shared" si="139"/>
        <v>-49.914451426157697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0.59672380410780201</v>
      </c>
      <c r="C61" s="18">
        <f t="shared" si="148"/>
        <v>0.48455086820739529</v>
      </c>
      <c r="D61" s="18">
        <f t="shared" si="148"/>
        <v>0.45671719502180891</v>
      </c>
      <c r="E61" s="18">
        <f t="shared" si="148"/>
        <v>0.53941336481909297</v>
      </c>
      <c r="F61" s="18">
        <f t="shared" si="148"/>
        <v>0.58343825819103978</v>
      </c>
      <c r="H61" s="68">
        <f t="shared" si="105"/>
        <v>99.320507627516776</v>
      </c>
      <c r="I61" s="69">
        <f t="shared" si="106"/>
        <v>67.777542927168895</v>
      </c>
      <c r="J61" s="69">
        <f t="shared" si="107"/>
        <v>167.09805055468567</v>
      </c>
      <c r="L61" t="str">
        <f t="shared" si="140"/>
        <v>54 Textiles, printing and other skilled trades</v>
      </c>
      <c r="M61" s="18">
        <f t="shared" si="149"/>
        <v>0.67843970563657807</v>
      </c>
      <c r="N61" s="18">
        <f t="shared" si="149"/>
        <v>0.72675616894762984</v>
      </c>
      <c r="O61" s="18">
        <f t="shared" si="149"/>
        <v>0.60697719575222364</v>
      </c>
      <c r="P61" s="18">
        <f t="shared" si="149"/>
        <v>0.62109595483233215</v>
      </c>
      <c r="Q61" s="18">
        <f t="shared" si="149"/>
        <v>0.66071794130750972</v>
      </c>
      <c r="S61" s="68">
        <f t="shared" si="109"/>
        <v>72.344056500523379</v>
      </c>
      <c r="T61" s="69">
        <f t="shared" si="110"/>
        <v>66.940444176590219</v>
      </c>
      <c r="U61" s="69">
        <f t="shared" si="111"/>
        <v>139.28450067711358</v>
      </c>
      <c r="W61" t="str">
        <f t="shared" si="141"/>
        <v>54 Textiles, printing and other skilled trades</v>
      </c>
      <c r="X61" s="18">
        <f t="shared" si="150"/>
        <v>0.81684405197430909</v>
      </c>
      <c r="Y61" s="18">
        <f t="shared" si="150"/>
        <v>0.75538275246184217</v>
      </c>
      <c r="Z61" s="18">
        <f t="shared" si="150"/>
        <v>0.66031263235483706</v>
      </c>
      <c r="AA61" s="18">
        <f t="shared" si="150"/>
        <v>0.74748543951675039</v>
      </c>
      <c r="AB61" s="18">
        <f t="shared" si="150"/>
        <v>0.78880402307453745</v>
      </c>
      <c r="AD61" s="68">
        <f t="shared" si="113"/>
        <v>56.086825546424713</v>
      </c>
      <c r="AE61" s="69">
        <f t="shared" si="114"/>
        <v>70.389264294314017</v>
      </c>
      <c r="AF61" s="69">
        <f t="shared" si="115"/>
        <v>126.47608984073875</v>
      </c>
      <c r="AH61" t="str">
        <f t="shared" si="142"/>
        <v>54 Textiles, printing and other skilled trades</v>
      </c>
      <c r="AI61" s="18">
        <f t="shared" si="151"/>
        <v>1.0876732015224144</v>
      </c>
      <c r="AJ61" s="18">
        <f t="shared" si="151"/>
        <v>1.0258201405013516</v>
      </c>
      <c r="AK61" s="18">
        <f t="shared" si="151"/>
        <v>1.0506960378054768</v>
      </c>
      <c r="AL61" s="18">
        <f t="shared" si="151"/>
        <v>1.0983668513285603</v>
      </c>
      <c r="AM61" s="18">
        <f t="shared" si="151"/>
        <v>1.1875143819236347</v>
      </c>
      <c r="AO61" s="68">
        <f t="shared" si="117"/>
        <v>35.262747340924726</v>
      </c>
      <c r="AP61" s="69">
        <f t="shared" si="118"/>
        <v>62.759781363749681</v>
      </c>
      <c r="AQ61" s="69">
        <f t="shared" si="119"/>
        <v>98.022528704674414</v>
      </c>
      <c r="AS61" t="str">
        <f t="shared" si="143"/>
        <v>54 Textiles, printing and other skilled trades</v>
      </c>
      <c r="AT61" s="18">
        <f t="shared" si="152"/>
        <v>1.2225335951432115</v>
      </c>
      <c r="AU61" s="18">
        <f t="shared" si="152"/>
        <v>1.1127276612088703</v>
      </c>
      <c r="AV61" s="18">
        <f t="shared" si="152"/>
        <v>1.0191237297655538</v>
      </c>
      <c r="AW61" s="18">
        <f t="shared" si="152"/>
        <v>1.1381756589451244</v>
      </c>
      <c r="AX61" s="18">
        <f t="shared" si="152"/>
        <v>1.1866263215092512</v>
      </c>
      <c r="AZ61" s="68">
        <f t="shared" si="121"/>
        <v>43.86826992868793</v>
      </c>
      <c r="BA61" s="69">
        <f t="shared" si="122"/>
        <v>65.81990241190681</v>
      </c>
      <c r="BB61" s="69">
        <f t="shared" si="123"/>
        <v>109.68817234059473</v>
      </c>
      <c r="BD61" t="str">
        <f t="shared" si="144"/>
        <v>54 Textiles, printing and other skilled trades</v>
      </c>
      <c r="BE61" s="18">
        <f t="shared" si="153"/>
        <v>1.9619685755912608</v>
      </c>
      <c r="BF61" s="18">
        <f t="shared" si="153"/>
        <v>1.68918074073622</v>
      </c>
      <c r="BG61" s="18">
        <f t="shared" si="153"/>
        <v>1.6003250831072857</v>
      </c>
      <c r="BH61" s="18">
        <f t="shared" si="153"/>
        <v>1.6756930679324822</v>
      </c>
      <c r="BI61" s="18">
        <f t="shared" si="153"/>
        <v>1.5259672995610642</v>
      </c>
      <c r="BK61" s="68">
        <f t="shared" si="125"/>
        <v>0.69443865115987857</v>
      </c>
      <c r="BL61" s="69">
        <f t="shared" si="126"/>
        <v>41.937343620099767</v>
      </c>
      <c r="BM61" s="69">
        <f t="shared" si="127"/>
        <v>42.631782271259652</v>
      </c>
      <c r="BO61" t="str">
        <f t="shared" si="145"/>
        <v>54 Textiles, printing and other skilled trades</v>
      </c>
      <c r="BP61" s="18">
        <f t="shared" si="154"/>
        <v>2.5052242724632889</v>
      </c>
      <c r="BQ61" s="18">
        <f t="shared" si="154"/>
        <v>2.027861609211441</v>
      </c>
      <c r="BR61" s="18">
        <f t="shared" si="154"/>
        <v>2.0332834407975944</v>
      </c>
      <c r="BS61" s="18">
        <f t="shared" si="154"/>
        <v>1.9895023911168215</v>
      </c>
      <c r="BT61" s="18">
        <f t="shared" si="154"/>
        <v>1.8829831480274679</v>
      </c>
      <c r="BV61" s="68">
        <f t="shared" si="129"/>
        <v>-29.247740110690245</v>
      </c>
      <c r="BW61" s="69">
        <f t="shared" si="130"/>
        <v>33.531509331772448</v>
      </c>
      <c r="BX61" s="69">
        <f t="shared" si="131"/>
        <v>4.2837692210822027</v>
      </c>
      <c r="BZ61" t="str">
        <f t="shared" si="146"/>
        <v>54 Textiles, printing and other skilled trades</v>
      </c>
      <c r="CA61" s="18">
        <f t="shared" si="155"/>
        <v>2.8576812578324851</v>
      </c>
      <c r="CB61" s="18">
        <f t="shared" si="155"/>
        <v>2.4803107662520212</v>
      </c>
      <c r="CC61" s="18">
        <f t="shared" si="155"/>
        <v>2.5706235224985936</v>
      </c>
      <c r="CD61" s="18">
        <f t="shared" si="155"/>
        <v>2.7668365408794009</v>
      </c>
      <c r="CE61" s="18">
        <f t="shared" si="155"/>
        <v>3.2863320975302939</v>
      </c>
      <c r="CG61" s="68">
        <f t="shared" si="133"/>
        <v>-29.16752083673428</v>
      </c>
      <c r="CH61" s="69">
        <f t="shared" si="134"/>
        <v>32.127952469068767</v>
      </c>
      <c r="CI61" s="69">
        <f t="shared" si="135"/>
        <v>2.9604316323344899</v>
      </c>
      <c r="CK61" t="str">
        <f t="shared" si="147"/>
        <v>54 Textiles, printing and other skilled trades</v>
      </c>
      <c r="CL61" s="18">
        <f t="shared" si="156"/>
        <v>3.620775970342792</v>
      </c>
      <c r="CM61" s="18">
        <f t="shared" si="156"/>
        <v>3.1536750665436211</v>
      </c>
      <c r="CN61" s="18">
        <f t="shared" si="156"/>
        <v>3.3747627774641993</v>
      </c>
      <c r="CO61" s="18">
        <f t="shared" si="156"/>
        <v>2.9559323272102653</v>
      </c>
      <c r="CP61" s="18">
        <f t="shared" si="156"/>
        <v>2.5836074163259357</v>
      </c>
      <c r="CR61" s="68">
        <f t="shared" si="137"/>
        <v>-48.534849236649301</v>
      </c>
      <c r="CS61" s="69">
        <f t="shared" si="138"/>
        <v>23.005753575279808</v>
      </c>
      <c r="CT61" s="69">
        <f t="shared" si="139"/>
        <v>-25.529095661369496</v>
      </c>
    </row>
    <row r="62" spans="1:98" x14ac:dyDescent="0.2">
      <c r="A62" t="str">
        <f t="shared" si="103"/>
        <v>61 Caring personal service occupations</v>
      </c>
      <c r="B62" s="18">
        <f t="shared" si="148"/>
        <v>0.47451258192472157</v>
      </c>
      <c r="C62" s="18">
        <f t="shared" si="148"/>
        <v>0.41024431264946809</v>
      </c>
      <c r="D62" s="18">
        <f t="shared" si="148"/>
        <v>0.34409097087992624</v>
      </c>
      <c r="E62" s="18">
        <f t="shared" si="148"/>
        <v>0.40247345857859684</v>
      </c>
      <c r="F62" s="18">
        <f t="shared" si="148"/>
        <v>0.45143196199677682</v>
      </c>
      <c r="H62" s="68">
        <f t="shared" si="105"/>
        <v>104.7026529192526</v>
      </c>
      <c r="I62" s="69">
        <f t="shared" si="106"/>
        <v>79.571073887555343</v>
      </c>
      <c r="J62" s="69">
        <f t="shared" si="107"/>
        <v>184.27372680680793</v>
      </c>
      <c r="L62" t="str">
        <f t="shared" si="140"/>
        <v>61 Caring personal service occupations</v>
      </c>
      <c r="M62" s="18">
        <f t="shared" si="149"/>
        <v>3.5841513811930703</v>
      </c>
      <c r="N62" s="18">
        <f t="shared" si="149"/>
        <v>3.7266176578966004</v>
      </c>
      <c r="O62" s="18">
        <f t="shared" si="149"/>
        <v>3.2201237490736765</v>
      </c>
      <c r="P62" s="18">
        <f t="shared" si="149"/>
        <v>3.7118571415515564</v>
      </c>
      <c r="Q62" s="18">
        <f t="shared" si="149"/>
        <v>4.0260048104196766</v>
      </c>
      <c r="S62" s="68">
        <f t="shared" si="109"/>
        <v>97.94945633478072</v>
      </c>
      <c r="T62" s="69">
        <f t="shared" si="110"/>
        <v>81.247555342633916</v>
      </c>
      <c r="U62" s="69">
        <f t="shared" si="111"/>
        <v>179.19701167741462</v>
      </c>
      <c r="W62" t="str">
        <f t="shared" si="141"/>
        <v>61 Caring personal service occupations</v>
      </c>
      <c r="X62" s="18">
        <f t="shared" si="150"/>
        <v>5.565061765128049</v>
      </c>
      <c r="Y62" s="18">
        <f t="shared" si="150"/>
        <v>5.9177230408324615</v>
      </c>
      <c r="Z62" s="18">
        <f t="shared" si="150"/>
        <v>5.2061953565684913</v>
      </c>
      <c r="AA62" s="18">
        <f t="shared" si="150"/>
        <v>5.9245871479290626</v>
      </c>
      <c r="AB62" s="18">
        <f t="shared" si="150"/>
        <v>6.4614655020906255</v>
      </c>
      <c r="AD62" s="68">
        <f t="shared" si="113"/>
        <v>62.165067231599636</v>
      </c>
      <c r="AE62" s="69">
        <f t="shared" si="114"/>
        <v>88.502727536312193</v>
      </c>
      <c r="AF62" s="69">
        <f t="shared" si="115"/>
        <v>150.6677947679118</v>
      </c>
      <c r="AH62" t="str">
        <f t="shared" si="142"/>
        <v>61 Caring personal service occupations</v>
      </c>
      <c r="AI62" s="18">
        <f t="shared" si="151"/>
        <v>15.853647881427735</v>
      </c>
      <c r="AJ62" s="18">
        <f t="shared" si="151"/>
        <v>15.865295426507803</v>
      </c>
      <c r="AK62" s="18">
        <f t="shared" si="151"/>
        <v>14.414188136699885</v>
      </c>
      <c r="AL62" s="18">
        <f t="shared" si="151"/>
        <v>14.720496907738559</v>
      </c>
      <c r="AM62" s="18">
        <f t="shared" si="151"/>
        <v>13.807898649433278</v>
      </c>
      <c r="AO62" s="68">
        <f t="shared" si="117"/>
        <v>14.64465852302361</v>
      </c>
      <c r="AP62" s="69">
        <f t="shared" si="118"/>
        <v>63.387961123196035</v>
      </c>
      <c r="AQ62" s="69">
        <f t="shared" si="119"/>
        <v>78.032619646219644</v>
      </c>
      <c r="AS62" t="str">
        <f t="shared" si="143"/>
        <v>61 Caring personal service occupations</v>
      </c>
      <c r="AT62" s="18">
        <f t="shared" si="152"/>
        <v>8.4380945106891403</v>
      </c>
      <c r="AU62" s="18">
        <f t="shared" si="152"/>
        <v>8.8676159248567181</v>
      </c>
      <c r="AV62" s="18">
        <f t="shared" si="152"/>
        <v>7.5609852315980346</v>
      </c>
      <c r="AW62" s="18">
        <f t="shared" si="152"/>
        <v>7.6843202113904816</v>
      </c>
      <c r="AX62" s="18">
        <f t="shared" si="152"/>
        <v>7.3590324759339421</v>
      </c>
      <c r="AZ62" s="68">
        <f t="shared" si="121"/>
        <v>20.25974739695307</v>
      </c>
      <c r="BA62" s="69">
        <f t="shared" si="122"/>
        <v>65.305045806885602</v>
      </c>
      <c r="BB62" s="69">
        <f t="shared" si="123"/>
        <v>85.564793203838676</v>
      </c>
      <c r="BD62" t="str">
        <f t="shared" si="144"/>
        <v>61 Caring personal service occupations</v>
      </c>
      <c r="BE62" s="18">
        <f t="shared" si="153"/>
        <v>13.050593536446689</v>
      </c>
      <c r="BF62" s="18">
        <f t="shared" si="153"/>
        <v>12.957339291617098</v>
      </c>
      <c r="BG62" s="18">
        <f t="shared" si="153"/>
        <v>13.319176943886305</v>
      </c>
      <c r="BH62" s="18">
        <f t="shared" si="153"/>
        <v>13.872351276369416</v>
      </c>
      <c r="BI62" s="18">
        <f t="shared" si="153"/>
        <v>14.85170246663162</v>
      </c>
      <c r="BK62" s="68">
        <f t="shared" si="125"/>
        <v>17.751736927869164</v>
      </c>
      <c r="BL62" s="69">
        <f t="shared" si="126"/>
        <v>59.510600606322598</v>
      </c>
      <c r="BM62" s="69">
        <f t="shared" si="127"/>
        <v>77.262337534191758</v>
      </c>
      <c r="BO62" t="str">
        <f t="shared" si="145"/>
        <v>61 Caring personal service occupations</v>
      </c>
      <c r="BP62" s="18">
        <f t="shared" si="154"/>
        <v>10.658740474225857</v>
      </c>
      <c r="BQ62" s="18">
        <f t="shared" si="154"/>
        <v>9.5092829844140603</v>
      </c>
      <c r="BR62" s="18">
        <f t="shared" si="154"/>
        <v>9.4319375106848646</v>
      </c>
      <c r="BS62" s="18">
        <f t="shared" si="154"/>
        <v>9.2195397219795385</v>
      </c>
      <c r="BT62" s="18">
        <f t="shared" si="154"/>
        <v>8.366583584527115</v>
      </c>
      <c r="BV62" s="68">
        <f t="shared" si="129"/>
        <v>-32.229756510321465</v>
      </c>
      <c r="BW62" s="69">
        <f t="shared" si="130"/>
        <v>42.9860235101876</v>
      </c>
      <c r="BX62" s="69">
        <f t="shared" si="131"/>
        <v>10.756266999866135</v>
      </c>
      <c r="BZ62" t="str">
        <f t="shared" si="146"/>
        <v>61 Caring personal service occupations</v>
      </c>
      <c r="CA62" s="18">
        <f t="shared" si="155"/>
        <v>4.8042949637391876</v>
      </c>
      <c r="CB62" s="18">
        <f t="shared" si="155"/>
        <v>2.7183272154967537</v>
      </c>
      <c r="CC62" s="18">
        <f t="shared" si="155"/>
        <v>2.5128473976440824</v>
      </c>
      <c r="CD62" s="18">
        <f t="shared" si="155"/>
        <v>1.843086763984372</v>
      </c>
      <c r="CE62" s="18">
        <f t="shared" si="155"/>
        <v>2.0690289486866931</v>
      </c>
      <c r="CG62" s="68">
        <f t="shared" si="133"/>
        <v>-54.379512365004445</v>
      </c>
      <c r="CH62" s="69">
        <f t="shared" si="134"/>
        <v>21.065331185213083</v>
      </c>
      <c r="CI62" s="69">
        <f t="shared" si="135"/>
        <v>-33.314181179791362</v>
      </c>
      <c r="CK62" t="str">
        <f t="shared" si="147"/>
        <v>61 Caring personal service occupations</v>
      </c>
      <c r="CL62" s="18">
        <f t="shared" si="156"/>
        <v>1.7709522964034532</v>
      </c>
      <c r="CM62" s="18">
        <f t="shared" si="156"/>
        <v>1.6797024102417273</v>
      </c>
      <c r="CN62" s="18">
        <f t="shared" si="156"/>
        <v>1.7332405174112961</v>
      </c>
      <c r="CO62" s="18">
        <f t="shared" si="156"/>
        <v>2.5110598860493853</v>
      </c>
      <c r="CP62" s="18">
        <f t="shared" si="156"/>
        <v>3.8986760289439792</v>
      </c>
      <c r="CR62" s="68">
        <f t="shared" si="137"/>
        <v>51.212708372449633</v>
      </c>
      <c r="CS62" s="69">
        <f t="shared" si="138"/>
        <v>40.396471660515019</v>
      </c>
      <c r="CT62" s="69">
        <f t="shared" si="139"/>
        <v>91.609180032964645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0.1827184853053278</v>
      </c>
      <c r="C63" s="18">
        <f t="shared" si="148"/>
        <v>0.25022530376838925</v>
      </c>
      <c r="D63" s="18">
        <f t="shared" si="148"/>
        <v>0.16941739290600299</v>
      </c>
      <c r="E63" s="18">
        <f t="shared" si="148"/>
        <v>0.18316552000612157</v>
      </c>
      <c r="F63" s="18">
        <f t="shared" si="148"/>
        <v>0.2240058777758987</v>
      </c>
      <c r="H63" s="68">
        <f t="shared" si="105"/>
        <v>106.30315187173305</v>
      </c>
      <c r="I63" s="69">
        <f t="shared" si="106"/>
        <v>73.386454706314623</v>
      </c>
      <c r="J63" s="69">
        <f t="shared" si="107"/>
        <v>179.68960657804766</v>
      </c>
      <c r="L63" t="str">
        <f t="shared" si="140"/>
        <v>62 Leisure, travel and related personal service occupations</v>
      </c>
      <c r="M63" s="18">
        <f t="shared" si="149"/>
        <v>0.55004491101502506</v>
      </c>
      <c r="N63" s="18">
        <f t="shared" si="149"/>
        <v>0.65610454322537892</v>
      </c>
      <c r="O63" s="18">
        <f t="shared" si="149"/>
        <v>0.53069553075810261</v>
      </c>
      <c r="P63" s="18">
        <f t="shared" si="149"/>
        <v>0.50523287386910065</v>
      </c>
      <c r="Q63" s="18">
        <f t="shared" si="149"/>
        <v>0.50497217842604003</v>
      </c>
      <c r="S63" s="68">
        <f t="shared" si="109"/>
        <v>50.651897718267158</v>
      </c>
      <c r="T63" s="69">
        <f t="shared" si="110"/>
        <v>60.259204147020604</v>
      </c>
      <c r="U63" s="69">
        <f t="shared" si="111"/>
        <v>110.91110186528776</v>
      </c>
      <c r="W63" t="str">
        <f t="shared" si="141"/>
        <v>62 Leisure, travel and related personal service occupations</v>
      </c>
      <c r="X63" s="18">
        <f t="shared" si="150"/>
        <v>1.1150756873819665</v>
      </c>
      <c r="Y63" s="18">
        <f t="shared" si="150"/>
        <v>1.3723470754373579</v>
      </c>
      <c r="Z63" s="18">
        <f t="shared" si="150"/>
        <v>1.2179763502408762</v>
      </c>
      <c r="AA63" s="18">
        <f t="shared" si="150"/>
        <v>1.3090192773283393</v>
      </c>
      <c r="AB63" s="18">
        <f t="shared" si="150"/>
        <v>1.52308868222584</v>
      </c>
      <c r="AD63" s="68">
        <f t="shared" si="113"/>
        <v>63.392859148426616</v>
      </c>
      <c r="AE63" s="69">
        <f t="shared" si="114"/>
        <v>81.133822382896909</v>
      </c>
      <c r="AF63" s="69">
        <f t="shared" si="115"/>
        <v>144.52668153132353</v>
      </c>
      <c r="AH63" t="str">
        <f t="shared" si="142"/>
        <v>62 Leisure, travel and related personal service occupations</v>
      </c>
      <c r="AI63" s="18">
        <f t="shared" si="151"/>
        <v>2.217835066052348</v>
      </c>
      <c r="AJ63" s="18">
        <f t="shared" si="151"/>
        <v>3.173930118738586</v>
      </c>
      <c r="AK63" s="18">
        <f t="shared" si="151"/>
        <v>2.8871190756762304</v>
      </c>
      <c r="AL63" s="18">
        <f t="shared" si="151"/>
        <v>3.0101343417987283</v>
      </c>
      <c r="AM63" s="18">
        <f t="shared" si="151"/>
        <v>3.574058604509923</v>
      </c>
      <c r="AO63" s="68">
        <f t="shared" si="117"/>
        <v>48.154004250471978</v>
      </c>
      <c r="AP63" s="69">
        <f t="shared" si="118"/>
        <v>73.083566968354248</v>
      </c>
      <c r="AQ63" s="69">
        <f t="shared" si="119"/>
        <v>121.23757121882623</v>
      </c>
      <c r="AS63" t="str">
        <f t="shared" si="143"/>
        <v>62 Leisure, travel and related personal service occupations</v>
      </c>
      <c r="AT63" s="18">
        <f t="shared" si="152"/>
        <v>2.5950781983248894</v>
      </c>
      <c r="AU63" s="18">
        <f t="shared" si="152"/>
        <v>3.6137394024510043</v>
      </c>
      <c r="AV63" s="18">
        <f t="shared" si="152"/>
        <v>3.4921465887600753</v>
      </c>
      <c r="AW63" s="18">
        <f t="shared" si="152"/>
        <v>3.6484392184497754</v>
      </c>
      <c r="AX63" s="18">
        <f t="shared" si="152"/>
        <v>4.5741293864874368</v>
      </c>
      <c r="AZ63" s="68">
        <f t="shared" si="121"/>
        <v>61.843006306803872</v>
      </c>
      <c r="BA63" s="69">
        <f t="shared" si="122"/>
        <v>77.497413973194242</v>
      </c>
      <c r="BB63" s="69">
        <f t="shared" si="123"/>
        <v>139.34042027999811</v>
      </c>
      <c r="BD63" t="str">
        <f t="shared" si="144"/>
        <v>62 Leisure, travel and related personal service occupations</v>
      </c>
      <c r="BE63" s="18">
        <f t="shared" si="153"/>
        <v>2.6250355748016996</v>
      </c>
      <c r="BF63" s="18">
        <f t="shared" si="153"/>
        <v>2.9170870513269667</v>
      </c>
      <c r="BG63" s="18">
        <f t="shared" si="153"/>
        <v>2.8902679845066612</v>
      </c>
      <c r="BH63" s="18">
        <f t="shared" si="153"/>
        <v>2.5095355817325506</v>
      </c>
      <c r="BI63" s="18">
        <f t="shared" si="153"/>
        <v>2.2490226314758885</v>
      </c>
      <c r="BK63" s="68">
        <f t="shared" si="125"/>
        <v>-17.827938251829263</v>
      </c>
      <c r="BL63" s="69">
        <f t="shared" si="126"/>
        <v>38.960965293810354</v>
      </c>
      <c r="BM63" s="69">
        <f t="shared" si="127"/>
        <v>21.133027041981091</v>
      </c>
      <c r="BO63" t="str">
        <f t="shared" si="145"/>
        <v>62 Leisure, travel and related personal service occupations</v>
      </c>
      <c r="BP63" s="18">
        <f t="shared" si="154"/>
        <v>2.7245733924179021</v>
      </c>
      <c r="BQ63" s="18">
        <f t="shared" si="154"/>
        <v>3.1269059456496127</v>
      </c>
      <c r="BR63" s="18">
        <f t="shared" si="154"/>
        <v>3.0750064596298405</v>
      </c>
      <c r="BS63" s="18">
        <f t="shared" si="154"/>
        <v>2.5994231665463703</v>
      </c>
      <c r="BT63" s="18">
        <f t="shared" si="154"/>
        <v>2.4283692433321806</v>
      </c>
      <c r="BV63" s="68">
        <f t="shared" si="129"/>
        <v>-39.66622520900296</v>
      </c>
      <c r="BW63" s="69">
        <f t="shared" si="130"/>
        <v>36.287613201069</v>
      </c>
      <c r="BX63" s="69">
        <f t="shared" si="131"/>
        <v>-3.3786120079339552</v>
      </c>
      <c r="BZ63" t="str">
        <f t="shared" si="146"/>
        <v>62 Leisure, travel and related personal service occupations</v>
      </c>
      <c r="CA63" s="18">
        <f t="shared" si="155"/>
        <v>2.6764881334530961</v>
      </c>
      <c r="CB63" s="18">
        <f t="shared" si="155"/>
        <v>3.2247893246114745</v>
      </c>
      <c r="CC63" s="18">
        <f t="shared" si="155"/>
        <v>3.1198019390808804</v>
      </c>
      <c r="CD63" s="18">
        <f t="shared" si="155"/>
        <v>3.4882371546960078</v>
      </c>
      <c r="CE63" s="18">
        <f t="shared" si="155"/>
        <v>4.2503404908874023</v>
      </c>
      <c r="CG63" s="68">
        <f t="shared" si="133"/>
        <v>-24.515780316318892</v>
      </c>
      <c r="CH63" s="69">
        <f t="shared" si="134"/>
        <v>37.565369060274932</v>
      </c>
      <c r="CI63" s="69">
        <f t="shared" si="135"/>
        <v>13.04958874395604</v>
      </c>
      <c r="CK63" t="str">
        <f t="shared" si="147"/>
        <v>62 Leisure, travel and related personal service occupations</v>
      </c>
      <c r="CL63" s="18">
        <f t="shared" si="156"/>
        <v>2.6383189064869579</v>
      </c>
      <c r="CM63" s="18">
        <f t="shared" si="156"/>
        <v>2.7319561035737867</v>
      </c>
      <c r="CN63" s="18">
        <f t="shared" si="156"/>
        <v>2.597733349439959</v>
      </c>
      <c r="CO63" s="18">
        <f t="shared" si="156"/>
        <v>2.1093790820916078</v>
      </c>
      <c r="CP63" s="18">
        <f t="shared" si="156"/>
        <v>1.4883043095471837</v>
      </c>
      <c r="CR63" s="68">
        <f t="shared" si="137"/>
        <v>-61.485244374126403</v>
      </c>
      <c r="CS63" s="69">
        <f t="shared" si="138"/>
        <v>21.041797462957764</v>
      </c>
      <c r="CT63" s="69">
        <f t="shared" si="139"/>
        <v>-40.443446911168635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1.6169361820621283E-2</v>
      </c>
      <c r="C64" s="18">
        <f t="shared" si="148"/>
        <v>1.4709007689963837E-2</v>
      </c>
      <c r="D64" s="18">
        <f t="shared" si="148"/>
        <v>1.3988108793453255E-2</v>
      </c>
      <c r="E64" s="18">
        <f t="shared" si="148"/>
        <v>1.4232697955361624E-2</v>
      </c>
      <c r="F64" s="18">
        <f t="shared" si="148"/>
        <v>1.6208006380158978E-2</v>
      </c>
      <c r="H64" s="68">
        <f t="shared" si="105"/>
        <v>80.790264797952787</v>
      </c>
      <c r="I64" s="69">
        <f t="shared" si="106"/>
        <v>71.481742179044844</v>
      </c>
      <c r="J64" s="69">
        <f t="shared" si="107"/>
        <v>152.2720069769976</v>
      </c>
      <c r="L64" t="str">
        <f t="shared" si="140"/>
        <v>63 Community and civil enforcement occupations</v>
      </c>
      <c r="M64" s="18">
        <f t="shared" si="149"/>
        <v>4.0488252856496189E-2</v>
      </c>
      <c r="N64" s="18">
        <f t="shared" si="149"/>
        <v>2.9369078379150614E-2</v>
      </c>
      <c r="O64" s="18">
        <f t="shared" si="149"/>
        <v>3.5768722952832892E-2</v>
      </c>
      <c r="P64" s="18">
        <f t="shared" si="149"/>
        <v>2.9757544751144047E-2</v>
      </c>
      <c r="Q64" s="18">
        <f t="shared" si="149"/>
        <v>3.5527867277544832E-2</v>
      </c>
      <c r="S64" s="68">
        <f t="shared" si="109"/>
        <v>57.260006277893268</v>
      </c>
      <c r="T64" s="69">
        <f t="shared" si="110"/>
        <v>58.081008668535773</v>
      </c>
      <c r="U64" s="69">
        <f t="shared" si="111"/>
        <v>115.34101494642903</v>
      </c>
      <c r="W64" t="str">
        <f t="shared" si="141"/>
        <v>63 Community and civil enforcement occupations</v>
      </c>
      <c r="X64" s="18">
        <f t="shared" si="150"/>
        <v>9.1167409731933921E-2</v>
      </c>
      <c r="Y64" s="18">
        <f t="shared" si="150"/>
        <v>8.542015296510018E-2</v>
      </c>
      <c r="Z64" s="18">
        <f t="shared" si="150"/>
        <v>8.8972634582274487E-2</v>
      </c>
      <c r="AA64" s="18">
        <f t="shared" si="150"/>
        <v>8.581131487899088E-2</v>
      </c>
      <c r="AB64" s="18">
        <f t="shared" si="150"/>
        <v>9.7699640755524467E-2</v>
      </c>
      <c r="AD64" s="68">
        <f t="shared" si="113"/>
        <v>43.47731905535597</v>
      </c>
      <c r="AE64" s="69">
        <f t="shared" si="114"/>
        <v>69.933761101985098</v>
      </c>
      <c r="AF64" s="69">
        <f t="shared" si="115"/>
        <v>113.41108015734108</v>
      </c>
      <c r="AH64" t="str">
        <f t="shared" si="142"/>
        <v>63 Community and civil enforcement occupations</v>
      </c>
      <c r="AI64" s="18">
        <f t="shared" si="151"/>
        <v>8.3381775239001879E-2</v>
      </c>
      <c r="AJ64" s="18">
        <f t="shared" si="151"/>
        <v>7.6524606315034896E-2</v>
      </c>
      <c r="AK64" s="18">
        <f t="shared" si="151"/>
        <v>9.8893295799768327E-2</v>
      </c>
      <c r="AL64" s="18">
        <f t="shared" si="151"/>
        <v>8.3716606634498911E-2</v>
      </c>
      <c r="AM64" s="18">
        <f t="shared" si="151"/>
        <v>9.7423161357614502E-2</v>
      </c>
      <c r="AO64" s="68">
        <f t="shared" si="117"/>
        <v>17.8994524383792</v>
      </c>
      <c r="AP64" s="69">
        <f t="shared" si="118"/>
        <v>53.353638520493483</v>
      </c>
      <c r="AQ64" s="69">
        <f t="shared" si="119"/>
        <v>71.25309095887269</v>
      </c>
      <c r="AS64" t="str">
        <f t="shared" si="143"/>
        <v>63 Community and civil enforcement occupations</v>
      </c>
      <c r="AT64" s="18">
        <f t="shared" si="152"/>
        <v>8.3541823022390271E-2</v>
      </c>
      <c r="AU64" s="18">
        <f t="shared" si="152"/>
        <v>6.6986726142828162E-2</v>
      </c>
      <c r="AV64" s="18">
        <f t="shared" si="152"/>
        <v>7.5275579579827154E-2</v>
      </c>
      <c r="AW64" s="18">
        <f t="shared" si="152"/>
        <v>5.4577627269053158E-2</v>
      </c>
      <c r="AX64" s="18">
        <f t="shared" si="152"/>
        <v>5.1393420374015772E-2</v>
      </c>
      <c r="AZ64" s="68">
        <f t="shared" si="121"/>
        <v>-15.641009953457555</v>
      </c>
      <c r="BA64" s="69">
        <f t="shared" si="122"/>
        <v>45.310045736796162</v>
      </c>
      <c r="BB64" s="69">
        <f t="shared" si="123"/>
        <v>29.669035783338611</v>
      </c>
      <c r="BD64" t="str">
        <f t="shared" si="144"/>
        <v>63 Community and civil enforcement occupations</v>
      </c>
      <c r="BE64" s="18">
        <f t="shared" si="153"/>
        <v>0.10103880667756446</v>
      </c>
      <c r="BF64" s="18">
        <f t="shared" si="153"/>
        <v>7.0929677588214696E-2</v>
      </c>
      <c r="BG64" s="18">
        <f t="shared" si="153"/>
        <v>9.3614285923618382E-2</v>
      </c>
      <c r="BH64" s="18">
        <f t="shared" si="153"/>
        <v>6.6172828265250866E-2</v>
      </c>
      <c r="BI64" s="18">
        <f t="shared" si="153"/>
        <v>7.8202827523932136E-2</v>
      </c>
      <c r="BK64" s="68">
        <f t="shared" si="125"/>
        <v>-11.783708367486675</v>
      </c>
      <c r="BL64" s="69">
        <f t="shared" si="126"/>
        <v>28.558220557250014</v>
      </c>
      <c r="BM64" s="69">
        <f t="shared" si="127"/>
        <v>16.774512189763339</v>
      </c>
      <c r="BO64" t="str">
        <f t="shared" si="145"/>
        <v>63 Community and civil enforcement occupations</v>
      </c>
      <c r="BP64" s="18">
        <f t="shared" si="154"/>
        <v>0.12837523315240248</v>
      </c>
      <c r="BQ64" s="18">
        <f t="shared" si="154"/>
        <v>0.10797750152237282</v>
      </c>
      <c r="BR64" s="18">
        <f t="shared" si="154"/>
        <v>0.13720638820337341</v>
      </c>
      <c r="BS64" s="18">
        <f t="shared" si="154"/>
        <v>0.10834877871572123</v>
      </c>
      <c r="BT64" s="18">
        <f t="shared" si="154"/>
        <v>0.13251892624948428</v>
      </c>
      <c r="BV64" s="68">
        <f t="shared" si="129"/>
        <v>-26.210361494457672</v>
      </c>
      <c r="BW64" s="69">
        <f t="shared" si="130"/>
        <v>31.185930380961242</v>
      </c>
      <c r="BX64" s="69">
        <f t="shared" si="131"/>
        <v>4.9755688865035674</v>
      </c>
      <c r="BZ64" t="str">
        <f t="shared" si="146"/>
        <v>63 Community and civil enforcement occupations</v>
      </c>
      <c r="CA64" s="18">
        <f t="shared" si="155"/>
        <v>0.15044893238012808</v>
      </c>
      <c r="CB64" s="18">
        <f t="shared" si="155"/>
        <v>0.13636318021702951</v>
      </c>
      <c r="CC64" s="18">
        <f t="shared" si="155"/>
        <v>0.18260903663684008</v>
      </c>
      <c r="CD64" s="18">
        <f t="shared" si="155"/>
        <v>0.15104905956480486</v>
      </c>
      <c r="CE64" s="18">
        <f t="shared" si="155"/>
        <v>0.18792236028899034</v>
      </c>
      <c r="CG64" s="68">
        <f t="shared" si="133"/>
        <v>-42.981516236721738</v>
      </c>
      <c r="CH64" s="69">
        <f t="shared" si="134"/>
        <v>27.903371367893442</v>
      </c>
      <c r="CI64" s="69">
        <f t="shared" si="135"/>
        <v>-15.0781448688283</v>
      </c>
      <c r="CK64" t="str">
        <f t="shared" si="147"/>
        <v>63 Community and civil enforcement occupations</v>
      </c>
      <c r="CL64" s="18">
        <f t="shared" si="156"/>
        <v>0.14274480239026985</v>
      </c>
      <c r="CM64" s="18">
        <f t="shared" si="156"/>
        <v>0.10024418617119531</v>
      </c>
      <c r="CN64" s="18">
        <f t="shared" si="156"/>
        <v>0.14157714120222156</v>
      </c>
      <c r="CO64" s="18">
        <f t="shared" si="156"/>
        <v>7.2616213233374416E-2</v>
      </c>
      <c r="CP64" s="18">
        <f t="shared" si="156"/>
        <v>6.8674356059595196E-2</v>
      </c>
      <c r="CR64" s="68">
        <f t="shared" si="137"/>
        <v>-67.39145398704207</v>
      </c>
      <c r="CS64" s="69">
        <f t="shared" si="138"/>
        <v>12.110198445686466</v>
      </c>
      <c r="CT64" s="69">
        <f t="shared" si="139"/>
        <v>-55.281255541355598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1.2550465117187348</v>
      </c>
      <c r="C65" s="18">
        <f t="shared" si="157"/>
        <v>1.2562013658024935</v>
      </c>
      <c r="D65" s="18">
        <f t="shared" si="157"/>
        <v>0.94045572789536558</v>
      </c>
      <c r="E65" s="18">
        <f t="shared" si="157"/>
        <v>0.93543613818164273</v>
      </c>
      <c r="F65" s="18">
        <f t="shared" si="157"/>
        <v>0.94979005822454554</v>
      </c>
      <c r="H65" s="68">
        <f t="shared" si="105"/>
        <v>57.577318852348469</v>
      </c>
      <c r="I65" s="69">
        <f t="shared" si="106"/>
        <v>56.245786754995983</v>
      </c>
      <c r="J65" s="69">
        <f t="shared" si="107"/>
        <v>113.82310560734446</v>
      </c>
      <c r="L65" t="str">
        <f t="shared" si="140"/>
        <v>71 Sales occupations</v>
      </c>
      <c r="M65" s="18">
        <f t="shared" ref="M65:Q70" si="158">M28/M$35*100</f>
        <v>2.2906280772237473</v>
      </c>
      <c r="N65" s="18">
        <f t="shared" si="158"/>
        <v>2.0889410141601061</v>
      </c>
      <c r="O65" s="18">
        <f t="shared" si="158"/>
        <v>1.9045678727146877</v>
      </c>
      <c r="P65" s="18">
        <f t="shared" si="158"/>
        <v>2.0144465685440291</v>
      </c>
      <c r="Q65" s="18">
        <f t="shared" si="158"/>
        <v>2.3221538555084753</v>
      </c>
      <c r="S65" s="68">
        <f t="shared" si="109"/>
        <v>93.039917092909562</v>
      </c>
      <c r="T65" s="69">
        <f t="shared" si="110"/>
        <v>65.017093037429376</v>
      </c>
      <c r="U65" s="69">
        <f t="shared" si="111"/>
        <v>158.05701013033894</v>
      </c>
      <c r="W65" t="str">
        <f t="shared" si="141"/>
        <v>71 Sales occupations</v>
      </c>
      <c r="X65" s="18">
        <f t="shared" ref="X65:AB70" si="159">X28/X$35*100</f>
        <v>4.554820749160096</v>
      </c>
      <c r="Y65" s="18">
        <f t="shared" si="159"/>
        <v>4.322929404930612</v>
      </c>
      <c r="Z65" s="18">
        <f t="shared" si="159"/>
        <v>4.0933076476417707</v>
      </c>
      <c r="AA65" s="18">
        <f t="shared" si="159"/>
        <v>4.2525874716738903</v>
      </c>
      <c r="AB65" s="18">
        <f t="shared" si="159"/>
        <v>4.8735834538486476</v>
      </c>
      <c r="AD65" s="68">
        <f t="shared" si="113"/>
        <v>55.568175127577881</v>
      </c>
      <c r="AE65" s="69">
        <f t="shared" si="114"/>
        <v>69.61099243010139</v>
      </c>
      <c r="AF65" s="69">
        <f t="shared" si="115"/>
        <v>125.17916755767928</v>
      </c>
      <c r="AH65" t="str">
        <f t="shared" si="142"/>
        <v>71 Sales occupations</v>
      </c>
      <c r="AI65" s="18">
        <f t="shared" ref="AI65:AM70" si="160">AI28/AI$35*100</f>
        <v>5.3232518779575102</v>
      </c>
      <c r="AJ65" s="18">
        <f t="shared" si="160"/>
        <v>5.5541189450602406</v>
      </c>
      <c r="AK65" s="18">
        <f t="shared" si="160"/>
        <v>5.3221568275944726</v>
      </c>
      <c r="AL65" s="18">
        <f t="shared" si="160"/>
        <v>5.5500087094244854</v>
      </c>
      <c r="AM65" s="18">
        <f t="shared" si="160"/>
        <v>6.6089471321993134</v>
      </c>
      <c r="AO65" s="68">
        <f t="shared" si="117"/>
        <v>48.61444731833415</v>
      </c>
      <c r="AP65" s="69">
        <f t="shared" si="118"/>
        <v>68.907853674616945</v>
      </c>
      <c r="AQ65" s="69">
        <f t="shared" si="119"/>
        <v>117.52230099295109</v>
      </c>
      <c r="AS65" t="str">
        <f t="shared" si="143"/>
        <v>71 Sales occupations</v>
      </c>
      <c r="AT65" s="18">
        <f t="shared" ref="AT65:AX70" si="161">AT28/AT$35*100</f>
        <v>4.5566932480125306</v>
      </c>
      <c r="AU65" s="18">
        <f t="shared" si="161"/>
        <v>4.2772067492048684</v>
      </c>
      <c r="AV65" s="18">
        <f t="shared" si="161"/>
        <v>4.1482591686226566</v>
      </c>
      <c r="AW65" s="18">
        <f t="shared" si="161"/>
        <v>3.9837640672156014</v>
      </c>
      <c r="AX65" s="18">
        <f t="shared" si="161"/>
        <v>4.2594355928134195</v>
      </c>
      <c r="AZ65" s="68">
        <f t="shared" si="121"/>
        <v>26.871516619903119</v>
      </c>
      <c r="BA65" s="69">
        <f t="shared" si="122"/>
        <v>51.376160688994879</v>
      </c>
      <c r="BB65" s="69">
        <f t="shared" si="123"/>
        <v>78.247677308898005</v>
      </c>
      <c r="BD65" t="str">
        <f t="shared" si="144"/>
        <v>71 Sales occupations</v>
      </c>
      <c r="BE65" s="18">
        <f t="shared" ref="BE65:BI70" si="162">BE28/BE$35*100</f>
        <v>8.487437136413126</v>
      </c>
      <c r="BF65" s="18">
        <f t="shared" si="162"/>
        <v>7.9943667967798708</v>
      </c>
      <c r="BG65" s="18">
        <f t="shared" si="162"/>
        <v>8.0389300663593968</v>
      </c>
      <c r="BH65" s="18">
        <f t="shared" si="162"/>
        <v>7.8919959906702877</v>
      </c>
      <c r="BI65" s="18">
        <f t="shared" si="162"/>
        <v>8.172545914569449</v>
      </c>
      <c r="BK65" s="68">
        <f t="shared" si="125"/>
        <v>7.3563132801263915</v>
      </c>
      <c r="BL65" s="69">
        <f t="shared" si="126"/>
        <v>46.634727166349847</v>
      </c>
      <c r="BM65" s="69">
        <f t="shared" si="127"/>
        <v>53.991040446476234</v>
      </c>
      <c r="BO65" t="str">
        <f t="shared" si="145"/>
        <v>71 Sales occupations</v>
      </c>
      <c r="BP65" s="18">
        <f t="shared" ref="BP65:BT70" si="163">BP28/BP$35*100</f>
        <v>9.149949218868942</v>
      </c>
      <c r="BQ65" s="18">
        <f t="shared" si="163"/>
        <v>8.31884667124441</v>
      </c>
      <c r="BR65" s="18">
        <f t="shared" si="163"/>
        <v>8.2781681872538044</v>
      </c>
      <c r="BS65" s="18">
        <f t="shared" si="163"/>
        <v>8.1144490250537249</v>
      </c>
      <c r="BT65" s="18">
        <f t="shared" si="163"/>
        <v>8.069927468561314</v>
      </c>
      <c r="BV65" s="68">
        <f t="shared" si="129"/>
        <v>-25.522139504388839</v>
      </c>
      <c r="BW65" s="69">
        <f t="shared" si="130"/>
        <v>43.361447073958651</v>
      </c>
      <c r="BX65" s="69">
        <f t="shared" si="131"/>
        <v>17.839307569569815</v>
      </c>
      <c r="BZ65" t="str">
        <f t="shared" si="146"/>
        <v>71 Sales occupations</v>
      </c>
      <c r="CA65" s="18">
        <f t="shared" ref="CA65:CE70" si="164">CA28/CA$35*100</f>
        <v>9.5948975661391369</v>
      </c>
      <c r="CB65" s="18">
        <f t="shared" si="164"/>
        <v>8.8674343577171211</v>
      </c>
      <c r="CC65" s="18">
        <f t="shared" si="164"/>
        <v>8.5355808451385151</v>
      </c>
      <c r="CD65" s="18">
        <f t="shared" si="164"/>
        <v>8.3770199810553905</v>
      </c>
      <c r="CE65" s="18">
        <f t="shared" si="164"/>
        <v>4.8074636101061072</v>
      </c>
      <c r="CG65" s="68">
        <f t="shared" si="133"/>
        <v>-68.7936915673193</v>
      </c>
      <c r="CH65" s="69">
        <f t="shared" si="134"/>
        <v>24.579727369769333</v>
      </c>
      <c r="CI65" s="69">
        <f t="shared" si="135"/>
        <v>-44.21396419754997</v>
      </c>
      <c r="CK65" t="str">
        <f t="shared" si="147"/>
        <v>71 Sales occupations</v>
      </c>
      <c r="CL65" s="18">
        <f t="shared" ref="CL65:CP70" si="165">CL28/CL$35*100</f>
        <v>10.950095245102542</v>
      </c>
      <c r="CM65" s="18">
        <f t="shared" si="165"/>
        <v>10.039304373455838</v>
      </c>
      <c r="CN65" s="18">
        <f t="shared" si="165"/>
        <v>9.5210177975854329</v>
      </c>
      <c r="CO65" s="18">
        <f t="shared" si="165"/>
        <v>8.6676003023747867</v>
      </c>
      <c r="CP65" s="18">
        <f t="shared" si="165"/>
        <v>8.127323511817961</v>
      </c>
      <c r="CR65" s="68">
        <f t="shared" si="137"/>
        <v>-42.615560035871667</v>
      </c>
      <c r="CS65" s="69">
        <f t="shared" si="138"/>
        <v>20.909244204099238</v>
      </c>
      <c r="CT65" s="69">
        <f t="shared" si="139"/>
        <v>-21.706315831772425</v>
      </c>
    </row>
    <row r="66" spans="1:98" x14ac:dyDescent="0.2">
      <c r="A66" t="str">
        <f t="shared" si="103"/>
        <v>72 Customer service occupations</v>
      </c>
      <c r="B66" s="18">
        <f t="shared" si="157"/>
        <v>0.41968166501544563</v>
      </c>
      <c r="C66" s="18">
        <f t="shared" si="157"/>
        <v>0.4058475900617643</v>
      </c>
      <c r="D66" s="18">
        <f t="shared" si="157"/>
        <v>0.39736046520883256</v>
      </c>
      <c r="E66" s="18">
        <f t="shared" si="157"/>
        <v>0.4963021797355513</v>
      </c>
      <c r="F66" s="18">
        <f t="shared" si="157"/>
        <v>0.54412983340254062</v>
      </c>
      <c r="H66" s="68">
        <f t="shared" si="105"/>
        <v>113.65955808143507</v>
      </c>
      <c r="I66" s="69">
        <f t="shared" si="106"/>
        <v>68.548036835606439</v>
      </c>
      <c r="J66" s="69">
        <f t="shared" si="107"/>
        <v>182.20759491704152</v>
      </c>
      <c r="L66" t="str">
        <f t="shared" si="140"/>
        <v>72 Customer service occupations</v>
      </c>
      <c r="M66" s="18">
        <f t="shared" si="158"/>
        <v>0.69440096839661425</v>
      </c>
      <c r="N66" s="18">
        <f t="shared" si="158"/>
        <v>0.75013590775526462</v>
      </c>
      <c r="O66" s="18">
        <f t="shared" si="158"/>
        <v>0.69005961244265546</v>
      </c>
      <c r="P66" s="18">
        <f t="shared" si="158"/>
        <v>0.81108185315615122</v>
      </c>
      <c r="Q66" s="18">
        <f t="shared" si="158"/>
        <v>0.89607068789859867</v>
      </c>
      <c r="S66" s="68">
        <f t="shared" si="109"/>
        <v>105.59296357242521</v>
      </c>
      <c r="T66" s="69">
        <f t="shared" si="110"/>
        <v>70.038297255227235</v>
      </c>
      <c r="U66" s="69">
        <f t="shared" si="111"/>
        <v>175.63126082765243</v>
      </c>
      <c r="W66" t="str">
        <f t="shared" si="141"/>
        <v>72 Customer service occupations</v>
      </c>
      <c r="X66" s="18">
        <f t="shared" si="159"/>
        <v>1.3188191091605739</v>
      </c>
      <c r="Y66" s="18">
        <f t="shared" si="159"/>
        <v>1.389047457052681</v>
      </c>
      <c r="Z66" s="18">
        <f t="shared" si="159"/>
        <v>1.3164969115905669</v>
      </c>
      <c r="AA66" s="18">
        <f t="shared" si="159"/>
        <v>1.4641861878783984</v>
      </c>
      <c r="AB66" s="18">
        <f t="shared" si="159"/>
        <v>1.6398040410220731</v>
      </c>
      <c r="AD66" s="68">
        <f t="shared" si="113"/>
        <v>62.749193342324027</v>
      </c>
      <c r="AE66" s="69">
        <f t="shared" si="114"/>
        <v>70.755370576542234</v>
      </c>
      <c r="AF66" s="69">
        <f t="shared" si="115"/>
        <v>133.50456391886627</v>
      </c>
      <c r="AH66" t="str">
        <f t="shared" si="142"/>
        <v>72 Customer service occupations</v>
      </c>
      <c r="AI66" s="18">
        <f t="shared" si="160"/>
        <v>1.3971342062308441</v>
      </c>
      <c r="AJ66" s="18">
        <f t="shared" si="160"/>
        <v>1.7331739449289858</v>
      </c>
      <c r="AK66" s="18">
        <f t="shared" si="160"/>
        <v>1.7739354906903531</v>
      </c>
      <c r="AL66" s="18">
        <f t="shared" si="160"/>
        <v>2.0794711318788042</v>
      </c>
      <c r="AM66" s="18">
        <f t="shared" si="160"/>
        <v>2.4401278904598933</v>
      </c>
      <c r="AO66" s="68">
        <f t="shared" si="117"/>
        <v>64.623255934770668</v>
      </c>
      <c r="AP66" s="69">
        <f t="shared" si="118"/>
        <v>72.289776619065194</v>
      </c>
      <c r="AQ66" s="69">
        <f t="shared" si="119"/>
        <v>136.91303255383588</v>
      </c>
      <c r="AS66" t="str">
        <f t="shared" si="143"/>
        <v>72 Customer service occupations</v>
      </c>
      <c r="AT66" s="18">
        <f t="shared" si="161"/>
        <v>1.8934479402474063</v>
      </c>
      <c r="AU66" s="18">
        <f t="shared" si="161"/>
        <v>1.9821630378860053</v>
      </c>
      <c r="AV66" s="18">
        <f t="shared" si="161"/>
        <v>1.9201371140680121</v>
      </c>
      <c r="AW66" s="18">
        <f t="shared" si="161"/>
        <v>2.2108251604166127</v>
      </c>
      <c r="AX66" s="18">
        <f t="shared" si="161"/>
        <v>2.2379030834495839</v>
      </c>
      <c r="AZ66" s="68">
        <f t="shared" si="121"/>
        <v>44.008123092927356</v>
      </c>
      <c r="BA66" s="69">
        <f t="shared" si="122"/>
        <v>60.582892831770529</v>
      </c>
      <c r="BB66" s="69">
        <f t="shared" si="123"/>
        <v>104.59101592469788</v>
      </c>
      <c r="BD66" t="str">
        <f t="shared" si="144"/>
        <v>72 Customer service occupations</v>
      </c>
      <c r="BE66" s="18">
        <f t="shared" si="162"/>
        <v>1.9394033264150674</v>
      </c>
      <c r="BF66" s="18">
        <f t="shared" si="162"/>
        <v>1.9423814120951348</v>
      </c>
      <c r="BG66" s="18">
        <f t="shared" si="162"/>
        <v>2.0872080192606743</v>
      </c>
      <c r="BH66" s="18">
        <f t="shared" si="162"/>
        <v>2.2183008760665914</v>
      </c>
      <c r="BI66" s="18">
        <f t="shared" si="162"/>
        <v>2.3667294379819777</v>
      </c>
      <c r="BK66" s="68">
        <f t="shared" si="125"/>
        <v>19.743334655751287</v>
      </c>
      <c r="BL66" s="69">
        <f t="shared" si="126"/>
        <v>48.626382654055419</v>
      </c>
      <c r="BM66" s="69">
        <f t="shared" si="127"/>
        <v>68.369717309806717</v>
      </c>
      <c r="BO66" t="str">
        <f t="shared" si="145"/>
        <v>72 Customer service occupations</v>
      </c>
      <c r="BP66" s="18">
        <f t="shared" si="163"/>
        <v>2.0041025387240627</v>
      </c>
      <c r="BQ66" s="18">
        <f t="shared" si="163"/>
        <v>2.0660760557325237</v>
      </c>
      <c r="BR66" s="18">
        <f t="shared" si="163"/>
        <v>2.163661057235478</v>
      </c>
      <c r="BS66" s="18">
        <f t="shared" si="163"/>
        <v>2.3167989409371628</v>
      </c>
      <c r="BT66" s="18">
        <f t="shared" si="163"/>
        <v>2.454861864098008</v>
      </c>
      <c r="BV66" s="68">
        <f t="shared" si="129"/>
        <v>-13.317857442281946</v>
      </c>
      <c r="BW66" s="69">
        <f t="shared" si="130"/>
        <v>47.746129936993896</v>
      </c>
      <c r="BX66" s="69">
        <f t="shared" si="131"/>
        <v>34.428272494711955</v>
      </c>
      <c r="BZ66" t="str">
        <f t="shared" si="146"/>
        <v>72 Customer service occupations</v>
      </c>
      <c r="CA66" s="18">
        <f t="shared" si="164"/>
        <v>1.6126414644841207</v>
      </c>
      <c r="CB66" s="18">
        <f t="shared" si="164"/>
        <v>1.5475025783806455</v>
      </c>
      <c r="CC66" s="18">
        <f t="shared" si="164"/>
        <v>1.54719713948853</v>
      </c>
      <c r="CD66" s="18">
        <f t="shared" si="164"/>
        <v>1.5961959555029686</v>
      </c>
      <c r="CE66" s="18">
        <f t="shared" si="164"/>
        <v>1.7877800347682076</v>
      </c>
      <c r="CG66" s="68">
        <f t="shared" si="133"/>
        <v>-35.978197055749931</v>
      </c>
      <c r="CH66" s="69">
        <f t="shared" si="134"/>
        <v>27.62368446057706</v>
      </c>
      <c r="CI66" s="69">
        <f t="shared" si="135"/>
        <v>-8.3545125951728743</v>
      </c>
      <c r="CK66" t="str">
        <f t="shared" si="147"/>
        <v>72 Customer service occupations</v>
      </c>
      <c r="CL66" s="18">
        <f t="shared" si="165"/>
        <v>1.136065753628321</v>
      </c>
      <c r="CM66" s="18">
        <f t="shared" si="165"/>
        <v>1.5260917598183892</v>
      </c>
      <c r="CN66" s="18">
        <f t="shared" si="165"/>
        <v>1.5839283957459489</v>
      </c>
      <c r="CO66" s="18">
        <f t="shared" si="165"/>
        <v>2.2299851163937898</v>
      </c>
      <c r="CP66" s="18">
        <f t="shared" si="165"/>
        <v>3.5997355089952841</v>
      </c>
      <c r="CR66" s="68">
        <f t="shared" si="137"/>
        <v>52.779478968269991</v>
      </c>
      <c r="CS66" s="69">
        <f t="shared" si="138"/>
        <v>46.271293315817118</v>
      </c>
      <c r="CT66" s="69">
        <f t="shared" si="139"/>
        <v>99.050772284087117</v>
      </c>
    </row>
    <row r="67" spans="1:98" x14ac:dyDescent="0.2">
      <c r="A67" t="str">
        <f t="shared" si="103"/>
        <v>81 Process, plant and machine operatives</v>
      </c>
      <c r="B67" s="18">
        <f t="shared" si="157"/>
        <v>0.45164461696911851</v>
      </c>
      <c r="C67" s="18">
        <f t="shared" si="157"/>
        <v>0.5575382390846616</v>
      </c>
      <c r="D67" s="18">
        <f t="shared" si="157"/>
        <v>0.41339370226141769</v>
      </c>
      <c r="E67" s="18">
        <f t="shared" si="157"/>
        <v>0.47406328164810135</v>
      </c>
      <c r="F67" s="18">
        <f t="shared" si="157"/>
        <v>0.73393529959654247</v>
      </c>
      <c r="H67" s="68">
        <f t="shared" si="105"/>
        <v>177.01185993762607</v>
      </c>
      <c r="I67" s="69">
        <f t="shared" si="106"/>
        <v>92.918248692592869</v>
      </c>
      <c r="J67" s="69">
        <f t="shared" si="107"/>
        <v>269.93010863021897</v>
      </c>
      <c r="L67" t="str">
        <f t="shared" si="140"/>
        <v>81 Process, plant and machine operatives</v>
      </c>
      <c r="M67" s="18">
        <f t="shared" si="158"/>
        <v>0.56432916224456331</v>
      </c>
      <c r="N67" s="18">
        <f t="shared" si="158"/>
        <v>0.55354418540140515</v>
      </c>
      <c r="O67" s="18">
        <f t="shared" si="158"/>
        <v>0.4445843309589757</v>
      </c>
      <c r="P67" s="18">
        <f t="shared" si="158"/>
        <v>0.60927905116766989</v>
      </c>
      <c r="Q67" s="18">
        <f t="shared" si="158"/>
        <v>0.90148771926008386</v>
      </c>
      <c r="S67" s="68">
        <f t="shared" si="109"/>
        <v>221.03933588146364</v>
      </c>
      <c r="T67" s="69">
        <f t="shared" si="110"/>
        <v>101.14939560097625</v>
      </c>
      <c r="U67" s="69">
        <f t="shared" si="111"/>
        <v>322.18873148243989</v>
      </c>
      <c r="W67" t="str">
        <f t="shared" si="141"/>
        <v>81 Process, plant and machine operatives</v>
      </c>
      <c r="X67" s="18">
        <f t="shared" si="159"/>
        <v>0.74360057366966159</v>
      </c>
      <c r="Y67" s="18">
        <f t="shared" si="159"/>
        <v>0.75889205345186872</v>
      </c>
      <c r="Z67" s="18">
        <f t="shared" si="159"/>
        <v>0.64693668496577117</v>
      </c>
      <c r="AA67" s="18">
        <f t="shared" si="159"/>
        <v>0.85564872418118498</v>
      </c>
      <c r="AB67" s="18">
        <f t="shared" si="159"/>
        <v>1.2521027834573415</v>
      </c>
      <c r="AD67" s="68">
        <f t="shared" si="113"/>
        <v>152.88608857753249</v>
      </c>
      <c r="AE67" s="69">
        <f t="shared" si="114"/>
        <v>93.28669853142037</v>
      </c>
      <c r="AF67" s="69">
        <f t="shared" si="115"/>
        <v>246.17278710895286</v>
      </c>
      <c r="AH67" t="str">
        <f t="shared" si="142"/>
        <v>81 Process, plant and machine operatives</v>
      </c>
      <c r="AI67" s="18">
        <f t="shared" si="160"/>
        <v>1.0580312099393219</v>
      </c>
      <c r="AJ67" s="18">
        <f t="shared" si="160"/>
        <v>1.1200532179722766</v>
      </c>
      <c r="AK67" s="18">
        <f t="shared" si="160"/>
        <v>1.1169356513891615</v>
      </c>
      <c r="AL67" s="18">
        <f t="shared" si="160"/>
        <v>1.3550194115314416</v>
      </c>
      <c r="AM67" s="18">
        <f t="shared" si="160"/>
        <v>1.54147898704459</v>
      </c>
      <c r="AO67" s="68">
        <f t="shared" si="117"/>
        <v>65.167987162491485</v>
      </c>
      <c r="AP67" s="69">
        <f t="shared" si="118"/>
        <v>66.00436153120576</v>
      </c>
      <c r="AQ67" s="69">
        <f t="shared" si="119"/>
        <v>131.17234869369722</v>
      </c>
      <c r="AS67" t="str">
        <f t="shared" si="143"/>
        <v>81 Process, plant and machine operatives</v>
      </c>
      <c r="AT67" s="18">
        <f t="shared" si="161"/>
        <v>2.5288307849208844</v>
      </c>
      <c r="AU67" s="18">
        <f t="shared" si="161"/>
        <v>2.4080352122204887</v>
      </c>
      <c r="AV67" s="18">
        <f t="shared" si="161"/>
        <v>2.3351462797567692</v>
      </c>
      <c r="AW67" s="18">
        <f t="shared" si="161"/>
        <v>2.6896552302813777</v>
      </c>
      <c r="AX67" s="18">
        <f t="shared" si="161"/>
        <v>3.0673175877716128</v>
      </c>
      <c r="AZ67" s="68">
        <f t="shared" si="121"/>
        <v>62.301529025671456</v>
      </c>
      <c r="BA67" s="69">
        <f t="shared" si="122"/>
        <v>65.138583483723039</v>
      </c>
      <c r="BB67" s="69">
        <f t="shared" si="123"/>
        <v>127.44011250939448</v>
      </c>
      <c r="BD67" t="str">
        <f t="shared" si="144"/>
        <v>81 Process, plant and machine operatives</v>
      </c>
      <c r="BE67" s="18">
        <f t="shared" si="162"/>
        <v>4.4230709996609638</v>
      </c>
      <c r="BF67" s="18">
        <f t="shared" si="162"/>
        <v>4.4168719083532464</v>
      </c>
      <c r="BG67" s="18">
        <f t="shared" si="162"/>
        <v>3.9150583937916301</v>
      </c>
      <c r="BH67" s="18">
        <f t="shared" si="162"/>
        <v>4.4510230087764562</v>
      </c>
      <c r="BI67" s="18">
        <f t="shared" si="162"/>
        <v>4.665496340874463</v>
      </c>
      <c r="BK67" s="68">
        <f t="shared" si="125"/>
        <v>25.842715026208467</v>
      </c>
      <c r="BL67" s="69">
        <f t="shared" si="126"/>
        <v>44.168106284727884</v>
      </c>
      <c r="BM67" s="69">
        <f t="shared" si="127"/>
        <v>70.01082131093635</v>
      </c>
      <c r="BO67" t="str">
        <f t="shared" si="145"/>
        <v>81 Process, plant and machine operatives</v>
      </c>
      <c r="BP67" s="18">
        <f t="shared" si="163"/>
        <v>5.8592965964811912</v>
      </c>
      <c r="BQ67" s="18">
        <f t="shared" si="163"/>
        <v>5.9972257207399515</v>
      </c>
      <c r="BR67" s="18">
        <f t="shared" si="163"/>
        <v>5.3361327276142712</v>
      </c>
      <c r="BS67" s="18">
        <f t="shared" si="163"/>
        <v>6.0537856487463682</v>
      </c>
      <c r="BT67" s="18">
        <f t="shared" si="163"/>
        <v>6.4802121023118691</v>
      </c>
      <c r="BV67" s="68">
        <f t="shared" si="129"/>
        <v>-7.219992321843427</v>
      </c>
      <c r="BW67" s="69">
        <f t="shared" si="130"/>
        <v>40.563249059302734</v>
      </c>
      <c r="BX67" s="69">
        <f t="shared" si="131"/>
        <v>33.343256737459306</v>
      </c>
      <c r="BZ67" t="str">
        <f t="shared" si="146"/>
        <v>81 Process, plant and machine operatives</v>
      </c>
      <c r="CA67" s="18">
        <f t="shared" si="164"/>
        <v>7.178132658707856</v>
      </c>
      <c r="CB67" s="18">
        <f t="shared" si="164"/>
        <v>7.3380979790613949</v>
      </c>
      <c r="CC67" s="18">
        <f t="shared" si="164"/>
        <v>6.7127207777531019</v>
      </c>
      <c r="CD67" s="18">
        <f t="shared" si="164"/>
        <v>6.8505026546006169</v>
      </c>
      <c r="CE67" s="18">
        <f t="shared" si="164"/>
        <v>5.0041023033361709</v>
      </c>
      <c r="CG67" s="68">
        <f t="shared" si="133"/>
        <v>-58.696479685145839</v>
      </c>
      <c r="CH67" s="69">
        <f t="shared" si="134"/>
        <v>26.43983030711793</v>
      </c>
      <c r="CI67" s="69">
        <f t="shared" si="135"/>
        <v>-32.256649378027916</v>
      </c>
      <c r="CK67" t="str">
        <f t="shared" si="147"/>
        <v>81 Process, plant and machine operatives</v>
      </c>
      <c r="CL67" s="18">
        <f t="shared" si="165"/>
        <v>9.6150851215115303</v>
      </c>
      <c r="CM67" s="18">
        <f t="shared" si="165"/>
        <v>8.3379352324095883</v>
      </c>
      <c r="CN67" s="18">
        <f t="shared" si="165"/>
        <v>7.608396517878373</v>
      </c>
      <c r="CO67" s="18">
        <f t="shared" si="165"/>
        <v>4.0327412188404983</v>
      </c>
      <c r="CP67" s="18">
        <f t="shared" si="165"/>
        <v>2.4502638926181013</v>
      </c>
      <c r="CR67" s="68">
        <f t="shared" si="137"/>
        <v>-78.350408844598391</v>
      </c>
      <c r="CS67" s="69">
        <f t="shared" si="138"/>
        <v>11.898058110712018</v>
      </c>
      <c r="CT67" s="69">
        <f t="shared" si="139"/>
        <v>-66.452350733886377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0.54911684920228288</v>
      </c>
      <c r="C68" s="18">
        <f t="shared" si="157"/>
        <v>0.51549195723144381</v>
      </c>
      <c r="D68" s="18">
        <f t="shared" si="157"/>
        <v>0.58991977812797725</v>
      </c>
      <c r="E68" s="18">
        <f t="shared" si="157"/>
        <v>0.69088944203761238</v>
      </c>
      <c r="F68" s="18">
        <f t="shared" si="157"/>
        <v>0.83517390032533489</v>
      </c>
      <c r="H68" s="68">
        <f t="shared" si="105"/>
        <v>120.8962790231722</v>
      </c>
      <c r="I68" s="69">
        <f t="shared" si="106"/>
        <v>100.40880036853315</v>
      </c>
      <c r="J68" s="69">
        <f t="shared" si="107"/>
        <v>221.30507939170533</v>
      </c>
      <c r="L68" t="str">
        <f t="shared" si="140"/>
        <v>82 Transport and mobile machine drivers and operatives</v>
      </c>
      <c r="M68" s="18">
        <f t="shared" si="158"/>
        <v>0.52492657721824276</v>
      </c>
      <c r="N68" s="18">
        <f t="shared" si="158"/>
        <v>0.47856529312452145</v>
      </c>
      <c r="O68" s="18">
        <f t="shared" si="158"/>
        <v>0.52524988063686351</v>
      </c>
      <c r="P68" s="18">
        <f t="shared" si="158"/>
        <v>0.55691794115682591</v>
      </c>
      <c r="Q68" s="18">
        <f t="shared" si="158"/>
        <v>0.60591803512631115</v>
      </c>
      <c r="S68" s="68">
        <f t="shared" si="109"/>
        <v>82.641936337726534</v>
      </c>
      <c r="T68" s="69">
        <f t="shared" si="110"/>
        <v>87.133973298046058</v>
      </c>
      <c r="U68" s="69">
        <f t="shared" si="111"/>
        <v>169.77590963577259</v>
      </c>
      <c r="W68" t="str">
        <f t="shared" si="141"/>
        <v>82 Transport and mobile machine drivers and operatives</v>
      </c>
      <c r="X68" s="18">
        <f t="shared" si="159"/>
        <v>0.91456179469878873</v>
      </c>
      <c r="Y68" s="18">
        <f t="shared" si="159"/>
        <v>0.89116632415931296</v>
      </c>
      <c r="Z68" s="18">
        <f t="shared" si="159"/>
        <v>1.020874477778545</v>
      </c>
      <c r="AA68" s="18">
        <f t="shared" si="159"/>
        <v>1.0738423783537878</v>
      </c>
      <c r="AB68" s="18">
        <f t="shared" si="159"/>
        <v>1.1481723407746474</v>
      </c>
      <c r="AD68" s="68">
        <f t="shared" si="113"/>
        <v>46.954020078590773</v>
      </c>
      <c r="AE68" s="69">
        <f t="shared" si="114"/>
        <v>81.086870193965737</v>
      </c>
      <c r="AF68" s="69">
        <f t="shared" si="115"/>
        <v>128.04089027255651</v>
      </c>
      <c r="AH68" t="str">
        <f t="shared" si="142"/>
        <v>82 Transport and mobile machine drivers and operatives</v>
      </c>
      <c r="AI68" s="18">
        <f t="shared" si="160"/>
        <v>1.4466099957641021</v>
      </c>
      <c r="AJ68" s="18">
        <f t="shared" si="160"/>
        <v>1.5284945882643115</v>
      </c>
      <c r="AK68" s="18">
        <f t="shared" si="160"/>
        <v>1.9765740999570169</v>
      </c>
      <c r="AL68" s="18">
        <f t="shared" si="160"/>
        <v>2.1484955990610581</v>
      </c>
      <c r="AM68" s="18">
        <f t="shared" si="160"/>
        <v>2.4122297553286378</v>
      </c>
      <c r="AO68" s="68">
        <f t="shared" si="117"/>
        <v>46.05687039914649</v>
      </c>
      <c r="AP68" s="69">
        <f t="shared" si="118"/>
        <v>77.667691361838649</v>
      </c>
      <c r="AQ68" s="69">
        <f t="shared" si="119"/>
        <v>123.72456176098513</v>
      </c>
      <c r="AS68" t="str">
        <f t="shared" si="143"/>
        <v>82 Transport and mobile machine drivers and operatives</v>
      </c>
      <c r="AT68" s="18">
        <f t="shared" si="161"/>
        <v>2.2802723279784316</v>
      </c>
      <c r="AU68" s="18">
        <f t="shared" si="161"/>
        <v>2.2687748342624259</v>
      </c>
      <c r="AV68" s="18">
        <f t="shared" si="161"/>
        <v>2.6525102112612391</v>
      </c>
      <c r="AW68" s="18">
        <f t="shared" si="161"/>
        <v>2.8051334334483169</v>
      </c>
      <c r="AX68" s="18">
        <f t="shared" si="161"/>
        <v>2.9981342512556504</v>
      </c>
      <c r="AZ68" s="68">
        <f t="shared" si="121"/>
        <v>39.659977907017328</v>
      </c>
      <c r="BA68" s="69">
        <f t="shared" si="122"/>
        <v>77.812230013574251</v>
      </c>
      <c r="BB68" s="69">
        <f t="shared" si="123"/>
        <v>117.47220792059156</v>
      </c>
      <c r="BD68" t="str">
        <f t="shared" si="144"/>
        <v>82 Transport and mobile machine drivers and operatives</v>
      </c>
      <c r="BE68" s="18">
        <f t="shared" si="162"/>
        <v>3.7915093391615784</v>
      </c>
      <c r="BF68" s="18">
        <f t="shared" si="162"/>
        <v>4.0603627750942968</v>
      </c>
      <c r="BG68" s="18">
        <f t="shared" si="162"/>
        <v>4.0324480748236597</v>
      </c>
      <c r="BH68" s="18">
        <f t="shared" si="162"/>
        <v>4.4825895139810594</v>
      </c>
      <c r="BI68" s="18">
        <f t="shared" si="162"/>
        <v>5.0400088212003222</v>
      </c>
      <c r="BK68" s="68">
        <f t="shared" si="125"/>
        <v>31.986946973532142</v>
      </c>
      <c r="BL68" s="69">
        <f t="shared" si="126"/>
        <v>61.524833054919235</v>
      </c>
      <c r="BM68" s="69">
        <f t="shared" si="127"/>
        <v>93.511780028451383</v>
      </c>
      <c r="BO68" t="str">
        <f t="shared" si="145"/>
        <v>82 Transport and mobile machine drivers and operatives</v>
      </c>
      <c r="BP68" s="18">
        <f t="shared" si="163"/>
        <v>5.8541426302200232</v>
      </c>
      <c r="BQ68" s="18">
        <f t="shared" si="163"/>
        <v>6.5612799733337237</v>
      </c>
      <c r="BR68" s="18">
        <f t="shared" si="163"/>
        <v>6.5166665521314879</v>
      </c>
      <c r="BS68" s="18">
        <f t="shared" si="163"/>
        <v>7.1925938091364658</v>
      </c>
      <c r="BT68" s="18">
        <f t="shared" si="163"/>
        <v>8.4570855294265233</v>
      </c>
      <c r="BV68" s="68">
        <f t="shared" si="129"/>
        <v>-0.85129868285314692</v>
      </c>
      <c r="BW68" s="69">
        <f t="shared" si="130"/>
        <v>53.865656164812727</v>
      </c>
      <c r="BX68" s="69">
        <f t="shared" si="131"/>
        <v>53.014357481959586</v>
      </c>
      <c r="BZ68" t="str">
        <f t="shared" si="146"/>
        <v>82 Transport and mobile machine drivers and operatives</v>
      </c>
      <c r="CA68" s="18">
        <f t="shared" si="164"/>
        <v>7.6705354012450639</v>
      </c>
      <c r="CB68" s="18">
        <f t="shared" si="164"/>
        <v>8.3233969514808681</v>
      </c>
      <c r="CC68" s="18">
        <f t="shared" si="164"/>
        <v>8.7132836267851363</v>
      </c>
      <c r="CD68" s="18">
        <f t="shared" si="164"/>
        <v>8.1514629646545789</v>
      </c>
      <c r="CE68" s="18">
        <f t="shared" si="164"/>
        <v>8.9553360235749171</v>
      </c>
      <c r="CG68" s="68">
        <f t="shared" si="133"/>
        <v>-43.054487441199299</v>
      </c>
      <c r="CH68" s="69">
        <f t="shared" si="134"/>
        <v>37.303449651053775</v>
      </c>
      <c r="CI68" s="69">
        <f t="shared" si="135"/>
        <v>-5.7510377901455252</v>
      </c>
      <c r="CK68" t="str">
        <f t="shared" si="147"/>
        <v>82 Transport and mobile machine drivers and operatives</v>
      </c>
      <c r="CL68" s="18">
        <f t="shared" si="165"/>
        <v>9.1716471411716771</v>
      </c>
      <c r="CM68" s="18">
        <f t="shared" si="165"/>
        <v>10.563124338044231</v>
      </c>
      <c r="CN68" s="18">
        <f t="shared" si="165"/>
        <v>11.603761226730054</v>
      </c>
      <c r="CO68" s="18">
        <f t="shared" si="165"/>
        <v>11.800574875615515</v>
      </c>
      <c r="CP68" s="18">
        <f t="shared" si="165"/>
        <v>8.5325697943521579</v>
      </c>
      <c r="CR68" s="68">
        <f t="shared" si="137"/>
        <v>-50.567674391166484</v>
      </c>
      <c r="CS68" s="69">
        <f t="shared" si="138"/>
        <v>30.909602923591432</v>
      </c>
      <c r="CT68" s="69">
        <f t="shared" si="139"/>
        <v>-19.658071467575041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7.0182705518702362E-3</v>
      </c>
      <c r="C69" s="18">
        <f t="shared" si="157"/>
        <v>5.6249226470733308E-3</v>
      </c>
      <c r="D69" s="18">
        <f t="shared" si="157"/>
        <v>5.1590069391951139E-3</v>
      </c>
      <c r="E69" s="18">
        <f t="shared" si="157"/>
        <v>2.1212848744328699E-2</v>
      </c>
      <c r="F69" s="18">
        <f t="shared" si="157"/>
        <v>3.1290179019993467E-2</v>
      </c>
      <c r="H69" s="68">
        <f t="shared" si="105"/>
        <v>846.33821724203244</v>
      </c>
      <c r="I69" s="69">
        <f t="shared" si="106"/>
        <v>385.2898659403138</v>
      </c>
      <c r="J69" s="69">
        <f t="shared" si="107"/>
        <v>1231.6280831823462</v>
      </c>
      <c r="L69" t="str">
        <f t="shared" si="140"/>
        <v>91 Elementary trades and related occupations</v>
      </c>
      <c r="M69" s="18">
        <f t="shared" si="158"/>
        <v>0.28609679466880072</v>
      </c>
      <c r="N69" s="18">
        <f t="shared" si="158"/>
        <v>0.25264278331448786</v>
      </c>
      <c r="O69" s="18">
        <f t="shared" si="158"/>
        <v>0.22539429146569154</v>
      </c>
      <c r="P69" s="18">
        <f t="shared" si="158"/>
        <v>0.35899728410295367</v>
      </c>
      <c r="Q69" s="18">
        <f t="shared" si="158"/>
        <v>0.47201613438289858</v>
      </c>
      <c r="S69" s="68">
        <f t="shared" si="109"/>
        <v>231.56334859702986</v>
      </c>
      <c r="T69" s="69">
        <f t="shared" si="110"/>
        <v>127.89314016567994</v>
      </c>
      <c r="U69" s="69">
        <f t="shared" si="111"/>
        <v>359.4564887627098</v>
      </c>
      <c r="W69" t="str">
        <f t="shared" si="141"/>
        <v>91 Elementary trades and related occupations</v>
      </c>
      <c r="X69" s="18">
        <f t="shared" si="159"/>
        <v>0.46353955883093279</v>
      </c>
      <c r="Y69" s="18">
        <f t="shared" si="159"/>
        <v>0.46027852119686247</v>
      </c>
      <c r="Z69" s="18">
        <f t="shared" si="159"/>
        <v>0.42033886782740504</v>
      </c>
      <c r="AA69" s="18">
        <f t="shared" si="159"/>
        <v>0.9188234530529138</v>
      </c>
      <c r="AB69" s="18">
        <f t="shared" si="159"/>
        <v>1.1743030548010014</v>
      </c>
      <c r="AD69" s="68">
        <f t="shared" si="113"/>
        <v>265.02900741232554</v>
      </c>
      <c r="AE69" s="69">
        <f t="shared" si="114"/>
        <v>188.38980152510726</v>
      </c>
      <c r="AF69" s="69">
        <f t="shared" si="115"/>
        <v>453.41880893743269</v>
      </c>
      <c r="AH69" t="str">
        <f t="shared" si="142"/>
        <v>91 Elementary trades and related occupations</v>
      </c>
      <c r="AI69" s="18">
        <f t="shared" si="160"/>
        <v>1.0771014495669577</v>
      </c>
      <c r="AJ69" s="18">
        <f t="shared" si="160"/>
        <v>1.2156260716905072</v>
      </c>
      <c r="AK69" s="18">
        <f t="shared" si="160"/>
        <v>1.1681055603112285</v>
      </c>
      <c r="AL69" s="18">
        <f t="shared" si="160"/>
        <v>2.5988579568375489</v>
      </c>
      <c r="AM69" s="18">
        <f t="shared" si="160"/>
        <v>3.536103145582449</v>
      </c>
      <c r="AO69" s="68">
        <f t="shared" si="117"/>
        <v>262.29242530211565</v>
      </c>
      <c r="AP69" s="69">
        <f t="shared" si="118"/>
        <v>190.67633446240163</v>
      </c>
      <c r="AQ69" s="69">
        <f t="shared" si="119"/>
        <v>452.96875976451724</v>
      </c>
      <c r="AS69" t="str">
        <f t="shared" si="143"/>
        <v>91 Elementary trades and related occupations</v>
      </c>
      <c r="AT69" s="18">
        <f t="shared" si="161"/>
        <v>1.1363505730048269</v>
      </c>
      <c r="AU69" s="18">
        <f t="shared" si="161"/>
        <v>1.1124670834943222</v>
      </c>
      <c r="AV69" s="18">
        <f t="shared" si="161"/>
        <v>1.1389864547250386</v>
      </c>
      <c r="AW69" s="18">
        <f t="shared" si="161"/>
        <v>2.3958617264051951</v>
      </c>
      <c r="AX69" s="18">
        <f t="shared" si="161"/>
        <v>2.9948652921649366</v>
      </c>
      <c r="AZ69" s="68">
        <f t="shared" si="121"/>
        <v>224.89025951856866</v>
      </c>
      <c r="BA69" s="69">
        <f t="shared" si="122"/>
        <v>154.48999347528007</v>
      </c>
      <c r="BB69" s="69">
        <f t="shared" si="123"/>
        <v>379.38025299384873</v>
      </c>
      <c r="BD69" t="str">
        <f t="shared" si="144"/>
        <v>91 Elementary trades and related occupations</v>
      </c>
      <c r="BE69" s="18">
        <f t="shared" si="162"/>
        <v>1.5206335256754708</v>
      </c>
      <c r="BF69" s="18">
        <f t="shared" si="162"/>
        <v>1.3335633692408655</v>
      </c>
      <c r="BG69" s="18">
        <f t="shared" si="162"/>
        <v>1.2074520256059289</v>
      </c>
      <c r="BH69" s="18">
        <f t="shared" si="162"/>
        <v>2.2630422883133257</v>
      </c>
      <c r="BI69" s="18">
        <f t="shared" si="162"/>
        <v>2.8656768114917295</v>
      </c>
      <c r="BK69" s="68">
        <f t="shared" si="125"/>
        <v>150.62581108700343</v>
      </c>
      <c r="BL69" s="69">
        <f t="shared" si="126"/>
        <v>91.373035044552779</v>
      </c>
      <c r="BM69" s="69">
        <f t="shared" si="127"/>
        <v>241.99884613155618</v>
      </c>
      <c r="BO69" t="str">
        <f t="shared" si="145"/>
        <v>91 Elementary trades and related occupations</v>
      </c>
      <c r="BP69" s="18">
        <f t="shared" si="163"/>
        <v>2.6266875925920492</v>
      </c>
      <c r="BQ69" s="18">
        <f t="shared" si="163"/>
        <v>2.3065803371182625</v>
      </c>
      <c r="BR69" s="18">
        <f t="shared" si="163"/>
        <v>2.1576717025952643</v>
      </c>
      <c r="BS69" s="18">
        <f t="shared" si="163"/>
        <v>3.8055534856563642</v>
      </c>
      <c r="BT69" s="18">
        <f t="shared" si="163"/>
        <v>4.6283502055430414</v>
      </c>
      <c r="BV69" s="68">
        <f t="shared" si="129"/>
        <v>63.882527486518882</v>
      </c>
      <c r="BW69" s="69">
        <f t="shared" si="130"/>
        <v>67.543711144634599</v>
      </c>
      <c r="BX69" s="69">
        <f t="shared" si="131"/>
        <v>131.42623863115347</v>
      </c>
      <c r="BZ69" t="str">
        <f t="shared" si="146"/>
        <v>91 Elementary trades and related occupations</v>
      </c>
      <c r="CA69" s="18">
        <f t="shared" si="164"/>
        <v>4.9706908930048312</v>
      </c>
      <c r="CB69" s="18">
        <f t="shared" si="164"/>
        <v>4.9251488082796282</v>
      </c>
      <c r="CC69" s="18">
        <f t="shared" si="164"/>
        <v>4.6656624935850619</v>
      </c>
      <c r="CD69" s="18">
        <f t="shared" si="164"/>
        <v>8.2304552055426115</v>
      </c>
      <c r="CE69" s="18">
        <f t="shared" si="164"/>
        <v>11.748324428115739</v>
      </c>
      <c r="CG69" s="68">
        <f t="shared" si="133"/>
        <v>39.515378847826931</v>
      </c>
      <c r="CH69" s="69">
        <f t="shared" si="134"/>
        <v>63.210263122300411</v>
      </c>
      <c r="CI69" s="69">
        <f t="shared" si="135"/>
        <v>102.72564197012734</v>
      </c>
      <c r="CK69" t="str">
        <f t="shared" si="147"/>
        <v>91 Elementary trades and related occupations</v>
      </c>
      <c r="CL69" s="18">
        <f t="shared" si="165"/>
        <v>6.548675045326986</v>
      </c>
      <c r="CM69" s="18">
        <f t="shared" si="165"/>
        <v>6.3886708093445472</v>
      </c>
      <c r="CN69" s="18">
        <f t="shared" si="165"/>
        <v>6.3893870891209845</v>
      </c>
      <c r="CO69" s="18">
        <f t="shared" si="165"/>
        <v>10.829068164978075</v>
      </c>
      <c r="CP69" s="18">
        <f t="shared" si="165"/>
        <v>10.979297062909971</v>
      </c>
      <c r="CR69" s="68">
        <f t="shared" si="137"/>
        <v>15.516843449319964</v>
      </c>
      <c r="CS69" s="69">
        <f t="shared" si="138"/>
        <v>47.665636635154804</v>
      </c>
      <c r="CT69" s="69">
        <f t="shared" si="139"/>
        <v>63.182480084474768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0.52981125898981274</v>
      </c>
      <c r="C70" s="18">
        <f t="shared" si="157"/>
        <v>0.50121656864880859</v>
      </c>
      <c r="D70" s="18">
        <f t="shared" si="157"/>
        <v>0.45197978631841612</v>
      </c>
      <c r="E70" s="18">
        <f t="shared" si="157"/>
        <v>0.43827347068778344</v>
      </c>
      <c r="F70" s="18">
        <f t="shared" si="157"/>
        <v>0.47941634395574378</v>
      </c>
      <c r="H70" s="68">
        <f t="shared" si="105"/>
        <v>65.500102252810862</v>
      </c>
      <c r="I70" s="69">
        <f t="shared" si="106"/>
        <v>66.715709711929861</v>
      </c>
      <c r="J70" s="69">
        <f t="shared" si="107"/>
        <v>132.21581196474074</v>
      </c>
      <c r="L70" t="str">
        <f t="shared" ref="L70" si="166">A70</f>
        <v>92 Elementary administration and service occupations</v>
      </c>
      <c r="M70" s="18">
        <f t="shared" si="158"/>
        <v>1.7534071128429787</v>
      </c>
      <c r="N70" s="18">
        <f t="shared" si="158"/>
        <v>1.6058424914751961</v>
      </c>
      <c r="O70" s="18">
        <f t="shared" si="158"/>
        <v>1.4709197616903151</v>
      </c>
      <c r="P70" s="18">
        <f t="shared" si="158"/>
        <v>1.46800359017941</v>
      </c>
      <c r="Q70" s="18">
        <f t="shared" si="158"/>
        <v>1.6233092478316822</v>
      </c>
      <c r="S70" s="68">
        <f t="shared" si="109"/>
        <v>74.72894948609283</v>
      </c>
      <c r="T70" s="69">
        <f t="shared" si="110"/>
        <v>69.254133395002498</v>
      </c>
      <c r="U70" s="69">
        <f t="shared" si="111"/>
        <v>143.98308288109533</v>
      </c>
      <c r="W70" t="str">
        <f t="shared" ref="W70" si="167">A70</f>
        <v>92 Elementary administration and service occupations</v>
      </c>
      <c r="X70" s="18">
        <f t="shared" si="159"/>
        <v>3.1944903595031806</v>
      </c>
      <c r="Y70" s="18">
        <f t="shared" si="159"/>
        <v>3.2479585139469744</v>
      </c>
      <c r="Z70" s="18">
        <f t="shared" si="159"/>
        <v>3.0037813842041716</v>
      </c>
      <c r="AA70" s="18">
        <f t="shared" si="159"/>
        <v>2.9236456862297899</v>
      </c>
      <c r="AB70" s="18">
        <f t="shared" si="159"/>
        <v>3.1546581232632764</v>
      </c>
      <c r="AD70" s="68">
        <f t="shared" si="113"/>
        <v>37.224202752544571</v>
      </c>
      <c r="AE70" s="69">
        <f t="shared" si="114"/>
        <v>70.64562094472285</v>
      </c>
      <c r="AF70" s="69">
        <f t="shared" si="115"/>
        <v>107.86982369726744</v>
      </c>
      <c r="AH70" t="str">
        <f t="shared" ref="AH70" si="168">L70</f>
        <v>92 Elementary administration and service occupations</v>
      </c>
      <c r="AI70" s="18">
        <f t="shared" si="160"/>
        <v>4.9343371270828529</v>
      </c>
      <c r="AJ70" s="18">
        <f t="shared" si="160"/>
        <v>5.5250104688806019</v>
      </c>
      <c r="AK70" s="18">
        <f t="shared" si="160"/>
        <v>5.4352445415231516</v>
      </c>
      <c r="AL70" s="18">
        <f t="shared" si="160"/>
        <v>5.4132338435593921</v>
      </c>
      <c r="AM70" s="18">
        <f t="shared" si="160"/>
        <v>6.0361321638714562</v>
      </c>
      <c r="AO70" s="68">
        <f t="shared" si="117"/>
        <v>32.90951474872481</v>
      </c>
      <c r="AP70" s="69">
        <f t="shared" si="118"/>
        <v>65.039630329505897</v>
      </c>
      <c r="AQ70" s="69">
        <f t="shared" si="119"/>
        <v>97.9491450782307</v>
      </c>
      <c r="AS70" t="str">
        <f t="shared" ref="AS70" si="169">W70</f>
        <v>92 Elementary administration and service occupations</v>
      </c>
      <c r="AT70" s="18">
        <f t="shared" si="161"/>
        <v>4.5396551173059603</v>
      </c>
      <c r="AU70" s="18">
        <f t="shared" si="161"/>
        <v>4.6958254614027775</v>
      </c>
      <c r="AV70" s="18">
        <f t="shared" si="161"/>
        <v>4.4216648569487109</v>
      </c>
      <c r="AW70" s="18">
        <f t="shared" si="161"/>
        <v>4.0785624978132358</v>
      </c>
      <c r="AX70" s="18">
        <f t="shared" si="161"/>
        <v>4.3174421775264147</v>
      </c>
      <c r="AZ70" s="68">
        <f t="shared" si="121"/>
        <v>20.647594034740109</v>
      </c>
      <c r="BA70" s="69">
        <f t="shared" si="122"/>
        <v>60.718626823783097</v>
      </c>
      <c r="BB70" s="69">
        <f t="shared" si="123"/>
        <v>81.366220858523192</v>
      </c>
      <c r="BD70" t="str">
        <f t="shared" ref="BD70" si="170">AH70</f>
        <v>92 Elementary administration and service occupations</v>
      </c>
      <c r="BE70" s="18">
        <f t="shared" si="162"/>
        <v>7.7585935765801457</v>
      </c>
      <c r="BF70" s="18">
        <f t="shared" si="162"/>
        <v>7.1594810777630702</v>
      </c>
      <c r="BG70" s="18">
        <f t="shared" si="162"/>
        <v>6.8655768052746078</v>
      </c>
      <c r="BH70" s="18">
        <f t="shared" si="162"/>
        <v>5.7782214445909519</v>
      </c>
      <c r="BI70" s="18">
        <f t="shared" si="162"/>
        <v>5.5274160882255003</v>
      </c>
      <c r="BK70" s="68">
        <f t="shared" si="125"/>
        <v>-14.981468610455023</v>
      </c>
      <c r="BL70" s="69">
        <f t="shared" si="126"/>
        <v>39.417131878510816</v>
      </c>
      <c r="BM70" s="69">
        <f t="shared" si="127"/>
        <v>24.435663268055791</v>
      </c>
      <c r="BO70" t="str">
        <f t="shared" ref="BO70" si="171">AS70</f>
        <v>92 Elementary administration and service occupations</v>
      </c>
      <c r="BP70" s="18">
        <f t="shared" si="163"/>
        <v>12.778569334146223</v>
      </c>
      <c r="BQ70" s="18">
        <f t="shared" si="163"/>
        <v>12.804389126363496</v>
      </c>
      <c r="BR70" s="18">
        <f t="shared" si="163"/>
        <v>12.185305249994709</v>
      </c>
      <c r="BS70" s="18">
        <f t="shared" si="163"/>
        <v>11.552706334779126</v>
      </c>
      <c r="BT70" s="18">
        <f t="shared" si="163"/>
        <v>12.310107368602383</v>
      </c>
      <c r="BV70" s="68">
        <f t="shared" si="129"/>
        <v>-22.817785614994655</v>
      </c>
      <c r="BW70" s="69">
        <f t="shared" si="130"/>
        <v>40.090600644160332</v>
      </c>
      <c r="BX70" s="69">
        <f t="shared" si="131"/>
        <v>17.272815029165681</v>
      </c>
      <c r="BZ70" t="str">
        <f t="shared" ref="BZ70" si="172">BD70</f>
        <v>92 Elementary administration and service occupations</v>
      </c>
      <c r="CA70" s="18">
        <f t="shared" si="164"/>
        <v>17.822797054244528</v>
      </c>
      <c r="CB70" s="18">
        <f t="shared" si="164"/>
        <v>17.731994029340033</v>
      </c>
      <c r="CC70" s="18">
        <f t="shared" si="164"/>
        <v>17.259180048701637</v>
      </c>
      <c r="CD70" s="18">
        <f t="shared" si="164"/>
        <v>16.777134152299148</v>
      </c>
      <c r="CE70" s="18">
        <f t="shared" si="164"/>
        <v>17.048413587761218</v>
      </c>
      <c r="CG70" s="68">
        <f t="shared" si="133"/>
        <v>-45.270272664716721</v>
      </c>
      <c r="CH70" s="69">
        <f t="shared" si="134"/>
        <v>30.201290986858435</v>
      </c>
      <c r="CI70" s="69">
        <f t="shared" si="135"/>
        <v>-15.068981677858284</v>
      </c>
      <c r="CK70" t="str">
        <f t="shared" ref="CK70" si="173">BO70</f>
        <v>92 Elementary administration and service occupations</v>
      </c>
      <c r="CL70" s="18">
        <f t="shared" si="165"/>
        <v>23.651050318309174</v>
      </c>
      <c r="CM70" s="18">
        <f t="shared" si="165"/>
        <v>19.878289534492488</v>
      </c>
      <c r="CN70" s="18">
        <f t="shared" si="165"/>
        <v>17.712206371584045</v>
      </c>
      <c r="CO70" s="18">
        <f t="shared" si="165"/>
        <v>12.210086834719892</v>
      </c>
      <c r="CP70" s="18">
        <f t="shared" si="165"/>
        <v>10.136064158874049</v>
      </c>
      <c r="CR70" s="68">
        <f t="shared" si="137"/>
        <v>-61.529603333064621</v>
      </c>
      <c r="CS70" s="69">
        <f t="shared" si="138"/>
        <v>16.903618462223662</v>
      </c>
      <c r="CT70" s="69">
        <f t="shared" si="139"/>
        <v>-44.625984870840959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56.028683199850839</v>
      </c>
      <c r="I72" s="67">
        <f>IF(D35&gt;0,I35/D35*100,0)</f>
        <v>58.299090370467866</v>
      </c>
      <c r="J72" s="67">
        <f t="shared" ref="J72" si="175">IF(D35&gt;0,(J35/D35)*100,0)</f>
        <v>114.32777357031871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58.326126141266165</v>
      </c>
      <c r="T72" s="67">
        <f t="shared" ref="T72" si="177">IF(O35&gt;0,T35/O35*100,0)</f>
        <v>61.053559667603075</v>
      </c>
      <c r="U72" s="67">
        <f t="shared" ref="U72" si="178">IF(O35&gt;0,(U35/O35)*100,0)</f>
        <v>119.37968580886924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30.661228438905606</v>
      </c>
      <c r="AE72" s="67">
        <f t="shared" ref="AE72" si="180">IF(Z35&gt;0,AE35/Z35*100,0)</f>
        <v>63.168712959869353</v>
      </c>
      <c r="AF72" s="67">
        <f t="shared" ref="AF72" si="181">IF(Z35&gt;0,(AF35/Z35)*100,0)</f>
        <v>93.829941398774963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19.678578093155437</v>
      </c>
      <c r="AP72" s="67">
        <f t="shared" ref="AP72" si="183">IF(AK35&gt;0,AP35/AK35*100,0)</f>
        <v>58.387278912498019</v>
      </c>
      <c r="AQ72" s="67">
        <f t="shared" ref="AQ72" si="184">IF(AK35&gt;0,(AQ35/AK35)*100,0)</f>
        <v>78.065857005653456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23.560016482829063</v>
      </c>
      <c r="BA72" s="67">
        <f t="shared" ref="BA72" si="186">IF(AV35&gt;0,BA35/AV35*100,0)</f>
        <v>57.102020300439904</v>
      </c>
      <c r="BB72" s="67">
        <f t="shared" ref="BB72" si="187">IF(AV35&gt;0,(BB35/AV35)*100,0)</f>
        <v>80.66203678326896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5.6011068842766125</v>
      </c>
      <c r="BL72" s="67">
        <f t="shared" ref="BL72" si="189">IF(BG35&gt;0,BL35/BG35*100,0)</f>
        <v>45.973669874747401</v>
      </c>
      <c r="BM72" s="67">
        <f t="shared" ref="BM72" si="190">IF(BG35&gt;0,(BM35/BG35)*100,0)</f>
        <v>51.574776759024019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-23.600273012192226</v>
      </c>
      <c r="BW72" s="67">
        <f t="shared" ref="BW72" si="192">IF(BR35&gt;0,BW35/BR35*100,0)</f>
        <v>40.365563566837388</v>
      </c>
      <c r="BX72" s="67">
        <f t="shared" ref="BX72" si="193">IF(BR35&gt;0,(BX35/BR35)*100,0)</f>
        <v>16.765290554645158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-44.593658921196742</v>
      </c>
      <c r="CH72" s="67">
        <f t="shared" ref="CH72" si="195">IF(CC35&gt;0,CH35/CC35*100,0)</f>
        <v>31.295482423100339</v>
      </c>
      <c r="CI72" s="67">
        <f t="shared" ref="CI72" si="196">IF(CC35&gt;0,(CI35/CC35)*100,0)</f>
        <v>-13.298176498096403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-32.775129055896727</v>
      </c>
      <c r="CS72" s="67">
        <f t="shared" ref="CS72" si="198">IF(CN35&gt;0,CS35/CN35*100,0)</f>
        <v>28.571232888905644</v>
      </c>
      <c r="CT72" s="67">
        <f t="shared" ref="CT72" si="199">IF(CN35&gt;0,(CT35/CN35)*100,0)</f>
        <v>-4.2038961669910853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Leicester and Leicestershire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Leicester and Leicestershire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Leicester and Leicestershire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Leicester and Leicestershire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Leicester and Leicestershire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Leicester and Leicestershire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Leicester and Leicestershire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Leicester and Leicestershire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Leicester and Leicestershire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8.2280867617407374</v>
      </c>
      <c r="C82" s="18">
        <f t="shared" si="210"/>
        <v>0.7438767094942067</v>
      </c>
      <c r="D82" s="18">
        <f t="shared" si="210"/>
        <v>1.5976506186596628</v>
      </c>
      <c r="E82" s="18">
        <f t="shared" si="210"/>
        <v>2.7585348741047566</v>
      </c>
      <c r="F82" s="18">
        <f t="shared" ref="F82:F107" si="211">IF(AND(F$6-C$6 &lt;&gt; 0,C8&lt;&gt;0,F8&lt;&gt;0),(EXP(LN(F8/C8)/(F$6-C$6))-1)*100,0)</f>
        <v>2.2677029392586867</v>
      </c>
      <c r="H82" s="18">
        <f t="shared" ref="H82:H107" si="212">IF($F$6-$D$6 &lt;&gt; 0,(EXP(LN(1+(H45/100))/($F$6-$D$6))-1)*100,0)</f>
        <v>2.3701070463040264</v>
      </c>
      <c r="I82" s="18">
        <f t="shared" ref="I82:I107" si="213">IF(D8&gt;0,((1+(I8/D8))^(1/($F$6-$D$6))-1)*100,0)</f>
        <v>3.1738147783052728</v>
      </c>
      <c r="J82" s="18">
        <f t="shared" ref="J82:J107" si="214">IF($F$6-$D$6 &lt;&gt; 0,(EXP(LN(1+(J45/100))/($F$6-$D$6))-1)*100,0)</f>
        <v>4.7950472388056609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10.477746133646825</v>
      </c>
      <c r="N82" s="18">
        <f t="shared" si="215"/>
        <v>-6.5816083869280062</v>
      </c>
      <c r="O82" s="18">
        <f t="shared" si="215"/>
        <v>1.2794595377104701</v>
      </c>
      <c r="P82" s="18">
        <f t="shared" si="215"/>
        <v>2.6293025014944238</v>
      </c>
      <c r="Q82" s="18">
        <f t="shared" ref="Q82:Q107" si="216">IF(AND(Q$6-N$6 &lt;&gt; 0,N8&lt;&gt;0,Q8&lt;&gt;0),(EXP(LN(Q8/N8)/(Q$6-N$6))-1)*100,0)</f>
        <v>1.606634062280099</v>
      </c>
      <c r="S82" s="18">
        <f t="shared" ref="S82:S107" si="217">IF($F$6-$D$6 &lt;&gt; 0,(EXP(LN(1+(S45/100))/($F$6-$D$6))-1)*100,0)</f>
        <v>2.1773676433547662</v>
      </c>
      <c r="T82" s="18">
        <f t="shared" ref="T82:T107" si="218">IF(O8&gt;0,((1+(T8/O8))^(1/($F$6-$D$6))-1)*100,0)</f>
        <v>3.1132060354660762</v>
      </c>
      <c r="U82" s="18">
        <f t="shared" ref="U82:U107" si="219">IF($F$6-$D$6 &lt;&gt; 0,(EXP(LN(1+(U45/100))/($F$6-$D$6))-1)*100,0)</f>
        <v>4.6071233933015376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3.7369385992616522</v>
      </c>
      <c r="Y82" s="18">
        <f t="shared" si="220"/>
        <v>13.490799395309882</v>
      </c>
      <c r="Z82" s="18">
        <f t="shared" si="220"/>
        <v>-1.113889348787378</v>
      </c>
      <c r="AA82" s="18">
        <f t="shared" si="220"/>
        <v>1.7792995003991896</v>
      </c>
      <c r="AB82" s="18">
        <f t="shared" ref="AB82:AB107" si="221">IF(AND(AB$6-Y$6 &lt;&gt; 0,Y8&lt;&gt;0,AB8&lt;&gt;0),(EXP(LN(AB8/Y8)/(AB$6-Y$6))-1)*100,0)</f>
        <v>1.5551569757281669</v>
      </c>
      <c r="AD82" s="18">
        <f t="shared" ref="AD82:AD107" si="222">IF($F$6-$D$6 &lt;&gt; 0,(EXP(LN(1+(AD45/100))/($F$6-$D$6))-1)*100,0)</f>
        <v>0.80561810490733521</v>
      </c>
      <c r="AE82" s="18">
        <f t="shared" ref="AE82:AE107" si="223">IF(Z8&gt;0,((1+(AE8/Z8))^(1/($F$6-$D$6))-1)*100,0)</f>
        <v>3.0957739876655621</v>
      </c>
      <c r="AF82" s="18">
        <f t="shared" ref="AF82:AF107" si="224">IF($F$6-$D$6 &lt;&gt; 0,(EXP(LN(1+(AF45/100))/($F$6-$D$6))-1)*100,0)</f>
        <v>3.6322181720331859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2.1382409385761969</v>
      </c>
      <c r="AJ82" s="18">
        <f t="shared" si="225"/>
        <v>10.873583838988687</v>
      </c>
      <c r="AK82" s="18">
        <f t="shared" si="225"/>
        <v>-2.0619807825476122</v>
      </c>
      <c r="AL82" s="18">
        <f t="shared" si="225"/>
        <v>1.2016512343482111</v>
      </c>
      <c r="AM82" s="18">
        <f t="shared" ref="AM82:AM107" si="226">IF(AND(AM$6-AJ$6 &lt;&gt; 0,AJ8&lt;&gt;0,AM8&lt;&gt;0),(EXP(LN(AM8/AJ8)/(AM$6-AJ$6))-1)*100,0)</f>
        <v>0.74332739409177506</v>
      </c>
      <c r="AO82" s="18">
        <f t="shared" ref="AO82:AO107" si="227">IF($F$6-$D$6 &lt;&gt; 0,(EXP(LN(1+(AO45/100))/($F$6-$D$6))-1)*100,0)</f>
        <v>0.10186552060251763</v>
      </c>
      <c r="AP82" s="18">
        <f t="shared" ref="AP82:AP107" si="228">IF(AK8&gt;0,((1+(AP8/AK8))^(1/($F$6-$D$6))-1)*100,0)</f>
        <v>2.7708171295323103</v>
      </c>
      <c r="AQ82" s="18">
        <f t="shared" ref="AQ82:AQ107" si="229">IF($F$6-$D$6 &lt;&gt; 0,(EXP(LN(1+(AQ45/100))/($F$6-$D$6))-1)*100,0)</f>
        <v>2.8404618106311341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1.8321118615659993</v>
      </c>
      <c r="AU82" s="18">
        <f t="shared" si="230"/>
        <v>17.539805689323028</v>
      </c>
      <c r="AV82" s="18">
        <f t="shared" si="230"/>
        <v>-2.7400003963850117</v>
      </c>
      <c r="AW82" s="18">
        <f t="shared" si="230"/>
        <v>1.2725997030278213</v>
      </c>
      <c r="AX82" s="18">
        <f t="shared" ref="AX82:AX107" si="231">IF(AND(AX$6-AU$6 &lt;&gt; 0,AU8&lt;&gt;0,AX8&lt;&gt;0),(EXP(LN(AX8/AU8)/(AX$6-AU$6))-1)*100,0)</f>
        <v>0.93655824552385525</v>
      </c>
      <c r="AZ82" s="18">
        <f t="shared" ref="AZ82:AZ107" si="232">IF($F$6-$D$6 &lt;&gt; 0,(EXP(LN(1+(AZ45/100))/($F$6-$D$6))-1)*100,0)</f>
        <v>-8.299823798605388E-2</v>
      </c>
      <c r="BA82" s="18">
        <f t="shared" ref="BA82:BA107" si="233">IF(AV8&gt;0,((1+(BA8/AV8))^(1/($F$6-$D$6))-1)*100,0)</f>
        <v>2.6761320485160223</v>
      </c>
      <c r="BB82" s="18">
        <f t="shared" ref="BB82:BB107" si="234">IF($F$6-$D$6 &lt;&gt; 0,(EXP(LN(1+(BB45/100))/($F$6-$D$6))-1)*100,0)</f>
        <v>2.6188961781871578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6.9874125810452048</v>
      </c>
      <c r="BF82" s="18">
        <f t="shared" si="235"/>
        <v>-0.12635824248202754</v>
      </c>
      <c r="BG82" s="18">
        <f t="shared" si="235"/>
        <v>-2.7332811149732072</v>
      </c>
      <c r="BH82" s="18">
        <f t="shared" si="235"/>
        <v>0.79715000531206393</v>
      </c>
      <c r="BI82" s="18">
        <f t="shared" ref="BI82:BI107" si="236">IF(AND(BI$6-BF$6 &lt;&gt; 0,BF8&lt;&gt;0,BI8&lt;&gt;0),(EXP(LN(BI8/BF8)/(BI$6-BF$6))-1)*100,0)</f>
        <v>-0.37698720627051818</v>
      </c>
      <c r="BK82" s="18">
        <f t="shared" ref="BK82:BK107" si="237">IF($F$6-$D$6 &lt;&gt; 0,(EXP(LN(1+(BK45/100))/($F$6-$D$6))-1)*100,0)</f>
        <v>-0.3936734239409434</v>
      </c>
      <c r="BL82" s="18">
        <f t="shared" ref="BL82:BL107" si="238">IF(BG8&gt;0,((1+(BL8/BG8))^(1/($F$6-$D$6))-1)*100,0)</f>
        <v>2.3069643403428541</v>
      </c>
      <c r="BM82" s="18">
        <f t="shared" ref="BM82:BM107" si="239">IF($F$6-$D$6 &lt;&gt; 0,(EXP(LN(1+(BM45/100))/($F$6-$D$6))-1)*100,0)</f>
        <v>2.0232069528753449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4.7697212996200111</v>
      </c>
      <c r="BQ82" s="18">
        <f t="shared" si="240"/>
        <v>-2.0988777055815033</v>
      </c>
      <c r="BR82" s="18">
        <f t="shared" si="240"/>
        <v>-5.3183591327966457</v>
      </c>
      <c r="BS82" s="18">
        <f t="shared" si="240"/>
        <v>-2.5916056797444798</v>
      </c>
      <c r="BT82" s="18">
        <f t="shared" ref="BT82:BT107" si="241">IF(AND(BT$6-BQ$6 &lt;&gt; 0,BQ8&lt;&gt;0,BT8&lt;&gt;0),(EXP(LN(BT8/BQ8)/(BT$6-BQ$6))-1)*100,0)</f>
        <v>-3.4215959047274591</v>
      </c>
      <c r="BV82" s="18">
        <f t="shared" ref="BV82:BV107" si="242">IF($F$6-$D$6 &lt;&gt; 0,(EXP(LN(1+(BV45/100))/($F$6-$D$6))-1)*100,0)</f>
        <v>-3.509139018970886</v>
      </c>
      <c r="BW82" s="18">
        <f t="shared" ref="BW82:BW107" si="243">IF(BR8&gt;0,((1+(BW8/BR8))^(1/($F$6-$D$6))-1)*100,0)</f>
        <v>1.9318928806215219</v>
      </c>
      <c r="BX82" s="18">
        <f t="shared" ref="BX82:BX107" si="244">IF($F$6-$D$6 &lt;&gt; 0,(EXP(LN(1+(BX45/100))/($F$6-$D$6))-1)*100,0)</f>
        <v>-0.57139367988684464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2.6530529588200791</v>
      </c>
      <c r="CB82" s="18">
        <f t="shared" si="245"/>
        <v>5.5122572536546954</v>
      </c>
      <c r="CC82" s="18">
        <f t="shared" si="245"/>
        <v>-4.2181736869610358</v>
      </c>
      <c r="CD82" s="18">
        <f t="shared" si="245"/>
        <v>-3.2195610428785604</v>
      </c>
      <c r="CE82" s="18">
        <f t="shared" ref="CE82:CE107" si="246">IF(AND(CE$6-CB$6 &lt;&gt; 0,CB8&lt;&gt;0,CE8&lt;&gt;0),(EXP(LN(CE8/CB8)/(CE$6-CB$6))-1)*100,0)</f>
        <v>-3.0105163216861519</v>
      </c>
      <c r="CG82" s="18">
        <f t="shared" ref="CG82:CG107" si="247">IF($F$6-$D$6 &lt;&gt; 0,(EXP(LN(1+(CG45/100))/($F$6-$D$6))-1)*100,0)</f>
        <v>-3.5535834233996755</v>
      </c>
      <c r="CH82" s="18">
        <f t="shared" ref="CH82:CH107" si="248">IF(CC8&gt;0,((1+(CH8/CC8))^(1/($F$6-$D$6))-1)*100,0)</f>
        <v>1.9599277642875057</v>
      </c>
      <c r="CI82" s="18">
        <f t="shared" ref="CI82:CI107" si="249">IF($F$6-$D$6 &lt;&gt; 0,(EXP(LN(1+(CI45/100))/($F$6-$D$6))-1)*100,0)</f>
        <v>-0.56072839779341965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7.3929274914701804</v>
      </c>
      <c r="CM82" s="18">
        <f t="shared" si="250"/>
        <v>-14.973091314841458</v>
      </c>
      <c r="CN82" s="18">
        <f t="shared" si="250"/>
        <v>-0.52933843097736633</v>
      </c>
      <c r="CO82" s="18">
        <f t="shared" si="250"/>
        <v>-0.92601232703656278</v>
      </c>
      <c r="CP82" s="18">
        <f t="shared" ref="CP82:CP107" si="251">IF(AND(CP$6-CM$6 &lt;&gt; 0,CM8&lt;&gt;0,CP8&lt;&gt;0),(EXP(LN(CP8/CM8)/(CP$6-CM$6))-1)*100,0)</f>
        <v>-1.7456603860387832</v>
      </c>
      <c r="CR82" s="18">
        <f t="shared" ref="CR82:CR107" si="252">IF($F$6-$D$6 &lt;&gt; 0,(EXP(LN(1+(CR45/100))/($F$6-$D$6))-1)*100,0)</f>
        <v>-0.79396377118244876</v>
      </c>
      <c r="CS82" s="18">
        <f t="shared" ref="CS82:CS107" si="253">IF(CN8&gt;0,((1+(CS8/CN8))^(1/($F$6-$D$6))-1)*100,0)</f>
        <v>1.9452719920459272</v>
      </c>
      <c r="CT82" s="18">
        <f t="shared" ref="CT82:CT107" si="254">IF($F$6-$D$6 &lt;&gt; 0,(EXP(LN(1+(CT45/100))/($F$6-$D$6))-1)*100,0)</f>
        <v>1.3476602992388509</v>
      </c>
    </row>
    <row r="83" spans="1:98" x14ac:dyDescent="0.2">
      <c r="A83" t="str">
        <f t="shared" si="209"/>
        <v>12 Other managers and proprietors</v>
      </c>
      <c r="B83" s="18">
        <f t="shared" si="210"/>
        <v>8.1696711034698879</v>
      </c>
      <c r="C83" s="18">
        <f t="shared" si="210"/>
        <v>-11.561328773928437</v>
      </c>
      <c r="D83" s="18">
        <f t="shared" si="210"/>
        <v>4.6724718284589128</v>
      </c>
      <c r="E83" s="18">
        <f t="shared" si="210"/>
        <v>3.4992645097649433</v>
      </c>
      <c r="F83" s="18">
        <f t="shared" si="211"/>
        <v>2.8486458203256237</v>
      </c>
      <c r="H83" s="18">
        <f t="shared" si="212"/>
        <v>3.8888652078553632</v>
      </c>
      <c r="I83" s="18">
        <f t="shared" si="213"/>
        <v>3.9575461606513151</v>
      </c>
      <c r="J83" s="18">
        <f t="shared" si="214"/>
        <v>6.473444450978505</v>
      </c>
      <c r="L83" t="str">
        <f t="shared" ref="L83:L106" si="255">A83</f>
        <v>12 Other managers and proprietors</v>
      </c>
      <c r="M83" s="18">
        <f t="shared" si="215"/>
        <v>9.0983230715130361</v>
      </c>
      <c r="N83" s="18">
        <f t="shared" si="215"/>
        <v>-8.0626414940271562</v>
      </c>
      <c r="O83" s="18">
        <f t="shared" si="215"/>
        <v>3.8632655760084456</v>
      </c>
      <c r="P83" s="18">
        <f t="shared" si="215"/>
        <v>3.5137918917470756</v>
      </c>
      <c r="Q83" s="18">
        <f t="shared" si="216"/>
        <v>2.8576278319656812</v>
      </c>
      <c r="S83" s="18">
        <f t="shared" si="217"/>
        <v>3.6301522695326716</v>
      </c>
      <c r="T83" s="18">
        <f t="shared" si="218"/>
        <v>3.7647770002116943</v>
      </c>
      <c r="U83" s="18">
        <f t="shared" si="219"/>
        <v>6.1502787281280114</v>
      </c>
      <c r="W83" t="str">
        <f t="shared" ref="W83:W106" si="256">A83</f>
        <v>12 Other managers and proprietors</v>
      </c>
      <c r="X83" s="18">
        <f t="shared" si="220"/>
        <v>1.5890747432215635</v>
      </c>
      <c r="Y83" s="18">
        <f t="shared" si="220"/>
        <v>12.178167858257316</v>
      </c>
      <c r="Z83" s="18">
        <f t="shared" si="220"/>
        <v>1.6469137080966645</v>
      </c>
      <c r="AA83" s="18">
        <f t="shared" si="220"/>
        <v>2.2707427117747203</v>
      </c>
      <c r="AB83" s="18">
        <f t="shared" si="221"/>
        <v>2.6669922603394625</v>
      </c>
      <c r="AD83" s="18">
        <f t="shared" si="222"/>
        <v>2.0623754697500996</v>
      </c>
      <c r="AE83" s="18">
        <f t="shared" si="223"/>
        <v>3.6420186697325496</v>
      </c>
      <c r="AF83" s="18">
        <f t="shared" si="224"/>
        <v>4.9645730004482358</v>
      </c>
      <c r="AH83" t="str">
        <f t="shared" ref="AH83:AH106" si="257">L83</f>
        <v>12 Other managers and proprietors</v>
      </c>
      <c r="AI83" s="18">
        <f t="shared" si="225"/>
        <v>1.5857727263981491</v>
      </c>
      <c r="AJ83" s="18">
        <f t="shared" si="225"/>
        <v>13.066300202582347</v>
      </c>
      <c r="AK83" s="18">
        <f t="shared" si="225"/>
        <v>-0.21052461056207949</v>
      </c>
      <c r="AL83" s="18">
        <f t="shared" si="225"/>
        <v>2.0491224759206395</v>
      </c>
      <c r="AM83" s="18">
        <f t="shared" si="226"/>
        <v>1.9889455063938799</v>
      </c>
      <c r="AO83" s="18">
        <f t="shared" si="227"/>
        <v>1.2902779453503932</v>
      </c>
      <c r="AP83" s="18">
        <f t="shared" si="228"/>
        <v>3.3961358974339717</v>
      </c>
      <c r="AQ83" s="18">
        <f t="shared" si="229"/>
        <v>4.2327057218850994</v>
      </c>
      <c r="AS83" t="str">
        <f t="shared" ref="AS83:AS106" si="258">W83</f>
        <v>12 Other managers and proprietors</v>
      </c>
      <c r="AT83" s="18">
        <f t="shared" si="230"/>
        <v>0.81286778427822615</v>
      </c>
      <c r="AU83" s="18">
        <f t="shared" si="230"/>
        <v>15.539306926433859</v>
      </c>
      <c r="AV83" s="18">
        <f t="shared" si="230"/>
        <v>1.5893763593728183</v>
      </c>
      <c r="AW83" s="18">
        <f t="shared" si="230"/>
        <v>1.921219267348051</v>
      </c>
      <c r="AX83" s="18">
        <f t="shared" si="231"/>
        <v>2.6185995181503996</v>
      </c>
      <c r="AZ83" s="18">
        <f t="shared" si="232"/>
        <v>1.8104846982322842</v>
      </c>
      <c r="BA83" s="18">
        <f t="shared" si="233"/>
        <v>3.4535492323225059</v>
      </c>
      <c r="BB83" s="18">
        <f t="shared" si="234"/>
        <v>4.6343758143357894</v>
      </c>
      <c r="BD83" t="str">
        <f t="shared" ref="BD83:BD106" si="259">AH83</f>
        <v>12 Other managers and proprietors</v>
      </c>
      <c r="BE83" s="18">
        <f t="shared" si="235"/>
        <v>3.1748479905860716</v>
      </c>
      <c r="BF83" s="18">
        <f t="shared" si="235"/>
        <v>5.3452252415631563</v>
      </c>
      <c r="BG83" s="18">
        <f t="shared" si="235"/>
        <v>1.9880262887839173E-2</v>
      </c>
      <c r="BH83" s="18">
        <f t="shared" si="235"/>
        <v>1.0340824126645165</v>
      </c>
      <c r="BI83" s="18">
        <f t="shared" si="236"/>
        <v>0.97941379570734011</v>
      </c>
      <c r="BK83" s="18">
        <f t="shared" si="237"/>
        <v>0.69487748038761232</v>
      </c>
      <c r="BL83" s="18">
        <f t="shared" si="238"/>
        <v>2.5736178455141978</v>
      </c>
      <c r="BM83" s="18">
        <f t="shared" si="239"/>
        <v>3.0678691012095305</v>
      </c>
      <c r="BO83" t="str">
        <f t="shared" ref="BO83:BO106" si="260">AS83</f>
        <v>12 Other managers and proprietors</v>
      </c>
      <c r="BP83" s="18">
        <f t="shared" si="240"/>
        <v>3.3307858749137775</v>
      </c>
      <c r="BQ83" s="18">
        <f t="shared" si="240"/>
        <v>-2.9470493379564422</v>
      </c>
      <c r="BR83" s="18">
        <f t="shared" si="240"/>
        <v>-1.5664566987686923</v>
      </c>
      <c r="BS83" s="18">
        <f t="shared" si="240"/>
        <v>-1.2395247487458461</v>
      </c>
      <c r="BT83" s="18">
        <f t="shared" si="241"/>
        <v>-1.449291007359621</v>
      </c>
      <c r="BV83" s="18">
        <f t="shared" si="242"/>
        <v>-1.3486225381589279</v>
      </c>
      <c r="BW83" s="18">
        <f t="shared" si="243"/>
        <v>2.6014694963460538</v>
      </c>
      <c r="BX83" s="18">
        <f t="shared" si="244"/>
        <v>1.6893919437583227</v>
      </c>
      <c r="BZ83" t="str">
        <f t="shared" ref="BZ83:BZ106" si="261">BD83</f>
        <v>12 Other managers and proprietors</v>
      </c>
      <c r="CA83" s="18">
        <f t="shared" si="245"/>
        <v>-0.96122685884426629</v>
      </c>
      <c r="CB83" s="18">
        <f t="shared" si="245"/>
        <v>4.570451017165067</v>
      </c>
      <c r="CC83" s="18">
        <f t="shared" si="245"/>
        <v>-2.2750535191286225</v>
      </c>
      <c r="CD83" s="18">
        <f t="shared" si="245"/>
        <v>-3.5568173130509861</v>
      </c>
      <c r="CE83" s="18">
        <f t="shared" si="246"/>
        <v>-2.6671432082763791</v>
      </c>
      <c r="CG83" s="18">
        <f t="shared" si="247"/>
        <v>-3.1314416501778797</v>
      </c>
      <c r="CH83" s="18">
        <f t="shared" si="248"/>
        <v>2.1489292970836571</v>
      </c>
      <c r="CI83" s="18">
        <f t="shared" si="249"/>
        <v>-2.5719838301829778E-2</v>
      </c>
      <c r="CK83" t="str">
        <f t="shared" ref="CK83:CK106" si="262">BO83</f>
        <v>12 Other managers and proprietors</v>
      </c>
      <c r="CL83" s="18">
        <f t="shared" si="250"/>
        <v>3.5589456171559286</v>
      </c>
      <c r="CM83" s="18">
        <f t="shared" si="250"/>
        <v>-9.5551566615603374</v>
      </c>
      <c r="CN83" s="18">
        <f t="shared" si="250"/>
        <v>3.7028333495216614</v>
      </c>
      <c r="CO83" s="18">
        <f t="shared" si="250"/>
        <v>0.67540834904100677</v>
      </c>
      <c r="CP83" s="18">
        <f t="shared" si="251"/>
        <v>0.93358117690451881</v>
      </c>
      <c r="CR83" s="18">
        <f t="shared" si="252"/>
        <v>1.6746003409230603</v>
      </c>
      <c r="CS83" s="18">
        <f t="shared" si="253"/>
        <v>2.5387555340671719</v>
      </c>
      <c r="CT83" s="18">
        <f t="shared" si="254"/>
        <v>3.7592723336041356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9.4925006301585633</v>
      </c>
      <c r="C84" s="18">
        <f t="shared" si="210"/>
        <v>-3.4727953118067534</v>
      </c>
      <c r="D84" s="18">
        <f t="shared" si="210"/>
        <v>6.4867875605120195</v>
      </c>
      <c r="E84" s="18">
        <f t="shared" si="210"/>
        <v>2.7957157419382872</v>
      </c>
      <c r="F84" s="18">
        <f t="shared" si="211"/>
        <v>3.5273045013663129</v>
      </c>
      <c r="H84" s="18">
        <f t="shared" si="212"/>
        <v>4.0116338322348843</v>
      </c>
      <c r="I84" s="18">
        <f t="shared" si="213"/>
        <v>2.9554275989892131</v>
      </c>
      <c r="J84" s="18">
        <f t="shared" si="214"/>
        <v>5.8670169140973671</v>
      </c>
      <c r="L84" t="str">
        <f t="shared" si="255"/>
        <v>21 Science, research, engineering and technology professionals</v>
      </c>
      <c r="M84" s="18">
        <f t="shared" si="215"/>
        <v>10.140908709132246</v>
      </c>
      <c r="N84" s="18">
        <f t="shared" si="215"/>
        <v>-3.0505672617475832</v>
      </c>
      <c r="O84" s="18">
        <f t="shared" si="215"/>
        <v>8.1545357439827715</v>
      </c>
      <c r="P84" s="18">
        <f t="shared" si="215"/>
        <v>3.2984164962138962</v>
      </c>
      <c r="Q84" s="18">
        <f t="shared" si="216"/>
        <v>4.3774301567754526</v>
      </c>
      <c r="S84" s="18">
        <f t="shared" si="217"/>
        <v>4.8923998632946608</v>
      </c>
      <c r="T84" s="18">
        <f t="shared" si="218"/>
        <v>3.3005481468885822</v>
      </c>
      <c r="U84" s="18">
        <f t="shared" si="219"/>
        <v>6.7789765983262251</v>
      </c>
      <c r="W84" t="str">
        <f t="shared" si="256"/>
        <v>21 Science, research, engineering and technology professionals</v>
      </c>
      <c r="X84" s="18">
        <f t="shared" si="220"/>
        <v>1.7572447223421994</v>
      </c>
      <c r="Y84" s="18">
        <f t="shared" si="220"/>
        <v>12.807666120463068</v>
      </c>
      <c r="Z84" s="18">
        <f t="shared" si="220"/>
        <v>3.773984782416373</v>
      </c>
      <c r="AA84" s="18">
        <f t="shared" si="220"/>
        <v>1.26132981046021</v>
      </c>
      <c r="AB84" s="18">
        <f t="shared" si="221"/>
        <v>2.7308979228631403</v>
      </c>
      <c r="AD84" s="18">
        <f t="shared" si="222"/>
        <v>2.0920478661041075</v>
      </c>
      <c r="AE84" s="18">
        <f t="shared" si="223"/>
        <v>2.6629268039708665</v>
      </c>
      <c r="AF84" s="18">
        <f t="shared" si="224"/>
        <v>4.1768029841145804</v>
      </c>
      <c r="AH84" t="str">
        <f t="shared" si="257"/>
        <v>21 Science, research, engineering and technology professionals</v>
      </c>
      <c r="AI84" s="18">
        <f t="shared" si="225"/>
        <v>1.0496416524258034</v>
      </c>
      <c r="AJ84" s="18">
        <f t="shared" si="225"/>
        <v>18.07591084087219</v>
      </c>
      <c r="AK84" s="18">
        <f t="shared" si="225"/>
        <v>3.7133969829544977</v>
      </c>
      <c r="AL84" s="18">
        <f t="shared" si="225"/>
        <v>1.8261951501969964</v>
      </c>
      <c r="AM84" s="18">
        <f t="shared" si="226"/>
        <v>3.3643249338646486</v>
      </c>
      <c r="AO84" s="18">
        <f t="shared" si="227"/>
        <v>2.4514156695833123</v>
      </c>
      <c r="AP84" s="18">
        <f t="shared" si="228"/>
        <v>2.6872434956990654</v>
      </c>
      <c r="AQ84" s="18">
        <f t="shared" si="229"/>
        <v>4.4684268441795183</v>
      </c>
      <c r="AS84" t="str">
        <f t="shared" si="258"/>
        <v>21 Science, research, engineering and technology professionals</v>
      </c>
      <c r="AT84" s="18">
        <f t="shared" si="230"/>
        <v>-1.3218081419150596</v>
      </c>
      <c r="AU84" s="18">
        <f t="shared" si="230"/>
        <v>17.775978296140458</v>
      </c>
      <c r="AV84" s="18">
        <f t="shared" si="230"/>
        <v>1.7881201441737105</v>
      </c>
      <c r="AW84" s="18">
        <f t="shared" si="230"/>
        <v>0.79751032780905895</v>
      </c>
      <c r="AX84" s="18">
        <f t="shared" si="231"/>
        <v>2.0945396268029493</v>
      </c>
      <c r="AZ84" s="18">
        <f t="shared" si="232"/>
        <v>1.1266377522912485</v>
      </c>
      <c r="BA84" s="18">
        <f t="shared" si="233"/>
        <v>2.2546885802589456</v>
      </c>
      <c r="BB84" s="18">
        <f t="shared" si="234"/>
        <v>3.0971863147271961</v>
      </c>
      <c r="BD84" t="str">
        <f t="shared" si="259"/>
        <v>21 Science, research, engineering and technology professionals</v>
      </c>
      <c r="BE84" s="18">
        <f t="shared" si="235"/>
        <v>6.0818942765133777</v>
      </c>
      <c r="BF84" s="18">
        <f t="shared" si="235"/>
        <v>-2.9289600641478675</v>
      </c>
      <c r="BG84" s="18">
        <f t="shared" si="235"/>
        <v>3.2486846026891447</v>
      </c>
      <c r="BH84" s="18">
        <f t="shared" si="235"/>
        <v>0.79082932846292753</v>
      </c>
      <c r="BI84" s="18">
        <f t="shared" si="236"/>
        <v>1.3141620091218442</v>
      </c>
      <c r="BK84" s="18">
        <f t="shared" si="237"/>
        <v>1.6035435863172687</v>
      </c>
      <c r="BL84" s="18">
        <f t="shared" si="238"/>
        <v>2.1278061272442805</v>
      </c>
      <c r="BM84" s="18">
        <f t="shared" si="239"/>
        <v>3.3566882067532333</v>
      </c>
      <c r="BO84" t="str">
        <f t="shared" si="260"/>
        <v>21 Science, research, engineering and technology professionals</v>
      </c>
      <c r="BP84" s="18">
        <f t="shared" si="240"/>
        <v>4.4280399904216061</v>
      </c>
      <c r="BQ84" s="18">
        <f t="shared" si="240"/>
        <v>-0.7342546574813924</v>
      </c>
      <c r="BR84" s="18">
        <f t="shared" si="240"/>
        <v>1.5568772269843212</v>
      </c>
      <c r="BS84" s="18">
        <f t="shared" si="240"/>
        <v>-0.88303453633180595</v>
      </c>
      <c r="BT84" s="18">
        <f t="shared" si="241"/>
        <v>-0.11756311079814674</v>
      </c>
      <c r="BV84" s="18">
        <f t="shared" si="242"/>
        <v>-7.6314382521680546E-2</v>
      </c>
      <c r="BW84" s="18">
        <f t="shared" si="243"/>
        <v>2.0336190761515605</v>
      </c>
      <c r="BX84" s="18">
        <f t="shared" si="244"/>
        <v>1.9761288667350607</v>
      </c>
      <c r="BZ84" t="str">
        <f t="shared" si="261"/>
        <v>21 Science, research, engineering and technology professionals</v>
      </c>
      <c r="CA84" s="18">
        <f t="shared" si="245"/>
        <v>4.0040621960309331</v>
      </c>
      <c r="CB84" s="18">
        <f t="shared" si="245"/>
        <v>3.1064191929417007</v>
      </c>
      <c r="CC84" s="18">
        <f t="shared" si="245"/>
        <v>0.79010428144168365</v>
      </c>
      <c r="CD84" s="18">
        <f t="shared" si="245"/>
        <v>-3.5455134003524957</v>
      </c>
      <c r="CE84" s="18">
        <f t="shared" si="246"/>
        <v>-1.8026043737369268</v>
      </c>
      <c r="CG84" s="18">
        <f t="shared" si="247"/>
        <v>-2.1214363931754576</v>
      </c>
      <c r="CH84" s="18">
        <f t="shared" si="248"/>
        <v>1.7744898454630453</v>
      </c>
      <c r="CI84" s="18">
        <f t="shared" si="249"/>
        <v>0.17698216046118098</v>
      </c>
      <c r="CK84" t="str">
        <f t="shared" si="262"/>
        <v>21 Science, research, engineering and technology professionals</v>
      </c>
      <c r="CL84" s="18">
        <f t="shared" si="250"/>
        <v>7.6695871059919485</v>
      </c>
      <c r="CM84" s="18">
        <f t="shared" si="250"/>
        <v>-7.3942796683040495</v>
      </c>
      <c r="CN84" s="18">
        <f t="shared" si="250"/>
        <v>9.4529498787553123</v>
      </c>
      <c r="CO84" s="18">
        <f t="shared" si="250"/>
        <v>-0.46044564647180763</v>
      </c>
      <c r="CP84" s="18">
        <f t="shared" si="251"/>
        <v>2.0753212811123189</v>
      </c>
      <c r="CR84" s="18">
        <f t="shared" si="252"/>
        <v>2.7400134606357929</v>
      </c>
      <c r="CS84" s="18">
        <f t="shared" si="253"/>
        <v>2.3839396748876585</v>
      </c>
      <c r="CT84" s="18">
        <f t="shared" si="254"/>
        <v>4.4589270932951397</v>
      </c>
    </row>
    <row r="85" spans="1:98" x14ac:dyDescent="0.2">
      <c r="A85" t="str">
        <f t="shared" si="209"/>
        <v>22 Health professionals</v>
      </c>
      <c r="B85" s="18">
        <f t="shared" si="210"/>
        <v>7.9133196471180334</v>
      </c>
      <c r="C85" s="18">
        <f t="shared" si="210"/>
        <v>-9.3483366307919535</v>
      </c>
      <c r="D85" s="18">
        <f t="shared" si="210"/>
        <v>4.0967324076755185</v>
      </c>
      <c r="E85" s="18">
        <f t="shared" si="210"/>
        <v>2.5095265043427961</v>
      </c>
      <c r="F85" s="18">
        <f t="shared" si="211"/>
        <v>2.2145500391733242</v>
      </c>
      <c r="H85" s="18">
        <f t="shared" si="212"/>
        <v>3.0358877768099868</v>
      </c>
      <c r="I85" s="18">
        <f t="shared" si="213"/>
        <v>3.1862607461266013</v>
      </c>
      <c r="J85" s="18">
        <f t="shared" si="214"/>
        <v>5.290506671625983</v>
      </c>
      <c r="L85" t="str">
        <f t="shared" si="255"/>
        <v>22 Health professionals</v>
      </c>
      <c r="M85" s="18">
        <f t="shared" si="215"/>
        <v>8.8809091232798565</v>
      </c>
      <c r="N85" s="18">
        <f t="shared" si="215"/>
        <v>-12.649428143249475</v>
      </c>
      <c r="O85" s="18">
        <f t="shared" si="215"/>
        <v>2.231479217948773</v>
      </c>
      <c r="P85" s="18">
        <f t="shared" si="215"/>
        <v>1.9871937315923072</v>
      </c>
      <c r="Q85" s="18">
        <f t="shared" si="216"/>
        <v>1.0800242045263975</v>
      </c>
      <c r="S85" s="18">
        <f t="shared" si="217"/>
        <v>2.0685572993768941</v>
      </c>
      <c r="T85" s="18">
        <f t="shared" si="218"/>
        <v>2.9613308950230177</v>
      </c>
      <c r="U85" s="18">
        <f t="shared" si="219"/>
        <v>4.4037555598317901</v>
      </c>
      <c r="W85" t="str">
        <f t="shared" si="256"/>
        <v>22 Health professionals</v>
      </c>
      <c r="X85" s="18">
        <f t="shared" si="220"/>
        <v>2.1098492977171812</v>
      </c>
      <c r="Y85" s="18">
        <f t="shared" si="220"/>
        <v>6.648377954663931</v>
      </c>
      <c r="Z85" s="18">
        <f t="shared" si="220"/>
        <v>0.61040171303063939</v>
      </c>
      <c r="AA85" s="18">
        <f t="shared" si="220"/>
        <v>1.4549245747972561</v>
      </c>
      <c r="AB85" s="18">
        <f t="shared" si="221"/>
        <v>1.5064757494680059</v>
      </c>
      <c r="AD85" s="18">
        <f t="shared" si="222"/>
        <v>1.1726322208554185</v>
      </c>
      <c r="AE85" s="18">
        <f t="shared" si="223"/>
        <v>3.3341688132831893</v>
      </c>
      <c r="AF85" s="18">
        <f t="shared" si="224"/>
        <v>4.0982212461007528</v>
      </c>
      <c r="AH85" t="str">
        <f t="shared" si="257"/>
        <v>22 Health professionals</v>
      </c>
      <c r="AI85" s="18">
        <f t="shared" si="225"/>
        <v>-7.8362300947293573</v>
      </c>
      <c r="AJ85" s="18">
        <f t="shared" si="225"/>
        <v>-3.1098123417991674</v>
      </c>
      <c r="AK85" s="18">
        <f t="shared" si="225"/>
        <v>-10.787933005889483</v>
      </c>
      <c r="AL85" s="18">
        <f t="shared" si="225"/>
        <v>-7.0577544581722496</v>
      </c>
      <c r="AM85" s="18">
        <f t="shared" si="226"/>
        <v>-8.0010038452584702</v>
      </c>
      <c r="AO85" s="18">
        <f t="shared" si="227"/>
        <v>-8.3181626878663035</v>
      </c>
      <c r="AP85" s="18">
        <f t="shared" si="228"/>
        <v>1.2173983872870053</v>
      </c>
      <c r="AQ85" s="18">
        <f t="shared" si="229"/>
        <v>-4.8978084896396883</v>
      </c>
      <c r="AS85" t="str">
        <f t="shared" si="258"/>
        <v>22 Health professionals</v>
      </c>
      <c r="AT85" s="18">
        <f t="shared" si="230"/>
        <v>3.7628747112611327</v>
      </c>
      <c r="AU85" s="18">
        <f t="shared" si="230"/>
        <v>17.182856110180911</v>
      </c>
      <c r="AV85" s="18">
        <f t="shared" si="230"/>
        <v>0.68480092912632795</v>
      </c>
      <c r="AW85" s="18">
        <f t="shared" si="230"/>
        <v>1.5156337614629312</v>
      </c>
      <c r="AX85" s="18">
        <f t="shared" si="231"/>
        <v>2.1676278633585566</v>
      </c>
      <c r="AZ85" s="18">
        <f t="shared" si="232"/>
        <v>1.2379304996406049</v>
      </c>
      <c r="BA85" s="18">
        <f t="shared" si="233"/>
        <v>3.0596719452755883</v>
      </c>
      <c r="BB85" s="18">
        <f t="shared" si="234"/>
        <v>3.8964698727753655</v>
      </c>
      <c r="BD85" t="str">
        <f t="shared" si="259"/>
        <v>22 Health professionals</v>
      </c>
      <c r="BE85" s="18">
        <f t="shared" si="235"/>
        <v>5.1477922928246711</v>
      </c>
      <c r="BF85" s="18">
        <f t="shared" si="235"/>
        <v>8.9577078881622576</v>
      </c>
      <c r="BG85" s="18">
        <f t="shared" si="235"/>
        <v>-0.24564011792647111</v>
      </c>
      <c r="BH85" s="18">
        <f t="shared" si="235"/>
        <v>0.59336498164443974</v>
      </c>
      <c r="BI85" s="18">
        <f t="shared" si="236"/>
        <v>0.83253177411666268</v>
      </c>
      <c r="BK85" s="18">
        <f t="shared" si="237"/>
        <v>0.31291546180540752</v>
      </c>
      <c r="BL85" s="18">
        <f t="shared" si="238"/>
        <v>2.9156497791842595</v>
      </c>
      <c r="BM85" s="18">
        <f t="shared" si="239"/>
        <v>3.126505564327009</v>
      </c>
      <c r="BO85" t="str">
        <f t="shared" si="260"/>
        <v>22 Health professionals</v>
      </c>
      <c r="BP85" s="18">
        <f t="shared" si="240"/>
        <v>3.7270060270603977</v>
      </c>
      <c r="BQ85" s="18">
        <f t="shared" si="240"/>
        <v>6.679913615832378</v>
      </c>
      <c r="BR85" s="18">
        <f t="shared" si="240"/>
        <v>-2.3383054592484687</v>
      </c>
      <c r="BS85" s="18">
        <f t="shared" si="240"/>
        <v>-2.0404682774665228</v>
      </c>
      <c r="BT85" s="18">
        <f t="shared" si="241"/>
        <v>-1.6106291350760693</v>
      </c>
      <c r="BV85" s="18">
        <f t="shared" si="242"/>
        <v>-2.1398481247222656</v>
      </c>
      <c r="BW85" s="18">
        <f t="shared" si="243"/>
        <v>2.3735348609240869</v>
      </c>
      <c r="BX85" s="18">
        <f t="shared" si="244"/>
        <v>0.90467689672013574</v>
      </c>
      <c r="BZ85" t="str">
        <f t="shared" si="261"/>
        <v>22 Health professionals</v>
      </c>
      <c r="CA85" s="18">
        <f t="shared" si="245"/>
        <v>-1.1693620359554679</v>
      </c>
      <c r="CB85" s="18">
        <f t="shared" si="245"/>
        <v>0.8697018928298661</v>
      </c>
      <c r="CC85" s="18">
        <f t="shared" si="245"/>
        <v>1.0682438925045723</v>
      </c>
      <c r="CD85" s="18">
        <f t="shared" si="245"/>
        <v>-3.7841440018255845</v>
      </c>
      <c r="CE85" s="18">
        <f t="shared" si="246"/>
        <v>-2.0044621299374343</v>
      </c>
      <c r="CG85" s="18">
        <f t="shared" si="247"/>
        <v>-2.1931350348099676</v>
      </c>
      <c r="CH85" s="18">
        <f t="shared" si="248"/>
        <v>2.2223455449665641</v>
      </c>
      <c r="CI85" s="18">
        <f t="shared" si="249"/>
        <v>0.68355565339133229</v>
      </c>
      <c r="CK85" t="str">
        <f t="shared" si="262"/>
        <v>22 Health professionals</v>
      </c>
      <c r="CL85" s="18">
        <f t="shared" si="250"/>
        <v>7.9843358449624979</v>
      </c>
      <c r="CM85" s="18">
        <f t="shared" si="250"/>
        <v>-4.8046364067801051</v>
      </c>
      <c r="CN85" s="18">
        <f t="shared" si="250"/>
        <v>3.2746342128302519</v>
      </c>
      <c r="CO85" s="18">
        <f t="shared" si="250"/>
        <v>3.17452799203366E-2</v>
      </c>
      <c r="CP85" s="18">
        <f t="shared" si="251"/>
        <v>0.72161055203068258</v>
      </c>
      <c r="CR85" s="18">
        <f t="shared" si="252"/>
        <v>1.1012330952927307</v>
      </c>
      <c r="CS85" s="18">
        <f t="shared" si="253"/>
        <v>2.5460993878546168</v>
      </c>
      <c r="CT85" s="18">
        <f t="shared" si="254"/>
        <v>3.3388572405703254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6.0783327450718572</v>
      </c>
      <c r="C86" s="18">
        <f t="shared" si="210"/>
        <v>-1.7940620094563653</v>
      </c>
      <c r="D86" s="18">
        <f t="shared" si="210"/>
        <v>1.2865311348642328</v>
      </c>
      <c r="E86" s="18">
        <f t="shared" si="210"/>
        <v>1.2515349192961489</v>
      </c>
      <c r="F86" s="18">
        <f t="shared" si="211"/>
        <v>1.0693620696191397</v>
      </c>
      <c r="H86" s="18">
        <f t="shared" si="212"/>
        <v>1.2631989807473154</v>
      </c>
      <c r="I86" s="18">
        <f t="shared" si="213"/>
        <v>2.7825306498561408</v>
      </c>
      <c r="J86" s="18">
        <f t="shared" si="214"/>
        <v>3.6677153962414222</v>
      </c>
      <c r="L86" t="str">
        <f t="shared" si="255"/>
        <v>23 Teaching and other educational professionals</v>
      </c>
      <c r="M86" s="18">
        <f t="shared" si="215"/>
        <v>7.6616342112707292</v>
      </c>
      <c r="N86" s="18">
        <f t="shared" si="215"/>
        <v>-3.1433905809188478</v>
      </c>
      <c r="O86" s="18">
        <f t="shared" si="215"/>
        <v>1.0183829723383608</v>
      </c>
      <c r="P86" s="18">
        <f t="shared" si="215"/>
        <v>1.250164086337624</v>
      </c>
      <c r="Q86" s="18">
        <f t="shared" si="216"/>
        <v>0.89753182125473785</v>
      </c>
      <c r="S86" s="18">
        <f t="shared" si="217"/>
        <v>1.1728446852926844</v>
      </c>
      <c r="T86" s="18">
        <f t="shared" si="218"/>
        <v>2.813592400147491</v>
      </c>
      <c r="U86" s="18">
        <f t="shared" si="219"/>
        <v>3.6305810542655026</v>
      </c>
      <c r="W86" t="str">
        <f t="shared" si="256"/>
        <v>23 Teaching and other educational professionals</v>
      </c>
      <c r="X86" s="18">
        <f t="shared" si="220"/>
        <v>-2.2432353606795186</v>
      </c>
      <c r="Y86" s="18">
        <f t="shared" si="220"/>
        <v>17.21878849777605</v>
      </c>
      <c r="Z86" s="18">
        <f t="shared" si="220"/>
        <v>-4.9619580167511446</v>
      </c>
      <c r="AA86" s="18">
        <f t="shared" si="220"/>
        <v>-2.039633414463049</v>
      </c>
      <c r="AB86" s="18">
        <f t="shared" si="221"/>
        <v>-1.8677423595808151</v>
      </c>
      <c r="AD86" s="18">
        <f t="shared" si="222"/>
        <v>-3.0235918499952774</v>
      </c>
      <c r="AE86" s="18">
        <f t="shared" si="223"/>
        <v>2.3172926595525611</v>
      </c>
      <c r="AF86" s="18">
        <f t="shared" si="224"/>
        <v>0.26822750029096287</v>
      </c>
      <c r="AH86" t="str">
        <f t="shared" si="257"/>
        <v>23 Teaching and other educational professionals</v>
      </c>
      <c r="AI86" s="18">
        <f t="shared" si="225"/>
        <v>-13.255661383946682</v>
      </c>
      <c r="AJ86" s="18">
        <f t="shared" si="225"/>
        <v>2.2707016408022751</v>
      </c>
      <c r="AK86" s="18">
        <f t="shared" si="225"/>
        <v>-13.704258065290876</v>
      </c>
      <c r="AL86" s="18">
        <f t="shared" si="225"/>
        <v>-5.928053012471679E-3</v>
      </c>
      <c r="AM86" s="18">
        <f t="shared" si="226"/>
        <v>-4.3709066774716421</v>
      </c>
      <c r="AO86" s="18">
        <f t="shared" si="227"/>
        <v>-4.7980249408955071</v>
      </c>
      <c r="AP86" s="18">
        <f t="shared" si="228"/>
        <v>0.96075901268981578</v>
      </c>
      <c r="AQ86" s="18">
        <f t="shared" si="229"/>
        <v>-3.0075809268478526</v>
      </c>
      <c r="AS86" t="str">
        <f t="shared" si="258"/>
        <v>23 Teaching and other educational professionals</v>
      </c>
      <c r="AT86" s="18">
        <f t="shared" si="230"/>
        <v>-1.5221821030206861</v>
      </c>
      <c r="AU86" s="18">
        <f t="shared" si="230"/>
        <v>19.289189094602065</v>
      </c>
      <c r="AV86" s="18">
        <f t="shared" si="230"/>
        <v>-4.573024033796691</v>
      </c>
      <c r="AW86" s="18">
        <f t="shared" si="230"/>
        <v>-1.2591323546081612</v>
      </c>
      <c r="AX86" s="18">
        <f t="shared" si="231"/>
        <v>-1.1457392358970031</v>
      </c>
      <c r="AZ86" s="18">
        <f t="shared" si="232"/>
        <v>-2.3763562988106113</v>
      </c>
      <c r="BA86" s="18">
        <f t="shared" si="233"/>
        <v>2.140998193838306</v>
      </c>
      <c r="BB86" s="18">
        <f t="shared" si="234"/>
        <v>0.45955142488023348</v>
      </c>
      <c r="BD86" t="str">
        <f t="shared" si="259"/>
        <v>23 Teaching and other educational professionals</v>
      </c>
      <c r="BE86" s="18">
        <f t="shared" si="235"/>
        <v>4.0844731902258458</v>
      </c>
      <c r="BF86" s="18">
        <f t="shared" si="235"/>
        <v>13.892592027531791</v>
      </c>
      <c r="BG86" s="18">
        <f t="shared" si="235"/>
        <v>-1.8116583437397638</v>
      </c>
      <c r="BH86" s="18">
        <f t="shared" si="235"/>
        <v>1.4897745868598822</v>
      </c>
      <c r="BI86" s="18">
        <f t="shared" si="236"/>
        <v>1.1727660846039489</v>
      </c>
      <c r="BK86" s="18">
        <f t="shared" si="237"/>
        <v>0.37714376347872669</v>
      </c>
      <c r="BL86" s="18">
        <f t="shared" si="238"/>
        <v>2.3553285257545076</v>
      </c>
      <c r="BM86" s="18">
        <f t="shared" si="239"/>
        <v>2.629672461542798</v>
      </c>
      <c r="BO86" t="str">
        <f t="shared" si="260"/>
        <v>23 Teaching and other educational professionals</v>
      </c>
      <c r="BP86" s="18">
        <f t="shared" si="240"/>
        <v>0.85972818559849618</v>
      </c>
      <c r="BQ86" s="18">
        <f t="shared" si="240"/>
        <v>14.992822511087178</v>
      </c>
      <c r="BR86" s="18">
        <f t="shared" si="240"/>
        <v>-4.744081753294294</v>
      </c>
      <c r="BS86" s="18">
        <f t="shared" si="240"/>
        <v>-2.3633617502294313</v>
      </c>
      <c r="BT86" s="18">
        <f t="shared" si="241"/>
        <v>-2.1178112895152146</v>
      </c>
      <c r="BV86" s="18">
        <f t="shared" si="242"/>
        <v>-3.163473928986571</v>
      </c>
      <c r="BW86" s="18">
        <f t="shared" si="243"/>
        <v>2.0957588891581169</v>
      </c>
      <c r="BX86" s="18">
        <f t="shared" si="244"/>
        <v>-0.1184668333043537</v>
      </c>
      <c r="BZ86" t="str">
        <f t="shared" si="261"/>
        <v>23 Teaching and other educational professionals</v>
      </c>
      <c r="CA86" s="18">
        <f t="shared" si="245"/>
        <v>-1.6890261111335847</v>
      </c>
      <c r="CB86" s="18">
        <f t="shared" si="245"/>
        <v>20.993131647546214</v>
      </c>
      <c r="CC86" s="18">
        <f t="shared" si="245"/>
        <v>-2.4558424234454757</v>
      </c>
      <c r="CD86" s="18">
        <f t="shared" si="245"/>
        <v>-3.5335795647605472</v>
      </c>
      <c r="CE86" s="18">
        <f t="shared" si="246"/>
        <v>-1.8177361800582714</v>
      </c>
      <c r="CG86" s="18">
        <f t="shared" si="247"/>
        <v>-3.1756634574214071</v>
      </c>
      <c r="CH86" s="18">
        <f t="shared" si="248"/>
        <v>2.0679951437290622</v>
      </c>
      <c r="CI86" s="18">
        <f t="shared" si="249"/>
        <v>-0.16417559422020611</v>
      </c>
      <c r="CK86" t="str">
        <f t="shared" si="262"/>
        <v>23 Teaching and other educational professionals</v>
      </c>
      <c r="CL86" s="18">
        <f t="shared" si="250"/>
        <v>8.5417282264707026</v>
      </c>
      <c r="CM86" s="18">
        <f t="shared" si="250"/>
        <v>17.368754568687251</v>
      </c>
      <c r="CN86" s="18">
        <f t="shared" si="250"/>
        <v>3.0357370007091378</v>
      </c>
      <c r="CO86" s="18">
        <f t="shared" si="250"/>
        <v>-0.48995515561665037</v>
      </c>
      <c r="CP86" s="18">
        <f t="shared" si="251"/>
        <v>1.6418521554673271</v>
      </c>
      <c r="CR86" s="18">
        <f t="shared" si="252"/>
        <v>0.67166279886241576</v>
      </c>
      <c r="CS86" s="18">
        <f t="shared" si="253"/>
        <v>2.8066276859785022</v>
      </c>
      <c r="CT86" s="18">
        <f t="shared" si="254"/>
        <v>3.2696945533703614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9.4953709472978876</v>
      </c>
      <c r="C87" s="18">
        <f t="shared" si="210"/>
        <v>1.7403764980750358</v>
      </c>
      <c r="D87" s="18">
        <f t="shared" si="210"/>
        <v>4.1184839394812212</v>
      </c>
      <c r="E87" s="18">
        <f t="shared" si="210"/>
        <v>2.9679069794741997</v>
      </c>
      <c r="F87" s="18">
        <f t="shared" si="211"/>
        <v>3.2486687072250664</v>
      </c>
      <c r="H87" s="18">
        <f t="shared" si="212"/>
        <v>3.35001291327508</v>
      </c>
      <c r="I87" s="18">
        <f t="shared" si="213"/>
        <v>3.3469800337066147</v>
      </c>
      <c r="J87" s="18">
        <f t="shared" si="214"/>
        <v>5.6416879182902502</v>
      </c>
      <c r="L87" t="str">
        <f t="shared" si="255"/>
        <v>24 Business, media and public service professionals</v>
      </c>
      <c r="M87" s="18">
        <f t="shared" si="215"/>
        <v>10.465171066411362</v>
      </c>
      <c r="N87" s="18">
        <f t="shared" si="215"/>
        <v>2.0614794701000694</v>
      </c>
      <c r="O87" s="18">
        <f t="shared" si="215"/>
        <v>3.4053860696328986</v>
      </c>
      <c r="P87" s="18">
        <f t="shared" si="215"/>
        <v>2.4944081306018218</v>
      </c>
      <c r="Q87" s="18">
        <f t="shared" si="216"/>
        <v>2.751036445054833</v>
      </c>
      <c r="S87" s="18">
        <f t="shared" si="217"/>
        <v>2.7971722108944164</v>
      </c>
      <c r="T87" s="18">
        <f t="shared" si="218"/>
        <v>3.1691375228247942</v>
      </c>
      <c r="U87" s="18">
        <f t="shared" si="219"/>
        <v>5.1017878904182412</v>
      </c>
      <c r="W87" t="str">
        <f t="shared" si="256"/>
        <v>24 Business, media and public service professionals</v>
      </c>
      <c r="X87" s="18">
        <f t="shared" si="220"/>
        <v>2.2798885081752207</v>
      </c>
      <c r="Y87" s="18">
        <f t="shared" si="220"/>
        <v>23.381678293384578</v>
      </c>
      <c r="Z87" s="18">
        <f t="shared" si="220"/>
        <v>0.52960360927838401</v>
      </c>
      <c r="AA87" s="18">
        <f t="shared" si="220"/>
        <v>1.1535195971179357</v>
      </c>
      <c r="AB87" s="18">
        <f t="shared" si="221"/>
        <v>2.2193598375123802</v>
      </c>
      <c r="AD87" s="18">
        <f t="shared" si="222"/>
        <v>0.94511853874101881</v>
      </c>
      <c r="AE87" s="18">
        <f t="shared" si="223"/>
        <v>3.0461825750043747</v>
      </c>
      <c r="AF87" s="18">
        <f t="shared" si="224"/>
        <v>3.6817327514850451</v>
      </c>
      <c r="AH87" t="str">
        <f t="shared" si="257"/>
        <v>24 Business, media and public service professionals</v>
      </c>
      <c r="AI87" s="18">
        <f t="shared" si="225"/>
        <v>-2.1367338374710831</v>
      </c>
      <c r="AJ87" s="18">
        <f t="shared" si="225"/>
        <v>19.125367102502789</v>
      </c>
      <c r="AK87" s="18">
        <f t="shared" si="225"/>
        <v>-1.2782032322593229</v>
      </c>
      <c r="AL87" s="18">
        <f t="shared" si="225"/>
        <v>1.2275418670768534</v>
      </c>
      <c r="AM87" s="18">
        <f t="shared" si="226"/>
        <v>1.4649454028556663</v>
      </c>
      <c r="AO87" s="18">
        <f t="shared" si="227"/>
        <v>0.38530533305134451</v>
      </c>
      <c r="AP87" s="18">
        <f t="shared" si="228"/>
        <v>2.2054603884329005</v>
      </c>
      <c r="AQ87" s="18">
        <f t="shared" si="229"/>
        <v>2.4914770699633104</v>
      </c>
      <c r="AS87" t="str">
        <f t="shared" si="258"/>
        <v>24 Business, media and public service professionals</v>
      </c>
      <c r="AT87" s="18">
        <f t="shared" si="230"/>
        <v>0.6873504996617541</v>
      </c>
      <c r="AU87" s="18">
        <f t="shared" si="230"/>
        <v>29.216670308037095</v>
      </c>
      <c r="AV87" s="18">
        <f t="shared" si="230"/>
        <v>0.59156550834216226</v>
      </c>
      <c r="AW87" s="18">
        <f t="shared" si="230"/>
        <v>1.5639697084617987</v>
      </c>
      <c r="AX87" s="18">
        <f t="shared" si="231"/>
        <v>2.7945739558216998</v>
      </c>
      <c r="AZ87" s="18">
        <f t="shared" si="232"/>
        <v>1.2387949827002309</v>
      </c>
      <c r="BA87" s="18">
        <f t="shared" si="233"/>
        <v>2.8838929936136903</v>
      </c>
      <c r="BB87" s="18">
        <f t="shared" si="234"/>
        <v>3.7403363510613685</v>
      </c>
      <c r="BD87" t="str">
        <f t="shared" si="259"/>
        <v>24 Business, media and public service professionals</v>
      </c>
      <c r="BE87" s="18">
        <f t="shared" si="235"/>
        <v>6.1283905941325045</v>
      </c>
      <c r="BF87" s="18">
        <f t="shared" si="235"/>
        <v>7.9052521788160135</v>
      </c>
      <c r="BG87" s="18">
        <f t="shared" si="235"/>
        <v>0.52802188475888912</v>
      </c>
      <c r="BH87" s="18">
        <f t="shared" si="235"/>
        <v>0.93340014923255499</v>
      </c>
      <c r="BI87" s="18">
        <f t="shared" si="236"/>
        <v>1.2282447706152722</v>
      </c>
      <c r="BK87" s="18">
        <f t="shared" si="237"/>
        <v>0.79809275429156834</v>
      </c>
      <c r="BL87" s="18">
        <f t="shared" si="238"/>
        <v>2.4866242777287439</v>
      </c>
      <c r="BM87" s="18">
        <f t="shared" si="239"/>
        <v>3.062046929191431</v>
      </c>
      <c r="BO87" t="str">
        <f t="shared" si="260"/>
        <v>24 Business, media and public service professionals</v>
      </c>
      <c r="BP87" s="18">
        <f t="shared" si="240"/>
        <v>3.6702767204489506</v>
      </c>
      <c r="BQ87" s="18">
        <f t="shared" si="240"/>
        <v>8.8897494571152933</v>
      </c>
      <c r="BR87" s="18">
        <f t="shared" si="240"/>
        <v>-2.3251622623529533</v>
      </c>
      <c r="BS87" s="18">
        <f t="shared" si="240"/>
        <v>-1.9354567353469854</v>
      </c>
      <c r="BT87" s="18">
        <f t="shared" si="241"/>
        <v>-1.4143312296603705</v>
      </c>
      <c r="BV87" s="18">
        <f t="shared" si="242"/>
        <v>-2.0655310339229072</v>
      </c>
      <c r="BW87" s="18">
        <f t="shared" si="243"/>
        <v>2.0595499624754154</v>
      </c>
      <c r="BX87" s="18">
        <f t="shared" si="244"/>
        <v>0.56939248996616953</v>
      </c>
      <c r="BZ87" t="str">
        <f t="shared" si="261"/>
        <v>24 Business, media and public service professionals</v>
      </c>
      <c r="CA87" s="18">
        <f t="shared" si="245"/>
        <v>1.2947552107231086</v>
      </c>
      <c r="CB87" s="18">
        <f t="shared" si="245"/>
        <v>16.017773079671606</v>
      </c>
      <c r="CC87" s="18">
        <f t="shared" si="245"/>
        <v>-1.7918373877762517</v>
      </c>
      <c r="CD87" s="18">
        <f t="shared" si="245"/>
        <v>-4.2525224375980493</v>
      </c>
      <c r="CE87" s="18">
        <f t="shared" si="246"/>
        <v>-2.3249838296250824</v>
      </c>
      <c r="CG87" s="18">
        <f t="shared" si="247"/>
        <v>-3.4392220033515386</v>
      </c>
      <c r="CH87" s="18">
        <f t="shared" si="248"/>
        <v>1.9353522122318001</v>
      </c>
      <c r="CI87" s="18">
        <f t="shared" si="249"/>
        <v>-0.52049758543547542</v>
      </c>
      <c r="CK87" t="str">
        <f t="shared" si="262"/>
        <v>24 Business, media and public service professionals</v>
      </c>
      <c r="CL87" s="18">
        <f t="shared" si="250"/>
        <v>8.1284291015033538</v>
      </c>
      <c r="CM87" s="18">
        <f t="shared" si="250"/>
        <v>-1.2014787674363148</v>
      </c>
      <c r="CN87" s="18">
        <f t="shared" si="250"/>
        <v>3.9265149783284103</v>
      </c>
      <c r="CO87" s="18">
        <f t="shared" si="250"/>
        <v>-1.027725015407932</v>
      </c>
      <c r="CP87" s="18">
        <f t="shared" si="251"/>
        <v>0.48352508604618816</v>
      </c>
      <c r="CR87" s="18">
        <f t="shared" si="252"/>
        <v>0.59687508231029973</v>
      </c>
      <c r="CS87" s="18">
        <f t="shared" si="253"/>
        <v>2.4504955502903991</v>
      </c>
      <c r="CT87" s="18">
        <f t="shared" si="254"/>
        <v>2.8811201892916527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10.979118256279952</v>
      </c>
      <c r="C88" s="18">
        <f t="shared" si="210"/>
        <v>1.6570002993553823</v>
      </c>
      <c r="D88" s="18">
        <f t="shared" si="210"/>
        <v>2.9153252153036657</v>
      </c>
      <c r="E88" s="18">
        <f t="shared" si="210"/>
        <v>3.8309614884582066</v>
      </c>
      <c r="F88" s="18">
        <f t="shared" si="211"/>
        <v>3.4071083502307031</v>
      </c>
      <c r="H88" s="18">
        <f t="shared" si="212"/>
        <v>3.5248478021578489</v>
      </c>
      <c r="I88" s="18">
        <f t="shared" si="213"/>
        <v>3.0706913230062804</v>
      </c>
      <c r="J88" s="18">
        <f t="shared" si="214"/>
        <v>5.5721126369626672</v>
      </c>
      <c r="L88" t="str">
        <f t="shared" si="255"/>
        <v>31 Science, engineering and technology associate professionals</v>
      </c>
      <c r="M88" s="18">
        <f t="shared" si="215"/>
        <v>10.405153424810321</v>
      </c>
      <c r="N88" s="18">
        <f t="shared" si="215"/>
        <v>0.20064563745012531</v>
      </c>
      <c r="O88" s="18">
        <f t="shared" si="215"/>
        <v>2.5032285611902738</v>
      </c>
      <c r="P88" s="18">
        <f t="shared" si="215"/>
        <v>3.2987957844210047</v>
      </c>
      <c r="Q88" s="18">
        <f t="shared" si="216"/>
        <v>2.8535833674533384</v>
      </c>
      <c r="S88" s="18">
        <f t="shared" si="217"/>
        <v>3.0329229876390862</v>
      </c>
      <c r="T88" s="18">
        <f t="shared" si="218"/>
        <v>2.8586656310258363</v>
      </c>
      <c r="U88" s="18">
        <f t="shared" si="219"/>
        <v>5.0427490909487283</v>
      </c>
      <c r="W88" t="str">
        <f t="shared" si="256"/>
        <v>31 Science, engineering and technology associate professionals</v>
      </c>
      <c r="X88" s="18">
        <f t="shared" si="220"/>
        <v>4.1510675242046213</v>
      </c>
      <c r="Y88" s="18">
        <f t="shared" si="220"/>
        <v>16.013780628856765</v>
      </c>
      <c r="Z88" s="18">
        <f t="shared" si="220"/>
        <v>-0.29646199701158782</v>
      </c>
      <c r="AA88" s="18">
        <f t="shared" si="220"/>
        <v>1.5583316945212644</v>
      </c>
      <c r="AB88" s="18">
        <f t="shared" si="221"/>
        <v>1.8183665668564553</v>
      </c>
      <c r="AD88" s="18">
        <f t="shared" si="222"/>
        <v>0.93626461284523899</v>
      </c>
      <c r="AE88" s="18">
        <f t="shared" si="223"/>
        <v>2.5555931930155262</v>
      </c>
      <c r="AF88" s="18">
        <f t="shared" si="224"/>
        <v>3.2264893269989159</v>
      </c>
      <c r="AH88" t="str">
        <f t="shared" si="257"/>
        <v>31 Science, engineering and technology associate professionals</v>
      </c>
      <c r="AI88" s="18">
        <f t="shared" si="225"/>
        <v>2.5262468708459052</v>
      </c>
      <c r="AJ88" s="18">
        <f t="shared" si="225"/>
        <v>23.141547831060571</v>
      </c>
      <c r="AK88" s="18">
        <f t="shared" si="225"/>
        <v>1.2485773971642633</v>
      </c>
      <c r="AL88" s="18">
        <f t="shared" si="225"/>
        <v>3.0767672980069882</v>
      </c>
      <c r="AM88" s="18">
        <f t="shared" si="226"/>
        <v>3.6477364795539424</v>
      </c>
      <c r="AO88" s="18">
        <f t="shared" si="227"/>
        <v>2.4637319461719542</v>
      </c>
      <c r="AP88" s="18">
        <f t="shared" si="228"/>
        <v>2.9409048585566699</v>
      </c>
      <c r="AQ88" s="18">
        <f t="shared" si="229"/>
        <v>4.6777191654389538</v>
      </c>
      <c r="AS88" t="str">
        <f t="shared" si="258"/>
        <v>31 Science, engineering and technology associate professionals</v>
      </c>
      <c r="AT88" s="18">
        <f t="shared" si="230"/>
        <v>-9.9228201532886029E-2</v>
      </c>
      <c r="AU88" s="18">
        <f t="shared" si="230"/>
        <v>21.103901534563786</v>
      </c>
      <c r="AV88" s="18">
        <f t="shared" si="230"/>
        <v>-3.1731993389984336</v>
      </c>
      <c r="AW88" s="18">
        <f t="shared" si="230"/>
        <v>0.35078481365158343</v>
      </c>
      <c r="AX88" s="18">
        <f t="shared" si="231"/>
        <v>0.40873281164217623</v>
      </c>
      <c r="AZ88" s="18">
        <f t="shared" si="232"/>
        <v>-0.83790133092606078</v>
      </c>
      <c r="BA88" s="18">
        <f t="shared" si="233"/>
        <v>1.928415064614164</v>
      </c>
      <c r="BB88" s="18">
        <f t="shared" si="234"/>
        <v>1.2967183486491729</v>
      </c>
      <c r="BD88" t="str">
        <f t="shared" si="259"/>
        <v>31 Science, engineering and technology associate professionals</v>
      </c>
      <c r="BE88" s="18">
        <f t="shared" si="235"/>
        <v>4.8912593503147361</v>
      </c>
      <c r="BF88" s="18">
        <f t="shared" si="235"/>
        <v>3.7259611944862936</v>
      </c>
      <c r="BG88" s="18">
        <f t="shared" si="235"/>
        <v>-2.8325447712120977</v>
      </c>
      <c r="BH88" s="18">
        <f t="shared" si="235"/>
        <v>-0.55125363395986948</v>
      </c>
      <c r="BI88" s="18">
        <f t="shared" si="236"/>
        <v>-1.0096644679863487</v>
      </c>
      <c r="BK88" s="18">
        <f t="shared" si="237"/>
        <v>-1.3175738642319024</v>
      </c>
      <c r="BL88" s="18">
        <f t="shared" si="238"/>
        <v>1.805578952988407</v>
      </c>
      <c r="BM88" s="18">
        <f t="shared" si="239"/>
        <v>0.80315910509261013</v>
      </c>
      <c r="BO88" t="str">
        <f t="shared" si="260"/>
        <v>31 Science, engineering and technology associate professionals</v>
      </c>
      <c r="BP88" s="18">
        <f t="shared" si="240"/>
        <v>4.6674494001943234</v>
      </c>
      <c r="BQ88" s="18">
        <f t="shared" si="240"/>
        <v>3.8227974818820565</v>
      </c>
      <c r="BR88" s="18">
        <f t="shared" si="240"/>
        <v>-3.2313697784256301</v>
      </c>
      <c r="BS88" s="18">
        <f t="shared" si="240"/>
        <v>-0.58586346262186062</v>
      </c>
      <c r="BT88" s="18">
        <f t="shared" si="241"/>
        <v>-1.1525554060010101</v>
      </c>
      <c r="BV88" s="18">
        <f t="shared" si="242"/>
        <v>-1.4756388001486154</v>
      </c>
      <c r="BW88" s="18">
        <f t="shared" si="243"/>
        <v>1.8805958085112984</v>
      </c>
      <c r="BX88" s="18">
        <f t="shared" si="244"/>
        <v>0.7736454330054654</v>
      </c>
      <c r="BZ88" t="str">
        <f t="shared" si="261"/>
        <v>31 Science, engineering and technology associate professionals</v>
      </c>
      <c r="CA88" s="18">
        <f t="shared" si="245"/>
        <v>3.970198928005253</v>
      </c>
      <c r="CB88" s="18">
        <f t="shared" si="245"/>
        <v>14.755639545420474</v>
      </c>
      <c r="CC88" s="18">
        <f t="shared" si="245"/>
        <v>-3.6705046406545483</v>
      </c>
      <c r="CD88" s="18">
        <f t="shared" si="245"/>
        <v>-2.4054033919253093</v>
      </c>
      <c r="CE88" s="18">
        <f t="shared" si="246"/>
        <v>-1.8135038335590936</v>
      </c>
      <c r="CG88" s="18">
        <f t="shared" si="247"/>
        <v>-2.8289391872211689</v>
      </c>
      <c r="CH88" s="18">
        <f t="shared" si="248"/>
        <v>1.7298262752796445</v>
      </c>
      <c r="CI88" s="18">
        <f t="shared" si="249"/>
        <v>-0.38637004437878097</v>
      </c>
      <c r="CK88" t="str">
        <f t="shared" si="262"/>
        <v>31 Science, engineering and technology associate professionals</v>
      </c>
      <c r="CL88" s="18">
        <f t="shared" si="250"/>
        <v>7.990273489796218</v>
      </c>
      <c r="CM88" s="18">
        <f t="shared" si="250"/>
        <v>8.9428310903921329</v>
      </c>
      <c r="CN88" s="18">
        <f t="shared" si="250"/>
        <v>3.535878401623993</v>
      </c>
      <c r="CO88" s="18">
        <f t="shared" si="250"/>
        <v>0.55606039944151586</v>
      </c>
      <c r="CP88" s="18">
        <f t="shared" si="251"/>
        <v>1.987270779698469</v>
      </c>
      <c r="CR88" s="18">
        <f t="shared" si="252"/>
        <v>1.5396801189578424</v>
      </c>
      <c r="CS88" s="18">
        <f t="shared" si="253"/>
        <v>2.6026769127079241</v>
      </c>
      <c r="CT88" s="18">
        <f t="shared" si="254"/>
        <v>3.7129165918200036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12.211108861098996</v>
      </c>
      <c r="C89" s="18">
        <f t="shared" si="210"/>
        <v>-24.881020445195468</v>
      </c>
      <c r="D89" s="18">
        <f t="shared" si="210"/>
        <v>13.454611876940836</v>
      </c>
      <c r="E89" s="18">
        <f t="shared" si="210"/>
        <v>4.7021609274466858</v>
      </c>
      <c r="F89" s="18">
        <f t="shared" si="211"/>
        <v>5.1570892751327646</v>
      </c>
      <c r="H89" s="18">
        <f t="shared" si="212"/>
        <v>7.5419271780985175</v>
      </c>
      <c r="I89" s="18">
        <f t="shared" si="213"/>
        <v>5.3286999107061916</v>
      </c>
      <c r="J89" s="18">
        <f t="shared" si="214"/>
        <v>9.9607606436234555</v>
      </c>
      <c r="L89" t="str">
        <f t="shared" si="255"/>
        <v>32 Health and social care associate professionals</v>
      </c>
      <c r="M89" s="18">
        <f t="shared" si="215"/>
        <v>11.303561099826286</v>
      </c>
      <c r="N89" s="18">
        <f t="shared" si="215"/>
        <v>-11.996712463431535</v>
      </c>
      <c r="O89" s="18">
        <f t="shared" si="215"/>
        <v>13.417048407926323</v>
      </c>
      <c r="P89" s="18">
        <f t="shared" si="215"/>
        <v>3.979786090113846</v>
      </c>
      <c r="Q89" s="18">
        <f t="shared" si="216"/>
        <v>5.7331661785154697</v>
      </c>
      <c r="S89" s="18">
        <f t="shared" si="217"/>
        <v>7.0348964905907474</v>
      </c>
      <c r="T89" s="18">
        <f t="shared" si="218"/>
        <v>4.9421895334702315</v>
      </c>
      <c r="U89" s="18">
        <f t="shared" si="219"/>
        <v>9.3737357026761448</v>
      </c>
      <c r="W89" t="str">
        <f t="shared" si="256"/>
        <v>32 Health and social care associate professionals</v>
      </c>
      <c r="X89" s="18">
        <f t="shared" si="220"/>
        <v>3.3037181323803066</v>
      </c>
      <c r="Y89" s="18">
        <f t="shared" si="220"/>
        <v>3.585614560090411</v>
      </c>
      <c r="Z89" s="18">
        <f t="shared" si="220"/>
        <v>12.448190439102568</v>
      </c>
      <c r="AA89" s="18">
        <f t="shared" si="220"/>
        <v>3.3754099346336774</v>
      </c>
      <c r="AB89" s="18">
        <f t="shared" si="221"/>
        <v>6.1425801975379279</v>
      </c>
      <c r="AD89" s="18">
        <f t="shared" si="222"/>
        <v>6.3152717221642618</v>
      </c>
      <c r="AE89" s="18">
        <f t="shared" si="223"/>
        <v>5.6217751203764266</v>
      </c>
      <c r="AF89" s="18">
        <f t="shared" si="224"/>
        <v>9.2641820004063078</v>
      </c>
      <c r="AH89" t="str">
        <f t="shared" si="257"/>
        <v>32 Health and social care associate professionals</v>
      </c>
      <c r="AI89" s="18">
        <f t="shared" si="225"/>
        <v>-4.8951950612618145</v>
      </c>
      <c r="AJ89" s="18">
        <f t="shared" si="225"/>
        <v>-0.8169128422776506</v>
      </c>
      <c r="AK89" s="18">
        <f t="shared" si="225"/>
        <v>3.6572829095001369</v>
      </c>
      <c r="AL89" s="18">
        <f t="shared" si="225"/>
        <v>-3.7210415383836848</v>
      </c>
      <c r="AM89" s="18">
        <f t="shared" si="226"/>
        <v>-1.2903959046619673</v>
      </c>
      <c r="AO89" s="18">
        <f t="shared" si="227"/>
        <v>-1.3218809553350308</v>
      </c>
      <c r="AP89" s="18">
        <f t="shared" si="228"/>
        <v>2.6181091222921449</v>
      </c>
      <c r="AQ89" s="18">
        <f t="shared" si="229"/>
        <v>1.7257003391479842</v>
      </c>
      <c r="AS89" t="str">
        <f t="shared" si="258"/>
        <v>32 Health and social care associate professionals</v>
      </c>
      <c r="AT89" s="18">
        <f t="shared" si="230"/>
        <v>3.5572267549274894</v>
      </c>
      <c r="AU89" s="18">
        <f t="shared" si="230"/>
        <v>11.742295271893056</v>
      </c>
      <c r="AV89" s="18">
        <f t="shared" si="230"/>
        <v>8.3379939811896175</v>
      </c>
      <c r="AW89" s="18">
        <f t="shared" si="230"/>
        <v>2.1058439942268414</v>
      </c>
      <c r="AX89" s="18">
        <f t="shared" si="231"/>
        <v>4.6018151146811404</v>
      </c>
      <c r="AZ89" s="18">
        <f t="shared" si="232"/>
        <v>4.1423394915552025</v>
      </c>
      <c r="BA89" s="18">
        <f t="shared" si="233"/>
        <v>4.4669305511428004</v>
      </c>
      <c r="BB89" s="18">
        <f t="shared" si="234"/>
        <v>7.0138390841267384</v>
      </c>
      <c r="BD89" t="str">
        <f t="shared" si="259"/>
        <v>32 Health and social care associate professionals</v>
      </c>
      <c r="BE89" s="18">
        <f t="shared" si="235"/>
        <v>5.1359901845792422</v>
      </c>
      <c r="BF89" s="18">
        <f t="shared" si="235"/>
        <v>9.3603976562885549</v>
      </c>
      <c r="BG89" s="18">
        <f t="shared" si="235"/>
        <v>9.9070325602581999</v>
      </c>
      <c r="BH89" s="18">
        <f t="shared" si="235"/>
        <v>1.9648308841387685</v>
      </c>
      <c r="BI89" s="18">
        <f t="shared" si="236"/>
        <v>4.8408951316613713</v>
      </c>
      <c r="BK89" s="18">
        <f t="shared" si="237"/>
        <v>4.546323021222709</v>
      </c>
      <c r="BL89" s="18">
        <f t="shared" si="238"/>
        <v>4.5614690960734894</v>
      </c>
      <c r="BM89" s="18">
        <f t="shared" si="239"/>
        <v>7.3575801521590822</v>
      </c>
      <c r="BO89" t="str">
        <f t="shared" si="260"/>
        <v>32 Health and social care associate professionals</v>
      </c>
      <c r="BP89" s="18">
        <f t="shared" si="240"/>
        <v>2.166065448850385</v>
      </c>
      <c r="BQ89" s="18">
        <f t="shared" si="240"/>
        <v>2.870269144221016</v>
      </c>
      <c r="BR89" s="18">
        <f t="shared" si="240"/>
        <v>6.4408869978900718</v>
      </c>
      <c r="BS89" s="18">
        <f t="shared" si="240"/>
        <v>-1.8434162187588199</v>
      </c>
      <c r="BT89" s="18">
        <f t="shared" si="241"/>
        <v>0.96925820515436634</v>
      </c>
      <c r="BV89" s="18">
        <f t="shared" si="242"/>
        <v>0.84378045873159113</v>
      </c>
      <c r="BW89" s="18">
        <f t="shared" si="243"/>
        <v>3.6311378085259749</v>
      </c>
      <c r="BX89" s="18">
        <f t="shared" si="244"/>
        <v>4.1556369747165922</v>
      </c>
      <c r="BZ89" t="str">
        <f t="shared" si="261"/>
        <v>32 Health and social care associate professionals</v>
      </c>
      <c r="CA89" s="18">
        <f t="shared" si="245"/>
        <v>-6.7613557355286735</v>
      </c>
      <c r="CB89" s="18">
        <f t="shared" si="245"/>
        <v>0.41499885876878917</v>
      </c>
      <c r="CC89" s="18">
        <f t="shared" si="245"/>
        <v>7.9495602177792835</v>
      </c>
      <c r="CD89" s="18">
        <f t="shared" si="245"/>
        <v>-3.3671319659841603</v>
      </c>
      <c r="CE89" s="18">
        <f t="shared" si="246"/>
        <v>0.27599484031015642</v>
      </c>
      <c r="CG89" s="18">
        <f t="shared" si="247"/>
        <v>0.26673475038787586</v>
      </c>
      <c r="CH89" s="18">
        <f t="shared" si="248"/>
        <v>3.0221296814991971</v>
      </c>
      <c r="CI89" s="18">
        <f t="shared" si="249"/>
        <v>3.1991197546215266</v>
      </c>
      <c r="CK89" t="str">
        <f t="shared" si="262"/>
        <v>32 Health and social care associate professionals</v>
      </c>
      <c r="CL89" s="18">
        <f t="shared" si="250"/>
        <v>2.5108619696517342</v>
      </c>
      <c r="CM89" s="18">
        <f t="shared" si="250"/>
        <v>-4.2306586032092142</v>
      </c>
      <c r="CN89" s="18">
        <f t="shared" si="250"/>
        <v>11.701427697765588</v>
      </c>
      <c r="CO89" s="18">
        <f t="shared" si="250"/>
        <v>1.1096807911216366</v>
      </c>
      <c r="CP89" s="18">
        <f t="shared" si="251"/>
        <v>3.9538239744036696</v>
      </c>
      <c r="CR89" s="18">
        <f t="shared" si="252"/>
        <v>4.523690237095912</v>
      </c>
      <c r="CS89" s="18">
        <f t="shared" si="253"/>
        <v>3.9524891285318997</v>
      </c>
      <c r="CT89" s="18">
        <f t="shared" si="254"/>
        <v>6.9259158436996371</v>
      </c>
    </row>
    <row r="90" spans="1:98" x14ac:dyDescent="0.2">
      <c r="A90" t="str">
        <f t="shared" si="209"/>
        <v>33 Protective service occupations</v>
      </c>
      <c r="B90" s="18">
        <f t="shared" si="210"/>
        <v>6.4784757526178405</v>
      </c>
      <c r="C90" s="18">
        <f t="shared" si="210"/>
        <v>-5.331223046207489</v>
      </c>
      <c r="D90" s="18">
        <f t="shared" si="210"/>
        <v>2.7086198673571538</v>
      </c>
      <c r="E90" s="18">
        <f t="shared" si="210"/>
        <v>4.0475248240027462</v>
      </c>
      <c r="F90" s="18">
        <f t="shared" si="211"/>
        <v>3.0172430066096378</v>
      </c>
      <c r="H90" s="18">
        <f t="shared" si="212"/>
        <v>3.5992950002819102</v>
      </c>
      <c r="I90" s="18">
        <f t="shared" si="213"/>
        <v>2.6015759120995963</v>
      </c>
      <c r="J90" s="18">
        <f t="shared" si="214"/>
        <v>5.2992497979211128</v>
      </c>
      <c r="L90" t="str">
        <f t="shared" si="255"/>
        <v>33 Protective service occupations</v>
      </c>
      <c r="M90" s="18">
        <f t="shared" si="215"/>
        <v>6.5908192421048728</v>
      </c>
      <c r="N90" s="18">
        <f t="shared" si="215"/>
        <v>1.2290413981562054</v>
      </c>
      <c r="O90" s="18">
        <f t="shared" si="215"/>
        <v>0.91503518769562309</v>
      </c>
      <c r="P90" s="18">
        <f t="shared" si="215"/>
        <v>3.9288668205142319</v>
      </c>
      <c r="Q90" s="18">
        <f t="shared" si="216"/>
        <v>2.8082345798077002</v>
      </c>
      <c r="S90" s="18">
        <f t="shared" si="217"/>
        <v>2.914385842734224</v>
      </c>
      <c r="T90" s="18">
        <f t="shared" si="218"/>
        <v>2.2007471978767956</v>
      </c>
      <c r="U90" s="18">
        <f t="shared" si="219"/>
        <v>4.4621977314567518</v>
      </c>
      <c r="W90" t="str">
        <f t="shared" si="256"/>
        <v>33 Protective service occupations</v>
      </c>
      <c r="X90" s="18">
        <f t="shared" si="220"/>
        <v>2.2138837793179267</v>
      </c>
      <c r="Y90" s="18">
        <f t="shared" si="220"/>
        <v>19.757561632298405</v>
      </c>
      <c r="Z90" s="18">
        <f t="shared" si="220"/>
        <v>-1.4786922862732199</v>
      </c>
      <c r="AA90" s="18">
        <f t="shared" si="220"/>
        <v>3.2773323844232927</v>
      </c>
      <c r="AB90" s="18">
        <f t="shared" si="221"/>
        <v>2.7129597259990756</v>
      </c>
      <c r="AD90" s="18">
        <f t="shared" si="222"/>
        <v>1.6670129239599207</v>
      </c>
      <c r="AE90" s="18">
        <f t="shared" si="223"/>
        <v>2.339481863170767</v>
      </c>
      <c r="AF90" s="18">
        <f t="shared" si="224"/>
        <v>3.5849554533872618</v>
      </c>
      <c r="AH90" t="str">
        <f t="shared" si="257"/>
        <v>33 Protective service occupations</v>
      </c>
      <c r="AI90" s="18">
        <f t="shared" si="225"/>
        <v>1.1045490221844423</v>
      </c>
      <c r="AJ90" s="18">
        <f t="shared" si="225"/>
        <v>24.350946967038833</v>
      </c>
      <c r="AK90" s="18">
        <f t="shared" si="225"/>
        <v>-1.6312935409712681</v>
      </c>
      <c r="AL90" s="18">
        <f t="shared" si="225"/>
        <v>2.6315654203873606</v>
      </c>
      <c r="AM90" s="18">
        <f t="shared" si="226"/>
        <v>2.5023835539929262</v>
      </c>
      <c r="AO90" s="18">
        <f t="shared" si="227"/>
        <v>1.190472141584098</v>
      </c>
      <c r="AP90" s="18">
        <f t="shared" si="228"/>
        <v>2.0774726526107345</v>
      </c>
      <c r="AQ90" s="18">
        <f t="shared" si="229"/>
        <v>2.989254390022289</v>
      </c>
      <c r="AS90" t="str">
        <f t="shared" si="258"/>
        <v>33 Protective service occupations</v>
      </c>
      <c r="AT90" s="18">
        <f t="shared" si="230"/>
        <v>-3.1373315087232845</v>
      </c>
      <c r="AU90" s="18">
        <f t="shared" si="230"/>
        <v>17.140355619565774</v>
      </c>
      <c r="AV90" s="18">
        <f t="shared" si="230"/>
        <v>-5.6561585862779378</v>
      </c>
      <c r="AW90" s="18">
        <f t="shared" si="230"/>
        <v>0.53157843093600832</v>
      </c>
      <c r="AX90" s="18">
        <f t="shared" si="231"/>
        <v>-0.49813794579594006</v>
      </c>
      <c r="AZ90" s="18">
        <f t="shared" si="232"/>
        <v>-1.574827161100556</v>
      </c>
      <c r="BA90" s="18">
        <f t="shared" si="233"/>
        <v>1.5605085618669579</v>
      </c>
      <c r="BB90" s="18">
        <f t="shared" si="234"/>
        <v>0.32311771354878172</v>
      </c>
      <c r="BD90" t="str">
        <f t="shared" si="259"/>
        <v>33 Protective service occupations</v>
      </c>
      <c r="BE90" s="18">
        <f t="shared" si="235"/>
        <v>2.2127168839899625</v>
      </c>
      <c r="BF90" s="18">
        <f t="shared" si="235"/>
        <v>-3.8998856238760649</v>
      </c>
      <c r="BG90" s="18">
        <f t="shared" si="235"/>
        <v>-1.4802097897620214</v>
      </c>
      <c r="BH90" s="18">
        <f t="shared" si="235"/>
        <v>-0.12962935367824002</v>
      </c>
      <c r="BI90" s="18">
        <f t="shared" si="236"/>
        <v>-0.79255964629808551</v>
      </c>
      <c r="BK90" s="18">
        <f t="shared" si="237"/>
        <v>-0.58186759015259604</v>
      </c>
      <c r="BL90" s="18">
        <f t="shared" si="238"/>
        <v>1.4319222326949488</v>
      </c>
      <c r="BM90" s="18">
        <f t="shared" si="239"/>
        <v>0.95888151080796291</v>
      </c>
      <c r="BO90" t="str">
        <f t="shared" si="260"/>
        <v>33 Protective service occupations</v>
      </c>
      <c r="BP90" s="18">
        <f t="shared" si="240"/>
        <v>2.0783355274334392</v>
      </c>
      <c r="BQ90" s="18">
        <f t="shared" si="240"/>
        <v>-4.2887348662269842</v>
      </c>
      <c r="BR90" s="18">
        <f t="shared" si="240"/>
        <v>-4.8100755596648392</v>
      </c>
      <c r="BS90" s="18">
        <f t="shared" si="240"/>
        <v>-2.5217288261402904</v>
      </c>
      <c r="BT90" s="18">
        <f t="shared" si="241"/>
        <v>-3.3532488919119641</v>
      </c>
      <c r="BV90" s="18">
        <f t="shared" si="242"/>
        <v>-3.2905590427205533</v>
      </c>
      <c r="BW90" s="18">
        <f t="shared" si="243"/>
        <v>1.2618441033055428</v>
      </c>
      <c r="BX90" s="18">
        <f t="shared" si="244"/>
        <v>-1.3760851479989955</v>
      </c>
      <c r="BZ90" t="str">
        <f t="shared" si="261"/>
        <v>33 Protective service occupations</v>
      </c>
      <c r="CA90" s="18">
        <f t="shared" si="245"/>
        <v>-2.2600579767077855</v>
      </c>
      <c r="CB90" s="18">
        <f t="shared" si="245"/>
        <v>5.2889013499083593</v>
      </c>
      <c r="CC90" s="18">
        <f t="shared" si="245"/>
        <v>-5.0072903616760307</v>
      </c>
      <c r="CD90" s="18">
        <f t="shared" si="245"/>
        <v>-3.3224498174999728</v>
      </c>
      <c r="CE90" s="18">
        <f t="shared" si="246"/>
        <v>-3.3380290138891544</v>
      </c>
      <c r="CG90" s="18">
        <f t="shared" si="247"/>
        <v>-3.8873577831558315</v>
      </c>
      <c r="CH90" s="18">
        <f t="shared" si="248"/>
        <v>1.4251133118217796</v>
      </c>
      <c r="CI90" s="18">
        <f t="shared" si="249"/>
        <v>-1.5743923226833045</v>
      </c>
      <c r="CK90" t="str">
        <f t="shared" si="262"/>
        <v>33 Protective service occupations</v>
      </c>
      <c r="CL90" s="18">
        <f t="shared" si="250"/>
        <v>-2.6415711922600726</v>
      </c>
      <c r="CM90" s="18">
        <f t="shared" si="250"/>
        <v>-13.136941540299796</v>
      </c>
      <c r="CN90" s="18">
        <f t="shared" si="250"/>
        <v>-3.4455701846430653</v>
      </c>
      <c r="CO90" s="18">
        <f t="shared" si="250"/>
        <v>-11.223104235263026</v>
      </c>
      <c r="CP90" s="18">
        <f t="shared" si="251"/>
        <v>-8.986465524229569</v>
      </c>
      <c r="CR90" s="18">
        <f t="shared" si="252"/>
        <v>-8.7028183053499362</v>
      </c>
      <c r="CS90" s="18">
        <f t="shared" si="253"/>
        <v>0.89130399638108759</v>
      </c>
      <c r="CT90" s="18">
        <f t="shared" si="254"/>
        <v>-5.9641976691761522</v>
      </c>
    </row>
    <row r="91" spans="1:98" x14ac:dyDescent="0.2">
      <c r="A91" t="str">
        <f t="shared" si="209"/>
        <v>34 Culture, media and sports occupations</v>
      </c>
      <c r="B91" s="18">
        <f t="shared" si="210"/>
        <v>11.014704857198222</v>
      </c>
      <c r="C91" s="18">
        <f t="shared" si="210"/>
        <v>3.4855167503369699</v>
      </c>
      <c r="D91" s="18">
        <f t="shared" si="210"/>
        <v>1.1211125557123891</v>
      </c>
      <c r="E91" s="18">
        <f t="shared" si="210"/>
        <v>2.3674213430761704</v>
      </c>
      <c r="F91" s="18">
        <f t="shared" si="211"/>
        <v>2.0455686627729897</v>
      </c>
      <c r="H91" s="18">
        <f t="shared" si="212"/>
        <v>1.9502876245975465</v>
      </c>
      <c r="I91" s="18">
        <f t="shared" si="213"/>
        <v>2.8803968297555604</v>
      </c>
      <c r="J91" s="18">
        <f t="shared" si="214"/>
        <v>4.2504743818870372</v>
      </c>
      <c r="L91" t="str">
        <f t="shared" si="255"/>
        <v>34 Culture, media and sports occupations</v>
      </c>
      <c r="M91" s="18">
        <f t="shared" si="215"/>
        <v>7.765427924860302</v>
      </c>
      <c r="N91" s="18">
        <f t="shared" si="215"/>
        <v>-6.8633144087575921</v>
      </c>
      <c r="O91" s="18">
        <f t="shared" si="215"/>
        <v>-0.2314178022699398</v>
      </c>
      <c r="P91" s="18">
        <f t="shared" si="215"/>
        <v>2.3429381273579741</v>
      </c>
      <c r="Q91" s="18">
        <f t="shared" si="216"/>
        <v>0.93499988458993766</v>
      </c>
      <c r="S91" s="18">
        <f t="shared" si="217"/>
        <v>1.4775221185862941</v>
      </c>
      <c r="T91" s="18">
        <f t="shared" si="218"/>
        <v>2.7107856422301291</v>
      </c>
      <c r="U91" s="18">
        <f t="shared" si="219"/>
        <v>3.7604272409945905</v>
      </c>
      <c r="W91" t="str">
        <f t="shared" si="256"/>
        <v>34 Culture, media and sports occupations</v>
      </c>
      <c r="X91" s="18">
        <f t="shared" si="220"/>
        <v>-2.8923562285938398</v>
      </c>
      <c r="Y91" s="18">
        <f t="shared" si="220"/>
        <v>14.010223962304224</v>
      </c>
      <c r="Z91" s="18">
        <f t="shared" si="220"/>
        <v>-2.6819249935794098</v>
      </c>
      <c r="AA91" s="18">
        <f t="shared" si="220"/>
        <v>0.71168597253161714</v>
      </c>
      <c r="AB91" s="18">
        <f t="shared" si="221"/>
        <v>0.41402500445333335</v>
      </c>
      <c r="AD91" s="18">
        <f t="shared" si="222"/>
        <v>-0.43246680792724534</v>
      </c>
      <c r="AE91" s="18">
        <f t="shared" si="223"/>
        <v>2.5029548340862906</v>
      </c>
      <c r="AF91" s="18">
        <f t="shared" si="224"/>
        <v>2.199908259252048</v>
      </c>
      <c r="AH91" t="str">
        <f t="shared" si="257"/>
        <v>34 Culture, media and sports occupations</v>
      </c>
      <c r="AI91" s="18">
        <f t="shared" si="225"/>
        <v>-0.6079030488512549</v>
      </c>
      <c r="AJ91" s="18">
        <f t="shared" si="225"/>
        <v>24.018017533482272</v>
      </c>
      <c r="AK91" s="18">
        <f t="shared" si="225"/>
        <v>-2.8368154880091478</v>
      </c>
      <c r="AL91" s="18">
        <f t="shared" si="225"/>
        <v>2.4361111891794573</v>
      </c>
      <c r="AM91" s="18">
        <f t="shared" si="226"/>
        <v>1.969495282920275</v>
      </c>
      <c r="AO91" s="18">
        <f t="shared" si="227"/>
        <v>0.64741738229663337</v>
      </c>
      <c r="AP91" s="18">
        <f t="shared" si="228"/>
        <v>2.5305225635211537</v>
      </c>
      <c r="AQ91" s="18">
        <f t="shared" si="229"/>
        <v>2.993178367473659</v>
      </c>
      <c r="AS91" t="str">
        <f t="shared" si="258"/>
        <v>34 Culture, media and sports occupations</v>
      </c>
      <c r="AT91" s="18">
        <f t="shared" si="230"/>
        <v>-2.8558491589195656</v>
      </c>
      <c r="AU91" s="18">
        <f t="shared" si="230"/>
        <v>12.989478350090632</v>
      </c>
      <c r="AV91" s="18">
        <f t="shared" si="230"/>
        <v>-3.7292086474846164</v>
      </c>
      <c r="AW91" s="18">
        <f t="shared" si="230"/>
        <v>0.31964119737710739</v>
      </c>
      <c r="AX91" s="18">
        <f t="shared" si="231"/>
        <v>-0.22467504535155225</v>
      </c>
      <c r="AZ91" s="18">
        <f t="shared" si="232"/>
        <v>-1.0485504266118051</v>
      </c>
      <c r="BA91" s="18">
        <f t="shared" si="233"/>
        <v>2.3143823757367787</v>
      </c>
      <c r="BB91" s="18">
        <f t="shared" si="234"/>
        <v>1.5698780525199352</v>
      </c>
      <c r="BD91" t="str">
        <f t="shared" si="259"/>
        <v>34 Culture, media and sports occupations</v>
      </c>
      <c r="BE91" s="18">
        <f t="shared" si="235"/>
        <v>-0.34618785478589542</v>
      </c>
      <c r="BF91" s="18">
        <f t="shared" si="235"/>
        <v>-3.487015704037244</v>
      </c>
      <c r="BG91" s="18">
        <f t="shared" si="235"/>
        <v>-4.7971494291129124</v>
      </c>
      <c r="BH91" s="18">
        <f t="shared" si="235"/>
        <v>0.29390417659820312</v>
      </c>
      <c r="BI91" s="18">
        <f t="shared" si="236"/>
        <v>-1.56233461862606</v>
      </c>
      <c r="BK91" s="18">
        <f t="shared" si="237"/>
        <v>-1.4326662259980805</v>
      </c>
      <c r="BL91" s="18">
        <f t="shared" si="238"/>
        <v>1.8196377259499519</v>
      </c>
      <c r="BM91" s="18">
        <f t="shared" si="239"/>
        <v>0.7342270523195138</v>
      </c>
      <c r="BO91" t="str">
        <f t="shared" si="260"/>
        <v>34 Culture, media and sports occupations</v>
      </c>
      <c r="BP91" s="18">
        <f t="shared" si="240"/>
        <v>-4.7563616685680099</v>
      </c>
      <c r="BQ91" s="18">
        <f t="shared" si="240"/>
        <v>-4.0558356042915129</v>
      </c>
      <c r="BR91" s="18">
        <f t="shared" si="240"/>
        <v>-7.7530722692831571</v>
      </c>
      <c r="BS91" s="18">
        <f t="shared" si="240"/>
        <v>-4.4370341578733985</v>
      </c>
      <c r="BT91" s="18">
        <f t="shared" si="241"/>
        <v>-5.4623843109051435</v>
      </c>
      <c r="BV91" s="18">
        <f t="shared" si="242"/>
        <v>-5.5554176974220937</v>
      </c>
      <c r="BW91" s="18">
        <f t="shared" si="243"/>
        <v>1.4482521067116449</v>
      </c>
      <c r="BX91" s="18">
        <f t="shared" si="244"/>
        <v>-2.6832509863702558</v>
      </c>
      <c r="BZ91" t="str">
        <f t="shared" si="261"/>
        <v>34 Culture, media and sports occupations</v>
      </c>
      <c r="CA91" s="18">
        <f t="shared" si="245"/>
        <v>-4.0822620951763362</v>
      </c>
      <c r="CB91" s="18">
        <f t="shared" si="245"/>
        <v>2.4942014190887374</v>
      </c>
      <c r="CC91" s="18">
        <f t="shared" si="245"/>
        <v>-5.5323163603612446</v>
      </c>
      <c r="CD91" s="18">
        <f t="shared" si="245"/>
        <v>-4.5965442463694934</v>
      </c>
      <c r="CE91" s="18">
        <f t="shared" si="246"/>
        <v>-4.462847443019335</v>
      </c>
      <c r="CG91" s="18">
        <f t="shared" si="247"/>
        <v>-4.9094937219291364</v>
      </c>
      <c r="CH91" s="18">
        <f t="shared" si="248"/>
        <v>1.5129171200629177</v>
      </c>
      <c r="CI91" s="18">
        <f t="shared" si="249"/>
        <v>-2.1429146524509557</v>
      </c>
      <c r="CK91" t="str">
        <f t="shared" si="262"/>
        <v>34 Culture, media and sports occupations</v>
      </c>
      <c r="CL91" s="18">
        <f t="shared" si="250"/>
        <v>4.9657080076177751</v>
      </c>
      <c r="CM91" s="18">
        <f t="shared" si="250"/>
        <v>-6.3165684690218216</v>
      </c>
      <c r="CN91" s="18">
        <f t="shared" si="250"/>
        <v>0.52905808290368839</v>
      </c>
      <c r="CO91" s="18">
        <f t="shared" si="250"/>
        <v>-1.5337520872202748</v>
      </c>
      <c r="CP91" s="18">
        <f t="shared" si="251"/>
        <v>-1.2016544913530325</v>
      </c>
      <c r="CR91" s="18">
        <f t="shared" si="252"/>
        <v>-0.85089521111624267</v>
      </c>
      <c r="CS91" s="18">
        <f t="shared" si="253"/>
        <v>2.0345856612025148</v>
      </c>
      <c r="CT91" s="18">
        <f t="shared" si="254"/>
        <v>1.4029732176435772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7.0800228935322895</v>
      </c>
      <c r="C92" s="18">
        <f t="shared" si="210"/>
        <v>-4.054842456247842</v>
      </c>
      <c r="D92" s="18">
        <f t="shared" si="210"/>
        <v>4.1446403570529533</v>
      </c>
      <c r="E92" s="18">
        <f t="shared" si="210"/>
        <v>3.1322877986945441</v>
      </c>
      <c r="F92" s="18">
        <f t="shared" si="211"/>
        <v>2.9816006038532405</v>
      </c>
      <c r="H92" s="18">
        <f t="shared" si="212"/>
        <v>3.468640487911534</v>
      </c>
      <c r="I92" s="18">
        <f t="shared" si="213"/>
        <v>3.2110480284327281</v>
      </c>
      <c r="J92" s="18">
        <f t="shared" si="214"/>
        <v>5.6306111024292615</v>
      </c>
      <c r="L92" t="str">
        <f t="shared" si="255"/>
        <v>35 Business and public service associate professionals</v>
      </c>
      <c r="M92" s="18">
        <f t="shared" si="215"/>
        <v>9.736071738248441</v>
      </c>
      <c r="N92" s="18">
        <f t="shared" si="215"/>
        <v>-4.9653368190279661</v>
      </c>
      <c r="O92" s="18">
        <f t="shared" si="215"/>
        <v>4.0119383088329519</v>
      </c>
      <c r="P92" s="18">
        <f t="shared" si="215"/>
        <v>2.7090111822796636</v>
      </c>
      <c r="Q92" s="18">
        <f t="shared" si="216"/>
        <v>2.6151458737255551</v>
      </c>
      <c r="S92" s="18">
        <f t="shared" si="217"/>
        <v>3.1414965661649585</v>
      </c>
      <c r="T92" s="18">
        <f t="shared" si="218"/>
        <v>3.1689874200986345</v>
      </c>
      <c r="U92" s="18">
        <f t="shared" si="219"/>
        <v>5.355778592472582</v>
      </c>
      <c r="W92" t="str">
        <f t="shared" si="256"/>
        <v>35 Business and public service associate professionals</v>
      </c>
      <c r="X92" s="18">
        <f t="shared" si="220"/>
        <v>1.2821542559529941</v>
      </c>
      <c r="Y92" s="18">
        <f t="shared" si="220"/>
        <v>12.712185092149774</v>
      </c>
      <c r="Z92" s="18">
        <f t="shared" si="220"/>
        <v>0.96053322476712388</v>
      </c>
      <c r="AA92" s="18">
        <f t="shared" si="220"/>
        <v>1.1545064947473094</v>
      </c>
      <c r="AB92" s="18">
        <f t="shared" si="221"/>
        <v>1.7797401439457294</v>
      </c>
      <c r="AD92" s="18">
        <f t="shared" si="222"/>
        <v>1.0898073648940132</v>
      </c>
      <c r="AE92" s="18">
        <f t="shared" si="223"/>
        <v>2.9932129395374707</v>
      </c>
      <c r="AF92" s="18">
        <f t="shared" si="224"/>
        <v>3.7336231460979974</v>
      </c>
      <c r="AH92" t="str">
        <f t="shared" si="257"/>
        <v>35 Business and public service associate professionals</v>
      </c>
      <c r="AI92" s="18">
        <f t="shared" si="225"/>
        <v>0.35125678561023221</v>
      </c>
      <c r="AJ92" s="18">
        <f t="shared" si="225"/>
        <v>16.657532518090832</v>
      </c>
      <c r="AK92" s="18">
        <f t="shared" si="225"/>
        <v>1.1177779989680836</v>
      </c>
      <c r="AL92" s="18">
        <f t="shared" si="225"/>
        <v>1.8740587566221212</v>
      </c>
      <c r="AM92" s="18">
        <f t="shared" si="226"/>
        <v>2.5015432596947385</v>
      </c>
      <c r="AO92" s="18">
        <f t="shared" si="227"/>
        <v>1.6213387641407229</v>
      </c>
      <c r="AP92" s="18">
        <f t="shared" si="228"/>
        <v>2.9580726339472951</v>
      </c>
      <c r="AQ92" s="18">
        <f t="shared" si="229"/>
        <v>4.0780396610850866</v>
      </c>
      <c r="AS92" t="str">
        <f t="shared" si="258"/>
        <v>35 Business and public service associate professionals</v>
      </c>
      <c r="AT92" s="18">
        <f t="shared" si="230"/>
        <v>-0.57606345620268007</v>
      </c>
      <c r="AU92" s="18">
        <f t="shared" si="230"/>
        <v>16.436372141122636</v>
      </c>
      <c r="AV92" s="18">
        <f t="shared" si="230"/>
        <v>0.4461424390779456</v>
      </c>
      <c r="AW92" s="18">
        <f t="shared" si="230"/>
        <v>1.505834052877475</v>
      </c>
      <c r="AX92" s="18">
        <f t="shared" si="231"/>
        <v>2.0449609228543331</v>
      </c>
      <c r="AZ92" s="18">
        <f t="shared" si="232"/>
        <v>1.1513671274401283</v>
      </c>
      <c r="BA92" s="18">
        <f t="shared" si="233"/>
        <v>2.7752625177503543</v>
      </c>
      <c r="BB92" s="18">
        <f t="shared" si="234"/>
        <v>3.5808692779126572</v>
      </c>
      <c r="BD92" t="str">
        <f t="shared" si="259"/>
        <v>35 Business and public service associate professionals</v>
      </c>
      <c r="BE92" s="18">
        <f t="shared" si="235"/>
        <v>3.2315295364943486</v>
      </c>
      <c r="BF92" s="18">
        <f t="shared" si="235"/>
        <v>4.8116258756989216</v>
      </c>
      <c r="BG92" s="18">
        <f t="shared" si="235"/>
        <v>-1.0195638373399762</v>
      </c>
      <c r="BH92" s="18">
        <f t="shared" si="235"/>
        <v>-0.24970331241094268</v>
      </c>
      <c r="BI92" s="18">
        <f t="shared" si="236"/>
        <v>-0.18262612852526505</v>
      </c>
      <c r="BK92" s="18">
        <f t="shared" si="237"/>
        <v>-0.50698652038018155</v>
      </c>
      <c r="BL92" s="18">
        <f t="shared" si="238"/>
        <v>2.2609865606989521</v>
      </c>
      <c r="BM92" s="18">
        <f t="shared" si="239"/>
        <v>1.8940549917866312</v>
      </c>
      <c r="BO92" t="str">
        <f t="shared" si="260"/>
        <v>35 Business and public service associate professionals</v>
      </c>
      <c r="BP92" s="18">
        <f t="shared" si="240"/>
        <v>1.5098509356399115</v>
      </c>
      <c r="BQ92" s="18">
        <f t="shared" si="240"/>
        <v>2.6155653025176751</v>
      </c>
      <c r="BR92" s="18">
        <f t="shared" si="240"/>
        <v>-2.8371691171501068</v>
      </c>
      <c r="BS92" s="18">
        <f t="shared" si="240"/>
        <v>-2.2515565258665937</v>
      </c>
      <c r="BT92" s="18">
        <f t="shared" si="241"/>
        <v>-2.1381809607732172</v>
      </c>
      <c r="BV92" s="18">
        <f t="shared" si="242"/>
        <v>-2.4471518495245093</v>
      </c>
      <c r="BW92" s="18">
        <f t="shared" si="243"/>
        <v>1.9281277532713803</v>
      </c>
      <c r="BX92" s="18">
        <f t="shared" si="244"/>
        <v>0.14071518705662811</v>
      </c>
      <c r="BZ92" t="str">
        <f t="shared" si="261"/>
        <v>35 Business and public service associate professionals</v>
      </c>
      <c r="CA92" s="18">
        <f t="shared" si="245"/>
        <v>-1.184059604349208</v>
      </c>
      <c r="CB92" s="18">
        <f t="shared" si="245"/>
        <v>2.4843861305118509</v>
      </c>
      <c r="CC92" s="18">
        <f t="shared" si="245"/>
        <v>-3.150165558760043</v>
      </c>
      <c r="CD92" s="18">
        <f t="shared" si="245"/>
        <v>-4.3186103142600629</v>
      </c>
      <c r="CE92" s="18">
        <f t="shared" si="246"/>
        <v>-3.5417943297303522</v>
      </c>
      <c r="CG92" s="18">
        <f t="shared" si="247"/>
        <v>-3.9307034872771318</v>
      </c>
      <c r="CH92" s="18">
        <f t="shared" si="248"/>
        <v>1.680442216026945</v>
      </c>
      <c r="CI92" s="18">
        <f t="shared" si="249"/>
        <v>-1.2188644243193991</v>
      </c>
      <c r="CK92" t="str">
        <f t="shared" si="262"/>
        <v>35 Business and public service associate professionals</v>
      </c>
      <c r="CL92" s="18">
        <f t="shared" si="250"/>
        <v>4.9289223260070125</v>
      </c>
      <c r="CM92" s="18">
        <f t="shared" si="250"/>
        <v>-12.248316980742235</v>
      </c>
      <c r="CN92" s="18">
        <f t="shared" si="250"/>
        <v>-1.8259969008585508</v>
      </c>
      <c r="CO92" s="18">
        <f t="shared" si="250"/>
        <v>-1.4633325370235539</v>
      </c>
      <c r="CP92" s="18">
        <f t="shared" si="251"/>
        <v>-2.2872938892665728</v>
      </c>
      <c r="CR92" s="18">
        <f t="shared" si="252"/>
        <v>-1.5843692719420432</v>
      </c>
      <c r="CS92" s="18">
        <f t="shared" si="253"/>
        <v>1.742814448186869</v>
      </c>
      <c r="CT92" s="18">
        <f t="shared" si="254"/>
        <v>0.53192888412789685</v>
      </c>
    </row>
    <row r="93" spans="1:98" x14ac:dyDescent="0.2">
      <c r="A93" t="str">
        <f t="shared" si="209"/>
        <v>41 Administrative occupations</v>
      </c>
      <c r="B93" s="18">
        <f t="shared" si="210"/>
        <v>8.0816851136911616</v>
      </c>
      <c r="C93" s="18">
        <f t="shared" si="210"/>
        <v>-10.375872789211982</v>
      </c>
      <c r="D93" s="18">
        <f t="shared" si="210"/>
        <v>5.5088811460868747</v>
      </c>
      <c r="E93" s="18">
        <f t="shared" si="210"/>
        <v>3.5814835380820975</v>
      </c>
      <c r="F93" s="18">
        <f t="shared" si="211"/>
        <v>3.2418328652379591</v>
      </c>
      <c r="H93" s="18">
        <f t="shared" si="212"/>
        <v>4.220005192136056</v>
      </c>
      <c r="I93" s="18">
        <f t="shared" si="213"/>
        <v>3.6108319685909995</v>
      </c>
      <c r="J93" s="18">
        <f t="shared" si="214"/>
        <v>6.4711381804347212</v>
      </c>
      <c r="L93" t="str">
        <f t="shared" si="255"/>
        <v>41 Administrative occupations</v>
      </c>
      <c r="M93" s="18">
        <f t="shared" si="215"/>
        <v>10.50538634891025</v>
      </c>
      <c r="N93" s="18">
        <f t="shared" si="215"/>
        <v>-8.8561623665693432</v>
      </c>
      <c r="O93" s="18">
        <f t="shared" si="215"/>
        <v>6.023304892508019</v>
      </c>
      <c r="P93" s="18">
        <f t="shared" si="215"/>
        <v>3.3956091872924254</v>
      </c>
      <c r="Q93" s="18">
        <f t="shared" si="216"/>
        <v>3.3914640634036708</v>
      </c>
      <c r="S93" s="18">
        <f t="shared" si="217"/>
        <v>4.2641907478438323</v>
      </c>
      <c r="T93" s="18">
        <f t="shared" si="218"/>
        <v>3.6932452038966668</v>
      </c>
      <c r="U93" s="18">
        <f t="shared" si="219"/>
        <v>6.5600774050718291</v>
      </c>
      <c r="W93" t="str">
        <f t="shared" si="256"/>
        <v>41 Administrative occupations</v>
      </c>
      <c r="X93" s="18">
        <f t="shared" si="220"/>
        <v>2.2140527567762192</v>
      </c>
      <c r="Y93" s="18">
        <f t="shared" si="220"/>
        <v>7.7421994516897463</v>
      </c>
      <c r="Z93" s="18">
        <f t="shared" si="220"/>
        <v>3.5794410764117712</v>
      </c>
      <c r="AA93" s="18">
        <f t="shared" si="220"/>
        <v>2.0037327365176827</v>
      </c>
      <c r="AB93" s="18">
        <f t="shared" si="221"/>
        <v>2.8447540074554745</v>
      </c>
      <c r="AD93" s="18">
        <f t="shared" si="222"/>
        <v>2.5262872857089169</v>
      </c>
      <c r="AE93" s="18">
        <f t="shared" si="223"/>
        <v>3.7226207302267333</v>
      </c>
      <c r="AF93" s="18">
        <f t="shared" si="224"/>
        <v>5.3460389704147682</v>
      </c>
      <c r="AH93" t="str">
        <f t="shared" si="257"/>
        <v>41 Administrative occupations</v>
      </c>
      <c r="AI93" s="18">
        <f t="shared" si="225"/>
        <v>2.2874691132988012</v>
      </c>
      <c r="AJ93" s="18">
        <f t="shared" si="225"/>
        <v>5.1194440359947357</v>
      </c>
      <c r="AK93" s="18">
        <f t="shared" si="225"/>
        <v>3.0023956214046521</v>
      </c>
      <c r="AL93" s="18">
        <f t="shared" si="225"/>
        <v>2.0450285444930882</v>
      </c>
      <c r="AM93" s="18">
        <f t="shared" si="226"/>
        <v>2.5332887085995237</v>
      </c>
      <c r="AO93" s="18">
        <f t="shared" si="227"/>
        <v>2.3631580909622363</v>
      </c>
      <c r="AP93" s="18">
        <f t="shared" si="228"/>
        <v>3.7824488891884167</v>
      </c>
      <c r="AQ93" s="18">
        <f t="shared" si="229"/>
        <v>5.2837722716285063</v>
      </c>
      <c r="AS93" t="str">
        <f t="shared" si="258"/>
        <v>41 Administrative occupations</v>
      </c>
      <c r="AT93" s="18">
        <f t="shared" si="230"/>
        <v>2.2407898531885628</v>
      </c>
      <c r="AU93" s="18">
        <f t="shared" si="230"/>
        <v>6.8945254650679244</v>
      </c>
      <c r="AV93" s="18">
        <f t="shared" si="230"/>
        <v>2.2371124528531183</v>
      </c>
      <c r="AW93" s="18">
        <f t="shared" si="230"/>
        <v>1.9012556031967609</v>
      </c>
      <c r="AX93" s="18">
        <f t="shared" si="231"/>
        <v>2.3115362243307791</v>
      </c>
      <c r="AZ93" s="18">
        <f t="shared" si="232"/>
        <v>2.0130851164386732</v>
      </c>
      <c r="BA93" s="18">
        <f t="shared" si="233"/>
        <v>3.5520430422834259</v>
      </c>
      <c r="BB93" s="18">
        <f t="shared" si="234"/>
        <v>4.8557267145268534</v>
      </c>
      <c r="BD93" t="str">
        <f t="shared" si="259"/>
        <v>41 Administrative occupations</v>
      </c>
      <c r="BE93" s="18">
        <f t="shared" si="235"/>
        <v>1.2440683319867363</v>
      </c>
      <c r="BF93" s="18">
        <f t="shared" si="235"/>
        <v>10.005529462562901</v>
      </c>
      <c r="BG93" s="18">
        <f t="shared" si="235"/>
        <v>-0.22896032908673591</v>
      </c>
      <c r="BH93" s="18">
        <f t="shared" si="235"/>
        <v>-0.70778217997168325</v>
      </c>
      <c r="BI93" s="18">
        <f t="shared" si="236"/>
        <v>8.046623281385834E-2</v>
      </c>
      <c r="BK93" s="18">
        <f t="shared" si="237"/>
        <v>-0.54843077193876821</v>
      </c>
      <c r="BL93" s="18">
        <f t="shared" si="238"/>
        <v>2.5664618089252578</v>
      </c>
      <c r="BM93" s="18">
        <f t="shared" si="239"/>
        <v>2.1865558453313838</v>
      </c>
      <c r="BO93" t="str">
        <f t="shared" si="260"/>
        <v>41 Administrative occupations</v>
      </c>
      <c r="BP93" s="18">
        <f t="shared" si="240"/>
        <v>-1.0328147295716406</v>
      </c>
      <c r="BQ93" s="18">
        <f t="shared" si="240"/>
        <v>5.5357732560879169</v>
      </c>
      <c r="BR93" s="18">
        <f t="shared" si="240"/>
        <v>-2.4581405003884615</v>
      </c>
      <c r="BS93" s="18">
        <f t="shared" si="240"/>
        <v>-3.5515630040912627</v>
      </c>
      <c r="BT93" s="18">
        <f t="shared" si="241"/>
        <v>-2.6649683671570834</v>
      </c>
      <c r="BV93" s="18">
        <f t="shared" si="242"/>
        <v>-3.1884575573979612</v>
      </c>
      <c r="BW93" s="18">
        <f t="shared" si="243"/>
        <v>2.1494269879081429</v>
      </c>
      <c r="BX93" s="18">
        <f t="shared" si="244"/>
        <v>-6.1640585065325659E-2</v>
      </c>
      <c r="BZ93" t="str">
        <f t="shared" si="261"/>
        <v>41 Administrative occupations</v>
      </c>
      <c r="CA93" s="18">
        <f t="shared" si="245"/>
        <v>-7.06466803488488</v>
      </c>
      <c r="CB93" s="18">
        <f t="shared" si="245"/>
        <v>2.3388633260646774</v>
      </c>
      <c r="CC93" s="18">
        <f t="shared" si="245"/>
        <v>-5.3902848410431243</v>
      </c>
      <c r="CD93" s="18">
        <f t="shared" si="245"/>
        <v>-9.823022859387331</v>
      </c>
      <c r="CE93" s="18">
        <f t="shared" si="246"/>
        <v>-7.7338817598794023</v>
      </c>
      <c r="CG93" s="18">
        <f t="shared" si="247"/>
        <v>-8.3690138914375929</v>
      </c>
      <c r="CH93" s="18">
        <f t="shared" si="248"/>
        <v>1.311243722094213</v>
      </c>
      <c r="CI93" s="18">
        <f t="shared" si="249"/>
        <v>-4.7048894278223674</v>
      </c>
      <c r="CK93" t="str">
        <f t="shared" si="262"/>
        <v>41 Administrative occupations</v>
      </c>
      <c r="CL93" s="18">
        <f t="shared" si="250"/>
        <v>-1.6355623757736137</v>
      </c>
      <c r="CM93" s="18">
        <f t="shared" si="250"/>
        <v>-13.563493885531418</v>
      </c>
      <c r="CN93" s="18">
        <f t="shared" si="250"/>
        <v>-2.4941287143967483</v>
      </c>
      <c r="CO93" s="18">
        <f t="shared" si="250"/>
        <v>-4.8492621926618735</v>
      </c>
      <c r="CP93" s="18">
        <f t="shared" si="251"/>
        <v>-4.6933311990771553</v>
      </c>
      <c r="CR93" s="18">
        <f t="shared" si="252"/>
        <v>-4.0706071154331109</v>
      </c>
      <c r="CS93" s="18">
        <f t="shared" si="253"/>
        <v>1.6384906992710224</v>
      </c>
      <c r="CT93" s="18">
        <f t="shared" si="254"/>
        <v>-1.3771334817345826</v>
      </c>
    </row>
    <row r="94" spans="1:98" x14ac:dyDescent="0.2">
      <c r="A94" t="str">
        <f t="shared" si="209"/>
        <v>42 Secretarial and related occupations</v>
      </c>
      <c r="B94" s="18">
        <f t="shared" si="210"/>
        <v>9.8158587854069381</v>
      </c>
      <c r="C94" s="18">
        <f t="shared" si="210"/>
        <v>-9.2074870552757755</v>
      </c>
      <c r="D94" s="18">
        <f t="shared" si="210"/>
        <v>8.3341443342195287</v>
      </c>
      <c r="E94" s="18">
        <f t="shared" si="210"/>
        <v>4.6515193395616272</v>
      </c>
      <c r="F94" s="18">
        <f t="shared" si="211"/>
        <v>4.8535798883328152</v>
      </c>
      <c r="H94" s="18">
        <f t="shared" si="212"/>
        <v>5.8649372374232955</v>
      </c>
      <c r="I94" s="18">
        <f t="shared" si="213"/>
        <v>4.3777440490970099</v>
      </c>
      <c r="J94" s="18">
        <f t="shared" si="214"/>
        <v>8.1807807082521897</v>
      </c>
      <c r="L94" t="str">
        <f t="shared" si="255"/>
        <v>42 Secretarial and related occupations</v>
      </c>
      <c r="M94" s="18">
        <f t="shared" si="215"/>
        <v>9.0217730498377335</v>
      </c>
      <c r="N94" s="18">
        <f t="shared" si="215"/>
        <v>-16.843349158395483</v>
      </c>
      <c r="O94" s="18">
        <f t="shared" si="215"/>
        <v>7.5980015282830715</v>
      </c>
      <c r="P94" s="18">
        <f t="shared" si="215"/>
        <v>2.3229364531304864</v>
      </c>
      <c r="Q94" s="18">
        <f t="shared" si="216"/>
        <v>2.6042848739401547</v>
      </c>
      <c r="S94" s="18">
        <f t="shared" si="217"/>
        <v>4.0519120070219072</v>
      </c>
      <c r="T94" s="18">
        <f t="shared" si="218"/>
        <v>3.8444488541045541</v>
      </c>
      <c r="U94" s="18">
        <f t="shared" si="219"/>
        <v>6.5099129002876843</v>
      </c>
      <c r="W94" t="str">
        <f t="shared" si="256"/>
        <v>42 Secretarial and related occupations</v>
      </c>
      <c r="X94" s="18">
        <f t="shared" si="220"/>
        <v>2.7219823557522727</v>
      </c>
      <c r="Y94" s="18">
        <f t="shared" si="220"/>
        <v>-1.2278038713331441E-2</v>
      </c>
      <c r="Z94" s="18">
        <f t="shared" si="220"/>
        <v>5.2140709184416156</v>
      </c>
      <c r="AA94" s="18">
        <f t="shared" si="220"/>
        <v>2.9173533811462038</v>
      </c>
      <c r="AB94" s="18">
        <f t="shared" si="221"/>
        <v>3.4427644136686197</v>
      </c>
      <c r="AD94" s="18">
        <f t="shared" si="222"/>
        <v>3.6773005911211687</v>
      </c>
      <c r="AE94" s="18">
        <f t="shared" si="223"/>
        <v>4.3157708414455875</v>
      </c>
      <c r="AF94" s="18">
        <f t="shared" si="224"/>
        <v>6.5873115001081617</v>
      </c>
      <c r="AH94" t="str">
        <f t="shared" si="257"/>
        <v>42 Secretarial and related occupations</v>
      </c>
      <c r="AI94" s="18">
        <f t="shared" si="225"/>
        <v>2.5054140531929558</v>
      </c>
      <c r="AJ94" s="18">
        <f t="shared" si="225"/>
        <v>3.5174652142704321</v>
      </c>
      <c r="AK94" s="18">
        <f t="shared" si="225"/>
        <v>3.2854397292869431</v>
      </c>
      <c r="AL94" s="18">
        <f t="shared" si="225"/>
        <v>0.9910483157405281</v>
      </c>
      <c r="AM94" s="18">
        <f t="shared" si="226"/>
        <v>1.8596950529121914</v>
      </c>
      <c r="AO94" s="18">
        <f t="shared" si="227"/>
        <v>1.7501257176758545</v>
      </c>
      <c r="AP94" s="18">
        <f t="shared" si="228"/>
        <v>3.6654312007400547</v>
      </c>
      <c r="AQ94" s="18">
        <f t="shared" si="229"/>
        <v>4.7754236017089724</v>
      </c>
      <c r="AS94" t="str">
        <f t="shared" si="258"/>
        <v>42 Secretarial and related occupations</v>
      </c>
      <c r="AT94" s="18">
        <f t="shared" si="230"/>
        <v>1.529795977602344</v>
      </c>
      <c r="AU94" s="18">
        <f t="shared" si="230"/>
        <v>1.7885459834162898</v>
      </c>
      <c r="AV94" s="18">
        <f t="shared" si="230"/>
        <v>2.7754661319451479</v>
      </c>
      <c r="AW94" s="18">
        <f t="shared" si="230"/>
        <v>-0.95384126031128336</v>
      </c>
      <c r="AX94" s="18">
        <f t="shared" si="231"/>
        <v>0.36797450707037882</v>
      </c>
      <c r="AZ94" s="18">
        <f t="shared" si="232"/>
        <v>0.27397773518416102</v>
      </c>
      <c r="BA94" s="18">
        <f t="shared" si="233"/>
        <v>3.370320234009383</v>
      </c>
      <c r="BB94" s="18">
        <f t="shared" si="234"/>
        <v>3.5438645083541331</v>
      </c>
      <c r="BD94" t="str">
        <f t="shared" si="259"/>
        <v>42 Secretarial and related occupations</v>
      </c>
      <c r="BE94" s="18">
        <f t="shared" si="235"/>
        <v>-0.14995105722166446</v>
      </c>
      <c r="BF94" s="18">
        <f t="shared" si="235"/>
        <v>2.5748830790328192</v>
      </c>
      <c r="BG94" s="18">
        <f t="shared" si="235"/>
        <v>-1.800579666038904</v>
      </c>
      <c r="BH94" s="18">
        <f t="shared" si="235"/>
        <v>-8.926495950000346</v>
      </c>
      <c r="BI94" s="18">
        <f t="shared" si="236"/>
        <v>-6.0613894568471434</v>
      </c>
      <c r="BK94" s="18">
        <f t="shared" si="237"/>
        <v>-6.6105812688286747</v>
      </c>
      <c r="BL94" s="18">
        <f t="shared" si="238"/>
        <v>1.9973755782870306</v>
      </c>
      <c r="BM94" s="18">
        <f t="shared" si="239"/>
        <v>-2.3142648754429507</v>
      </c>
      <c r="BO94" t="str">
        <f t="shared" si="260"/>
        <v>42 Secretarial and related occupations</v>
      </c>
      <c r="BP94" s="18">
        <f t="shared" si="240"/>
        <v>-2.6610591607514</v>
      </c>
      <c r="BQ94" s="18">
        <f t="shared" si="240"/>
        <v>0.95411256635595798</v>
      </c>
      <c r="BR94" s="18">
        <f t="shared" si="240"/>
        <v>-5.7278339050848786</v>
      </c>
      <c r="BS94" s="18">
        <f t="shared" si="240"/>
        <v>-9.7345410213126371</v>
      </c>
      <c r="BT94" s="18">
        <f t="shared" si="241"/>
        <v>-7.8588587488545354</v>
      </c>
      <c r="BV94" s="18">
        <f t="shared" si="242"/>
        <v>-8.4182597389486631</v>
      </c>
      <c r="BW94" s="18">
        <f t="shared" si="243"/>
        <v>1.7355026456548961</v>
      </c>
      <c r="BX94" s="18">
        <f t="shared" si="244"/>
        <v>-3.7706486225591362</v>
      </c>
      <c r="BZ94" t="str">
        <f t="shared" si="261"/>
        <v>42 Secretarial and related occupations</v>
      </c>
      <c r="CA94" s="18">
        <f t="shared" si="245"/>
        <v>-6.1909128687127835</v>
      </c>
      <c r="CB94" s="18">
        <f t="shared" si="245"/>
        <v>-2.5143023622400507</v>
      </c>
      <c r="CC94" s="18">
        <f t="shared" si="245"/>
        <v>-10.894220959777201</v>
      </c>
      <c r="CD94" s="18">
        <f t="shared" si="245"/>
        <v>-10.423972924936297</v>
      </c>
      <c r="CE94" s="18">
        <f t="shared" si="246"/>
        <v>-10.096983424947636</v>
      </c>
      <c r="CG94" s="18">
        <f t="shared" si="247"/>
        <v>-10.580997368805079</v>
      </c>
      <c r="CH94" s="18">
        <f t="shared" si="248"/>
        <v>1.1684952904536638</v>
      </c>
      <c r="CI94" s="18">
        <f t="shared" si="249"/>
        <v>-6.2932406093049842</v>
      </c>
      <c r="CK94" t="str">
        <f t="shared" si="262"/>
        <v>42 Secretarial and related occupations</v>
      </c>
      <c r="CL94" s="18">
        <f t="shared" si="250"/>
        <v>3.227441523836827</v>
      </c>
      <c r="CM94" s="18">
        <f t="shared" si="250"/>
        <v>-5.6924174392448235</v>
      </c>
      <c r="CN94" s="18">
        <f t="shared" si="250"/>
        <v>2.8813170220363338</v>
      </c>
      <c r="CO94" s="18">
        <f t="shared" si="250"/>
        <v>-1.1579473396271078</v>
      </c>
      <c r="CP94" s="18">
        <f t="shared" si="251"/>
        <v>-0.20634672840231794</v>
      </c>
      <c r="CR94" s="18">
        <f t="shared" si="252"/>
        <v>0.17053861205300613</v>
      </c>
      <c r="CS94" s="18">
        <f t="shared" si="253"/>
        <v>2.8421754435224766</v>
      </c>
      <c r="CT94" s="18">
        <f t="shared" si="254"/>
        <v>2.9578385187865264</v>
      </c>
    </row>
    <row r="95" spans="1:98" x14ac:dyDescent="0.2">
      <c r="A95" t="str">
        <f t="shared" si="209"/>
        <v>51 Skilled agricultural and related trades</v>
      </c>
      <c r="B95" s="18">
        <f t="shared" si="210"/>
        <v>27.354933467079135</v>
      </c>
      <c r="C95" s="18">
        <f t="shared" si="210"/>
        <v>-53.732245795862013</v>
      </c>
      <c r="D95" s="18">
        <f t="shared" si="210"/>
        <v>3.6066334423183966</v>
      </c>
      <c r="E95" s="18">
        <f t="shared" si="210"/>
        <v>3.2186149900668148</v>
      </c>
      <c r="F95" s="18">
        <f t="shared" si="211"/>
        <v>-1.7149910680189784</v>
      </c>
      <c r="H95" s="18">
        <f t="shared" si="212"/>
        <v>3.3477927411863062</v>
      </c>
      <c r="I95" s="18">
        <f t="shared" si="213"/>
        <v>4.2484798571930105</v>
      </c>
      <c r="J95" s="18">
        <f t="shared" si="214"/>
        <v>6.3141811267722892</v>
      </c>
      <c r="L95" t="str">
        <f t="shared" si="255"/>
        <v>51 Skilled agricultural and related trades</v>
      </c>
      <c r="M95" s="18">
        <f t="shared" si="215"/>
        <v>6.6356935098676351</v>
      </c>
      <c r="N95" s="18">
        <f t="shared" si="215"/>
        <v>-15.512165206829776</v>
      </c>
      <c r="O95" s="18">
        <f t="shared" si="215"/>
        <v>1.6016848799886407</v>
      </c>
      <c r="P95" s="18">
        <f t="shared" si="215"/>
        <v>3.7342422573710676</v>
      </c>
      <c r="Q95" s="18">
        <f t="shared" si="216"/>
        <v>1.749552411871691</v>
      </c>
      <c r="S95" s="18">
        <f t="shared" si="217"/>
        <v>3.018462180320336</v>
      </c>
      <c r="T95" s="18">
        <f t="shared" si="218"/>
        <v>3.4460409571392958</v>
      </c>
      <c r="U95" s="18">
        <f t="shared" si="219"/>
        <v>5.4746911323492187</v>
      </c>
      <c r="W95" t="str">
        <f t="shared" si="256"/>
        <v>51 Skilled agricultural and related trades</v>
      </c>
      <c r="X95" s="18">
        <f t="shared" si="220"/>
        <v>2.9320257298392605</v>
      </c>
      <c r="Y95" s="18">
        <f t="shared" si="220"/>
        <v>39.85827505072281</v>
      </c>
      <c r="Z95" s="18">
        <f t="shared" si="220"/>
        <v>1.2062826530918613</v>
      </c>
      <c r="AA95" s="18">
        <f t="shared" si="220"/>
        <v>2.8833955368198438</v>
      </c>
      <c r="AB95" s="18">
        <f t="shared" si="221"/>
        <v>4.3394760672868182</v>
      </c>
      <c r="AD95" s="18">
        <f t="shared" si="222"/>
        <v>2.3212924535045421</v>
      </c>
      <c r="AE95" s="18">
        <f t="shared" si="223"/>
        <v>3.8537025318393203</v>
      </c>
      <c r="AF95" s="18">
        <f t="shared" si="224"/>
        <v>5.3141111422541076</v>
      </c>
      <c r="AH95" t="str">
        <f t="shared" si="257"/>
        <v>51 Skilled agricultural and related trades</v>
      </c>
      <c r="AI95" s="18">
        <f t="shared" si="225"/>
        <v>0.54319166617771142</v>
      </c>
      <c r="AJ95" s="18">
        <f t="shared" si="225"/>
        <v>14.316141665350823</v>
      </c>
      <c r="AK95" s="18">
        <f t="shared" si="225"/>
        <v>0.38543813662401671</v>
      </c>
      <c r="AL95" s="18">
        <f t="shared" si="225"/>
        <v>2.4107163942801657</v>
      </c>
      <c r="AM95" s="18">
        <f t="shared" si="226"/>
        <v>2.4754182651981482</v>
      </c>
      <c r="AO95" s="18">
        <f t="shared" si="227"/>
        <v>1.731123874384477</v>
      </c>
      <c r="AP95" s="18">
        <f t="shared" si="228"/>
        <v>3.9918750918983337</v>
      </c>
      <c r="AQ95" s="18">
        <f t="shared" si="229"/>
        <v>5.0454151502552724</v>
      </c>
      <c r="AS95" t="str">
        <f t="shared" si="258"/>
        <v>51 Skilled agricultural and related trades</v>
      </c>
      <c r="AT95" s="18">
        <f t="shared" si="230"/>
        <v>-0.85267329998581776</v>
      </c>
      <c r="AU95" s="18">
        <f t="shared" si="230"/>
        <v>35.869879700465269</v>
      </c>
      <c r="AV95" s="18">
        <f t="shared" si="230"/>
        <v>0.15547642082713864</v>
      </c>
      <c r="AW95" s="18">
        <f t="shared" si="230"/>
        <v>2.8993027073815458</v>
      </c>
      <c r="AX95" s="18">
        <f t="shared" si="231"/>
        <v>3.8218619798958242</v>
      </c>
      <c r="AZ95" s="18">
        <f t="shared" si="232"/>
        <v>1.9764419368458519</v>
      </c>
      <c r="BA95" s="18">
        <f t="shared" si="233"/>
        <v>3.5838790157367795</v>
      </c>
      <c r="BB95" s="18">
        <f t="shared" si="234"/>
        <v>4.8576280985009435</v>
      </c>
      <c r="BD95" t="str">
        <f t="shared" si="259"/>
        <v>51 Skilled agricultural and related trades</v>
      </c>
      <c r="BE95" s="18">
        <f t="shared" si="235"/>
        <v>2.601236807631313</v>
      </c>
      <c r="BF95" s="18">
        <f t="shared" si="235"/>
        <v>10.51516234150931</v>
      </c>
      <c r="BG95" s="18">
        <f t="shared" si="235"/>
        <v>-1.888770517993088</v>
      </c>
      <c r="BH95" s="18">
        <f t="shared" si="235"/>
        <v>0.25488615393063352</v>
      </c>
      <c r="BI95" s="18">
        <f t="shared" si="236"/>
        <v>0.18828295024801989</v>
      </c>
      <c r="BK95" s="18">
        <f t="shared" si="237"/>
        <v>-0.4648203117663452</v>
      </c>
      <c r="BL95" s="18">
        <f t="shared" si="238"/>
        <v>2.6805228950828042</v>
      </c>
      <c r="BM95" s="18">
        <f t="shared" si="239"/>
        <v>2.3630165519362256</v>
      </c>
      <c r="BO95" t="str">
        <f t="shared" si="260"/>
        <v>51 Skilled agricultural and related trades</v>
      </c>
      <c r="BP95" s="18">
        <f t="shared" si="240"/>
        <v>2.7919907014116285</v>
      </c>
      <c r="BQ95" s="18">
        <f t="shared" si="240"/>
        <v>5.8078253589403106</v>
      </c>
      <c r="BR95" s="18">
        <f t="shared" si="240"/>
        <v>-2.104004575682572</v>
      </c>
      <c r="BS95" s="18">
        <f t="shared" si="240"/>
        <v>-0.68904919215883043</v>
      </c>
      <c r="BT95" s="18">
        <f t="shared" si="241"/>
        <v>-0.74106438628954718</v>
      </c>
      <c r="BV95" s="18">
        <f t="shared" si="242"/>
        <v>-1.1629588760521337</v>
      </c>
      <c r="BW95" s="18">
        <f t="shared" si="243"/>
        <v>2.5998911026587024</v>
      </c>
      <c r="BX95" s="18">
        <f t="shared" si="244"/>
        <v>1.8096419350418724</v>
      </c>
      <c r="BZ95" t="str">
        <f t="shared" si="261"/>
        <v>51 Skilled agricultural and related trades</v>
      </c>
      <c r="CA95" s="18">
        <f t="shared" si="245"/>
        <v>-2.491798499035347</v>
      </c>
      <c r="CB95" s="18">
        <f t="shared" si="245"/>
        <v>16.335624878835265</v>
      </c>
      <c r="CC95" s="18">
        <f t="shared" si="245"/>
        <v>-5.3507543598955714</v>
      </c>
      <c r="CD95" s="18">
        <f t="shared" si="245"/>
        <v>-3.028920862386697</v>
      </c>
      <c r="CE95" s="18">
        <f t="shared" si="246"/>
        <v>-2.6591689113772299</v>
      </c>
      <c r="CG95" s="18">
        <f t="shared" si="247"/>
        <v>-3.8091258601313127</v>
      </c>
      <c r="CH95" s="18">
        <f t="shared" si="248"/>
        <v>1.9663076733722029</v>
      </c>
      <c r="CI95" s="18">
        <f t="shared" si="249"/>
        <v>-0.71691085134552024</v>
      </c>
      <c r="CK95" t="str">
        <f t="shared" si="262"/>
        <v>51 Skilled agricultural and related trades</v>
      </c>
      <c r="CL95" s="18">
        <f t="shared" si="250"/>
        <v>-2.100268747461087</v>
      </c>
      <c r="CM95" s="18">
        <f t="shared" si="250"/>
        <v>11.620195620654306</v>
      </c>
      <c r="CN95" s="18">
        <f t="shared" si="250"/>
        <v>1.1124778222350251</v>
      </c>
      <c r="CO95" s="18">
        <f t="shared" si="250"/>
        <v>-3.3538183051318948</v>
      </c>
      <c r="CP95" s="18">
        <f t="shared" si="251"/>
        <v>-1.0932692647821263</v>
      </c>
      <c r="CR95" s="18">
        <f t="shared" si="252"/>
        <v>-1.8874150555949876</v>
      </c>
      <c r="CS95" s="18">
        <f t="shared" si="253"/>
        <v>1.9084481118414764</v>
      </c>
      <c r="CT95" s="18">
        <f t="shared" si="254"/>
        <v>0.50980482775424552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-0.24803056369383514</v>
      </c>
      <c r="C96" s="18">
        <f t="shared" si="210"/>
        <v>5.2547055924588193</v>
      </c>
      <c r="D96" s="18">
        <f t="shared" si="210"/>
        <v>4.1990394589906721</v>
      </c>
      <c r="E96" s="18">
        <f t="shared" si="210"/>
        <v>3.7000998205813707</v>
      </c>
      <c r="F96" s="18">
        <f t="shared" si="211"/>
        <v>3.9523927280447069</v>
      </c>
      <c r="H96" s="18">
        <f t="shared" si="212"/>
        <v>3.8661470125594066</v>
      </c>
      <c r="I96" s="18">
        <f t="shared" si="213"/>
        <v>3.2595963745863266</v>
      </c>
      <c r="J96" s="18">
        <f t="shared" si="214"/>
        <v>5.964075866475449</v>
      </c>
      <c r="L96" t="str">
        <f t="shared" si="255"/>
        <v>52 Skilled metal, electrical and electronic trades</v>
      </c>
      <c r="M96" s="18">
        <f t="shared" si="215"/>
        <v>6.445010172638832</v>
      </c>
      <c r="N96" s="18">
        <f t="shared" si="215"/>
        <v>-22.150885392285058</v>
      </c>
      <c r="O96" s="18">
        <f t="shared" si="215"/>
        <v>7.1811641725085584</v>
      </c>
      <c r="P96" s="18">
        <f t="shared" si="215"/>
        <v>4.1162560533704706</v>
      </c>
      <c r="Q96" s="18">
        <f t="shared" si="216"/>
        <v>3.1726215795024215</v>
      </c>
      <c r="S96" s="18">
        <f t="shared" si="217"/>
        <v>5.128028132060769</v>
      </c>
      <c r="T96" s="18">
        <f t="shared" si="218"/>
        <v>3.7308349891611137</v>
      </c>
      <c r="U96" s="18">
        <f t="shared" si="219"/>
        <v>7.230540577438771</v>
      </c>
      <c r="W96" t="str">
        <f t="shared" si="256"/>
        <v>52 Skilled metal, electrical and electronic trades</v>
      </c>
      <c r="X96" s="18">
        <f t="shared" si="220"/>
        <v>-1.3024860803503069</v>
      </c>
      <c r="Y96" s="18">
        <f t="shared" si="220"/>
        <v>1.4507002066693753</v>
      </c>
      <c r="Z96" s="18">
        <f t="shared" si="220"/>
        <v>2.6695467909278348</v>
      </c>
      <c r="AA96" s="18">
        <f t="shared" si="220"/>
        <v>2.2614880115763736</v>
      </c>
      <c r="AB96" s="18">
        <f t="shared" si="221"/>
        <v>2.3379049783035954</v>
      </c>
      <c r="AD96" s="18">
        <f t="shared" si="222"/>
        <v>2.3973270829348525</v>
      </c>
      <c r="AE96" s="18">
        <f t="shared" si="223"/>
        <v>3.1069237766851554</v>
      </c>
      <c r="AF96" s="18">
        <f t="shared" si="224"/>
        <v>4.761089447757505</v>
      </c>
      <c r="AH96" t="str">
        <f t="shared" si="257"/>
        <v>52 Skilled metal, electrical and electronic trades</v>
      </c>
      <c r="AI96" s="18">
        <f t="shared" si="225"/>
        <v>-4.0530292767204879</v>
      </c>
      <c r="AJ96" s="18">
        <f t="shared" si="225"/>
        <v>8.0420714209639588</v>
      </c>
      <c r="AK96" s="18">
        <f t="shared" si="225"/>
        <v>2.0327592329838051</v>
      </c>
      <c r="AL96" s="18">
        <f t="shared" si="225"/>
        <v>2.21309066154185</v>
      </c>
      <c r="AM96" s="18">
        <f t="shared" si="226"/>
        <v>2.5114240045726044</v>
      </c>
      <c r="AO96" s="18">
        <f t="shared" si="227"/>
        <v>2.1529448003083873</v>
      </c>
      <c r="AP96" s="18">
        <f t="shared" si="228"/>
        <v>2.8615046637406882</v>
      </c>
      <c r="AQ96" s="18">
        <f t="shared" si="229"/>
        <v>4.3839632002919515</v>
      </c>
      <c r="AS96" t="str">
        <f t="shared" si="258"/>
        <v>52 Skilled metal, electrical and electronic trades</v>
      </c>
      <c r="AT96" s="18">
        <f t="shared" si="230"/>
        <v>-4.9435950422371473</v>
      </c>
      <c r="AU96" s="18">
        <f t="shared" si="230"/>
        <v>5.1728855665779339</v>
      </c>
      <c r="AV96" s="18">
        <f t="shared" si="230"/>
        <v>-0.24800899074496341</v>
      </c>
      <c r="AW96" s="18">
        <f t="shared" si="230"/>
        <v>0.9333722433107372</v>
      </c>
      <c r="AX96" s="18">
        <f t="shared" si="231"/>
        <v>0.82163083109081381</v>
      </c>
      <c r="AZ96" s="18">
        <f t="shared" si="232"/>
        <v>0.53803203468061334</v>
      </c>
      <c r="BA96" s="18">
        <f t="shared" si="233"/>
        <v>2.4669729430409904</v>
      </c>
      <c r="BB96" s="18">
        <f t="shared" si="234"/>
        <v>2.8538289515981363</v>
      </c>
      <c r="BD96" t="str">
        <f t="shared" si="259"/>
        <v>52 Skilled metal, electrical and electronic trades</v>
      </c>
      <c r="BE96" s="18">
        <f t="shared" si="235"/>
        <v>2.3396276549688011</v>
      </c>
      <c r="BF96" s="18">
        <f t="shared" si="235"/>
        <v>-17.049960461138724</v>
      </c>
      <c r="BG96" s="18">
        <f t="shared" si="235"/>
        <v>-5.4068149647701347E-3</v>
      </c>
      <c r="BH96" s="18">
        <f t="shared" si="235"/>
        <v>-0.46326732344346144</v>
      </c>
      <c r="BI96" s="18">
        <f t="shared" si="236"/>
        <v>-1.4496179685999699</v>
      </c>
      <c r="BK96" s="18">
        <f t="shared" si="237"/>
        <v>-0.31088057102381939</v>
      </c>
      <c r="BL96" s="18">
        <f t="shared" si="238"/>
        <v>2.0368568513321472</v>
      </c>
      <c r="BM96" s="18">
        <f t="shared" si="239"/>
        <v>1.8037799866751358</v>
      </c>
      <c r="BO96" t="str">
        <f t="shared" si="260"/>
        <v>52 Skilled metal, electrical and electronic trades</v>
      </c>
      <c r="BP96" s="18">
        <f t="shared" si="240"/>
        <v>0.50645281568368894</v>
      </c>
      <c r="BQ96" s="18">
        <f t="shared" si="240"/>
        <v>-15.356902302982711</v>
      </c>
      <c r="BR96" s="18">
        <f t="shared" si="240"/>
        <v>-2.0129866411178976</v>
      </c>
      <c r="BS96" s="18">
        <f t="shared" si="240"/>
        <v>-2.1658984684729488</v>
      </c>
      <c r="BT96" s="18">
        <f t="shared" si="241"/>
        <v>-3.0001533665492297</v>
      </c>
      <c r="BV96" s="18">
        <f t="shared" si="242"/>
        <v>-2.1149543915086277</v>
      </c>
      <c r="BW96" s="18">
        <f t="shared" si="243"/>
        <v>1.7894948940972322</v>
      </c>
      <c r="BX96" s="18">
        <f t="shared" si="244"/>
        <v>0.20037444875975474</v>
      </c>
      <c r="BZ96" t="str">
        <f t="shared" si="261"/>
        <v>52 Skilled metal, electrical and electronic trades</v>
      </c>
      <c r="CA96" s="18">
        <f t="shared" si="245"/>
        <v>-3.0905617093966997</v>
      </c>
      <c r="CB96" s="18">
        <f t="shared" si="245"/>
        <v>-9.4775616680674357</v>
      </c>
      <c r="CC96" s="18">
        <f t="shared" si="245"/>
        <v>-4.5402465843998208</v>
      </c>
      <c r="CD96" s="18">
        <f t="shared" si="245"/>
        <v>-5.6841894831193729</v>
      </c>
      <c r="CE96" s="18">
        <f t="shared" si="246"/>
        <v>-5.5707751133439736</v>
      </c>
      <c r="CG96" s="18">
        <f t="shared" si="247"/>
        <v>-5.3044065143012187</v>
      </c>
      <c r="CH96" s="18">
        <f t="shared" si="248"/>
        <v>1.5550541320859423</v>
      </c>
      <c r="CI96" s="18">
        <f t="shared" si="249"/>
        <v>-2.3315914372168067</v>
      </c>
      <c r="CK96" t="str">
        <f t="shared" si="262"/>
        <v>52 Skilled metal, electrical and electronic trades</v>
      </c>
      <c r="CL96" s="18">
        <f t="shared" si="250"/>
        <v>1.5366916488089633</v>
      </c>
      <c r="CM96" s="18">
        <f t="shared" si="250"/>
        <v>-17.43314707816911</v>
      </c>
      <c r="CN96" s="18">
        <f t="shared" si="250"/>
        <v>0.6981599732504451</v>
      </c>
      <c r="CO96" s="18">
        <f t="shared" si="250"/>
        <v>-3.147696377146314</v>
      </c>
      <c r="CP96" s="18">
        <f t="shared" si="251"/>
        <v>-2.934854552867372</v>
      </c>
      <c r="CR96" s="18">
        <f t="shared" si="252"/>
        <v>-1.8823476856292709</v>
      </c>
      <c r="CS96" s="18">
        <f t="shared" si="253"/>
        <v>1.7361679767068372</v>
      </c>
      <c r="CT96" s="18">
        <f t="shared" si="254"/>
        <v>0.30389472959586605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-10.794129214846803</v>
      </c>
      <c r="C97" s="18">
        <f t="shared" si="210"/>
        <v>-24.881341113938049</v>
      </c>
      <c r="D97" s="18">
        <f t="shared" si="210"/>
        <v>11.465002107259981</v>
      </c>
      <c r="E97" s="18">
        <f t="shared" si="210"/>
        <v>0.43121256576459377</v>
      </c>
      <c r="F97" s="18">
        <f t="shared" si="211"/>
        <v>1.8903304339429106</v>
      </c>
      <c r="H97" s="18">
        <f t="shared" si="212"/>
        <v>3.9821150600370947</v>
      </c>
      <c r="I97" s="18">
        <f t="shared" si="213"/>
        <v>3.9125846545443377</v>
      </c>
      <c r="J97" s="18">
        <f t="shared" si="214"/>
        <v>6.5078164072470024</v>
      </c>
      <c r="L97" t="str">
        <f t="shared" si="255"/>
        <v>53 Skilled construction and building trades</v>
      </c>
      <c r="M97" s="18">
        <f t="shared" si="215"/>
        <v>1.3081886964350309</v>
      </c>
      <c r="N97" s="18">
        <f t="shared" si="215"/>
        <v>-24.080603205259443</v>
      </c>
      <c r="O97" s="18">
        <f t="shared" si="215"/>
        <v>4.6978236141622665</v>
      </c>
      <c r="P97" s="18">
        <f t="shared" si="215"/>
        <v>2.4360571266207609</v>
      </c>
      <c r="Q97" s="18">
        <f t="shared" si="216"/>
        <v>1.2244899680957433</v>
      </c>
      <c r="S97" s="18">
        <f t="shared" si="217"/>
        <v>3.1844975539867315</v>
      </c>
      <c r="T97" s="18">
        <f t="shared" si="218"/>
        <v>3.4198808579350981</v>
      </c>
      <c r="U97" s="18">
        <f t="shared" si="219"/>
        <v>5.5748628296128144</v>
      </c>
      <c r="W97" t="str">
        <f t="shared" si="256"/>
        <v>53 Skilled construction and building trades</v>
      </c>
      <c r="X97" s="18">
        <f t="shared" si="220"/>
        <v>-5.0733337305058352</v>
      </c>
      <c r="Y97" s="18">
        <f t="shared" si="220"/>
        <v>-2.2818108256485892</v>
      </c>
      <c r="Z97" s="18">
        <f t="shared" si="220"/>
        <v>2.4143392607637315</v>
      </c>
      <c r="AA97" s="18">
        <f t="shared" si="220"/>
        <v>1.7292546884930982</v>
      </c>
      <c r="AB97" s="18">
        <f t="shared" si="221"/>
        <v>1.6868670806506447</v>
      </c>
      <c r="AD97" s="18">
        <f t="shared" si="222"/>
        <v>1.9571054966539103</v>
      </c>
      <c r="AE97" s="18">
        <f t="shared" si="223"/>
        <v>3.1382036096986532</v>
      </c>
      <c r="AF97" s="18">
        <f t="shared" si="224"/>
        <v>4.4702116775958922</v>
      </c>
      <c r="AH97" t="str">
        <f t="shared" si="257"/>
        <v>53 Skilled construction and building trades</v>
      </c>
      <c r="AI97" s="18">
        <f t="shared" si="225"/>
        <v>-1.9824053882061765</v>
      </c>
      <c r="AJ97" s="18">
        <f t="shared" si="225"/>
        <v>-1.7216520446035388</v>
      </c>
      <c r="AK97" s="18">
        <f t="shared" si="225"/>
        <v>2.1897899063554327</v>
      </c>
      <c r="AL97" s="18">
        <f t="shared" si="225"/>
        <v>1.6628973809825753</v>
      </c>
      <c r="AM97" s="18">
        <f t="shared" si="226"/>
        <v>1.6120031442662164</v>
      </c>
      <c r="AO97" s="18">
        <f t="shared" si="227"/>
        <v>1.8382256769714722</v>
      </c>
      <c r="AP97" s="18">
        <f t="shared" si="228"/>
        <v>3.2136098335830754</v>
      </c>
      <c r="AQ97" s="18">
        <f t="shared" si="229"/>
        <v>4.4496607992898118</v>
      </c>
      <c r="AS97" t="str">
        <f t="shared" si="258"/>
        <v>53 Skilled construction and building trades</v>
      </c>
      <c r="AT97" s="18">
        <f t="shared" si="230"/>
        <v>-3.2824224459379159</v>
      </c>
      <c r="AU97" s="18">
        <f t="shared" si="230"/>
        <v>-4.6536949630646358</v>
      </c>
      <c r="AV97" s="18">
        <f t="shared" si="230"/>
        <v>2.5083230986455929</v>
      </c>
      <c r="AW97" s="18">
        <f t="shared" si="230"/>
        <v>1.1023729070742672</v>
      </c>
      <c r="AX97" s="18">
        <f t="shared" si="231"/>
        <v>1.1683256748393767</v>
      </c>
      <c r="AZ97" s="18">
        <f t="shared" si="232"/>
        <v>1.5688672189218877</v>
      </c>
      <c r="BA97" s="18">
        <f t="shared" si="233"/>
        <v>3.1303020029318285</v>
      </c>
      <c r="BB97" s="18">
        <f t="shared" si="234"/>
        <v>4.1895460710624555</v>
      </c>
      <c r="BD97" t="str">
        <f t="shared" si="259"/>
        <v>53 Skilled construction and building trades</v>
      </c>
      <c r="BE97" s="18">
        <f t="shared" si="235"/>
        <v>0.19114705640002061</v>
      </c>
      <c r="BF97" s="18">
        <f t="shared" si="235"/>
        <v>-23.389527444872794</v>
      </c>
      <c r="BG97" s="18">
        <f t="shared" si="235"/>
        <v>-0.71402094988126663</v>
      </c>
      <c r="BH97" s="18">
        <f t="shared" si="235"/>
        <v>-1.4675551931579878</v>
      </c>
      <c r="BI97" s="18">
        <f t="shared" si="236"/>
        <v>-2.7739770139192599</v>
      </c>
      <c r="BK97" s="18">
        <f t="shared" si="237"/>
        <v>-1.2170147064969661</v>
      </c>
      <c r="BL97" s="18">
        <f t="shared" si="238"/>
        <v>2.0057597271926575</v>
      </c>
      <c r="BM97" s="18">
        <f t="shared" si="239"/>
        <v>1.1050677290398658</v>
      </c>
      <c r="BO97" t="str">
        <f t="shared" si="260"/>
        <v>53 Skilled construction and building trades</v>
      </c>
      <c r="BP97" s="18">
        <f t="shared" si="240"/>
        <v>1.8554904765550218</v>
      </c>
      <c r="BQ97" s="18">
        <f t="shared" si="240"/>
        <v>-22.335263135009832</v>
      </c>
      <c r="BR97" s="18">
        <f t="shared" si="240"/>
        <v>-0.34041184308362116</v>
      </c>
      <c r="BS97" s="18">
        <f t="shared" si="240"/>
        <v>-0.90168207674728995</v>
      </c>
      <c r="BT97" s="18">
        <f t="shared" si="241"/>
        <v>-2.227294229630894</v>
      </c>
      <c r="BV97" s="18">
        <f t="shared" si="242"/>
        <v>-0.71494410346358839</v>
      </c>
      <c r="BW97" s="18">
        <f t="shared" si="243"/>
        <v>2.2893750270379654</v>
      </c>
      <c r="BX97" s="18">
        <f t="shared" si="244"/>
        <v>1.7762457874823223</v>
      </c>
      <c r="BZ97" t="str">
        <f t="shared" si="261"/>
        <v>53 Skilled construction and building trades</v>
      </c>
      <c r="CA97" s="18">
        <f t="shared" si="245"/>
        <v>-2.0088440425186871</v>
      </c>
      <c r="CB97" s="18">
        <f t="shared" si="245"/>
        <v>-16.492760433299193</v>
      </c>
      <c r="CC97" s="18">
        <f t="shared" si="245"/>
        <v>-3.3784411612915899</v>
      </c>
      <c r="CD97" s="18">
        <f t="shared" si="245"/>
        <v>-3.5312625592720748</v>
      </c>
      <c r="CE97" s="18">
        <f t="shared" si="246"/>
        <v>-4.3499905907182113</v>
      </c>
      <c r="CG97" s="18">
        <f t="shared" si="247"/>
        <v>-3.4803489688218003</v>
      </c>
      <c r="CH97" s="18">
        <f t="shared" si="248"/>
        <v>1.9012428016154548</v>
      </c>
      <c r="CI97" s="18">
        <f t="shared" si="249"/>
        <v>-0.59579851168850562</v>
      </c>
      <c r="CK97" t="str">
        <f t="shared" si="262"/>
        <v>53 Skilled construction and building trades</v>
      </c>
      <c r="CL97" s="18">
        <f t="shared" si="250"/>
        <v>-0.76016871726189983</v>
      </c>
      <c r="CM97" s="18">
        <f t="shared" si="250"/>
        <v>-29.523508157366653</v>
      </c>
      <c r="CN97" s="18">
        <f t="shared" si="250"/>
        <v>-1.9504382857815084</v>
      </c>
      <c r="CO97" s="18">
        <f t="shared" si="250"/>
        <v>-10.339684049574904</v>
      </c>
      <c r="CP97" s="18">
        <f t="shared" si="251"/>
        <v>-9.1751476220780059</v>
      </c>
      <c r="CR97" s="18">
        <f t="shared" si="252"/>
        <v>-7.6262171868245465</v>
      </c>
      <c r="CS97" s="18">
        <f t="shared" si="253"/>
        <v>1.203778345275186</v>
      </c>
      <c r="CT97" s="18">
        <f t="shared" si="254"/>
        <v>-4.504956917311242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2.472499170615361</v>
      </c>
      <c r="C98" s="18">
        <f t="shared" si="210"/>
        <v>-10.007326273518458</v>
      </c>
      <c r="D98" s="18">
        <f t="shared" si="210"/>
        <v>7.3846944359340361</v>
      </c>
      <c r="E98" s="18">
        <f t="shared" si="210"/>
        <v>3.3913022879132448</v>
      </c>
      <c r="F98" s="18">
        <f t="shared" si="211"/>
        <v>3.719388165888815</v>
      </c>
      <c r="H98" s="18">
        <f t="shared" si="212"/>
        <v>4.7056536447688257</v>
      </c>
      <c r="I98" s="18">
        <f t="shared" si="213"/>
        <v>3.509987306902973</v>
      </c>
      <c r="J98" s="18">
        <f t="shared" si="214"/>
        <v>6.768886768467075</v>
      </c>
      <c r="L98" t="str">
        <f t="shared" si="255"/>
        <v>54 Textiles, printing and other skilled trades</v>
      </c>
      <c r="M98" s="18">
        <f t="shared" si="215"/>
        <v>11.170486699540971</v>
      </c>
      <c r="N98" s="18">
        <f t="shared" si="215"/>
        <v>-21.492502200109431</v>
      </c>
      <c r="O98" s="18">
        <f t="shared" si="215"/>
        <v>4.3762284252159889</v>
      </c>
      <c r="P98" s="18">
        <f t="shared" si="215"/>
        <v>3.3567467804840989</v>
      </c>
      <c r="Q98" s="18">
        <f t="shared" si="216"/>
        <v>1.9076332396888107</v>
      </c>
      <c r="S98" s="18">
        <f t="shared" si="217"/>
        <v>3.6954627583933863</v>
      </c>
      <c r="T98" s="18">
        <f t="shared" si="218"/>
        <v>3.4754771341647617</v>
      </c>
      <c r="U98" s="18">
        <f t="shared" si="219"/>
        <v>5.9890431028555291</v>
      </c>
      <c r="W98" t="str">
        <f t="shared" si="256"/>
        <v>54 Textiles, printing and other skilled trades</v>
      </c>
      <c r="X98" s="18">
        <f t="shared" si="220"/>
        <v>-0.1446005374477477</v>
      </c>
      <c r="Y98" s="18">
        <f t="shared" si="220"/>
        <v>-2.7319468728368768</v>
      </c>
      <c r="Z98" s="18">
        <f t="shared" si="220"/>
        <v>4.2631814302688698</v>
      </c>
      <c r="AA98" s="18">
        <f t="shared" si="220"/>
        <v>2.39320534947014</v>
      </c>
      <c r="AB98" s="18">
        <f t="shared" si="221"/>
        <v>2.6439908932832212</v>
      </c>
      <c r="AD98" s="18">
        <f t="shared" si="222"/>
        <v>3.0127742122640022</v>
      </c>
      <c r="AE98" s="18">
        <f t="shared" si="223"/>
        <v>3.6166344250853966</v>
      </c>
      <c r="AF98" s="18">
        <f t="shared" si="224"/>
        <v>5.6010307348424382</v>
      </c>
      <c r="AH98" t="str">
        <f t="shared" si="257"/>
        <v>54 Textiles, printing and other skilled trades</v>
      </c>
      <c r="AI98" s="18">
        <f t="shared" si="225"/>
        <v>-2.1189445854969624</v>
      </c>
      <c r="AJ98" s="18">
        <f t="shared" si="225"/>
        <v>8.5599851557637727</v>
      </c>
      <c r="AK98" s="18">
        <f t="shared" si="225"/>
        <v>1.4809789512345128</v>
      </c>
      <c r="AL98" s="18">
        <f t="shared" si="225"/>
        <v>2.3117460506041354</v>
      </c>
      <c r="AM98" s="18">
        <f t="shared" si="226"/>
        <v>2.4301948152762654</v>
      </c>
      <c r="AO98" s="18">
        <f t="shared" si="227"/>
        <v>2.0340707518482715</v>
      </c>
      <c r="AP98" s="18">
        <f t="shared" si="228"/>
        <v>3.3006703625489298</v>
      </c>
      <c r="AQ98" s="18">
        <f t="shared" si="229"/>
        <v>4.6600585763416413</v>
      </c>
      <c r="AS98" t="str">
        <f t="shared" si="258"/>
        <v>54 Textiles, printing and other skilled trades</v>
      </c>
      <c r="AT98" s="18">
        <f t="shared" si="230"/>
        <v>-1.9052130068124451</v>
      </c>
      <c r="AU98" s="18">
        <f t="shared" si="230"/>
        <v>3.1173573669004195</v>
      </c>
      <c r="AV98" s="18">
        <f t="shared" si="230"/>
        <v>3.2002613735433005</v>
      </c>
      <c r="AW98" s="18">
        <f t="shared" si="230"/>
        <v>2.0836297020282224</v>
      </c>
      <c r="AX98" s="18">
        <f t="shared" si="231"/>
        <v>2.4957953238195607</v>
      </c>
      <c r="AZ98" s="18">
        <f t="shared" si="232"/>
        <v>2.454491317226859</v>
      </c>
      <c r="BA98" s="18">
        <f t="shared" si="233"/>
        <v>3.4290280877315116</v>
      </c>
      <c r="BB98" s="18">
        <f t="shared" si="234"/>
        <v>5.0602094513282347</v>
      </c>
      <c r="BD98" t="str">
        <f t="shared" si="259"/>
        <v>54 Textiles, printing and other skilled trades</v>
      </c>
      <c r="BE98" s="18">
        <f t="shared" si="235"/>
        <v>-0.92825230327177044</v>
      </c>
      <c r="BF98" s="18">
        <f t="shared" si="235"/>
        <v>-6.9032410925226495</v>
      </c>
      <c r="BG98" s="18">
        <f t="shared" si="235"/>
        <v>1.196557989471847</v>
      </c>
      <c r="BH98" s="18">
        <f t="shared" si="235"/>
        <v>-0.52414560121182285</v>
      </c>
      <c r="BI98" s="18">
        <f t="shared" si="236"/>
        <v>-0.40300095049220497</v>
      </c>
      <c r="BK98" s="18">
        <f t="shared" si="237"/>
        <v>4.6146546319270065E-2</v>
      </c>
      <c r="BL98" s="18">
        <f t="shared" si="238"/>
        <v>2.3622393376515172</v>
      </c>
      <c r="BM98" s="18">
        <f t="shared" si="239"/>
        <v>2.3955509871581349</v>
      </c>
      <c r="BO98" t="str">
        <f t="shared" si="260"/>
        <v>54 Textiles, printing and other skilled trades</v>
      </c>
      <c r="BP98" s="18">
        <f t="shared" si="240"/>
        <v>-4.4490570968118037</v>
      </c>
      <c r="BQ98" s="18">
        <f t="shared" si="240"/>
        <v>-4.1771165404277504</v>
      </c>
      <c r="BR98" s="18">
        <f t="shared" si="240"/>
        <v>-2.0327516449176075</v>
      </c>
      <c r="BS98" s="18">
        <f t="shared" si="240"/>
        <v>-2.4036498225382452</v>
      </c>
      <c r="BT98" s="18">
        <f t="shared" si="241"/>
        <v>-2.3998248657751908</v>
      </c>
      <c r="BV98" s="18">
        <f t="shared" si="242"/>
        <v>-2.2801733818247905</v>
      </c>
      <c r="BW98" s="18">
        <f t="shared" si="243"/>
        <v>1.9464836248563877</v>
      </c>
      <c r="BX98" s="18">
        <f t="shared" si="244"/>
        <v>0.28002833305091901</v>
      </c>
      <c r="BZ98" t="str">
        <f t="shared" si="261"/>
        <v>54 Textiles, printing and other skilled trades</v>
      </c>
      <c r="CA98" s="18">
        <f t="shared" si="245"/>
        <v>-6.6237768539084252</v>
      </c>
      <c r="CB98" s="18">
        <f t="shared" si="245"/>
        <v>2.6207844746032105</v>
      </c>
      <c r="CC98" s="18">
        <f t="shared" si="245"/>
        <v>-1.0705844348087634</v>
      </c>
      <c r="CD98" s="18">
        <f t="shared" si="245"/>
        <v>-2.8684045134952374</v>
      </c>
      <c r="CE98" s="18">
        <f t="shared" si="246"/>
        <v>-1.9738974350856031</v>
      </c>
      <c r="CG98" s="18">
        <f t="shared" si="247"/>
        <v>-2.2727909378908562</v>
      </c>
      <c r="CH98" s="18">
        <f t="shared" si="248"/>
        <v>1.874693155593965</v>
      </c>
      <c r="CI98" s="18">
        <f t="shared" si="249"/>
        <v>0.19468639851705216</v>
      </c>
      <c r="CK98" t="str">
        <f t="shared" si="262"/>
        <v>54 Textiles, printing and other skilled trades</v>
      </c>
      <c r="CL98" s="18">
        <f t="shared" si="250"/>
        <v>-4.6164560557644947</v>
      </c>
      <c r="CM98" s="18">
        <f t="shared" si="250"/>
        <v>-10.152411052113674</v>
      </c>
      <c r="CN98" s="18">
        <f t="shared" si="250"/>
        <v>-3.7747108568684351</v>
      </c>
      <c r="CO98" s="18">
        <f t="shared" si="250"/>
        <v>-4.609151344594375</v>
      </c>
      <c r="CP98" s="18">
        <f t="shared" si="251"/>
        <v>-4.706400929035615</v>
      </c>
      <c r="CR98" s="18">
        <f t="shared" si="252"/>
        <v>-4.3318116353084584</v>
      </c>
      <c r="CS98" s="18">
        <f t="shared" si="253"/>
        <v>1.3899779015730473</v>
      </c>
      <c r="CT98" s="18">
        <f t="shared" si="254"/>
        <v>-1.9458960803238612</v>
      </c>
    </row>
    <row r="99" spans="1:98" x14ac:dyDescent="0.2">
      <c r="A99" t="str">
        <f t="shared" si="209"/>
        <v>61 Caring personal service occupations</v>
      </c>
      <c r="B99" s="18">
        <f t="shared" si="210"/>
        <v>4.0913243370241492</v>
      </c>
      <c r="C99" s="18">
        <f t="shared" si="210"/>
        <v>-19.918928380805102</v>
      </c>
      <c r="D99" s="18">
        <f t="shared" si="210"/>
        <v>7.1766828907295244</v>
      </c>
      <c r="E99" s="18">
        <f t="shared" si="210"/>
        <v>3.7677001411838162</v>
      </c>
      <c r="F99" s="18">
        <f t="shared" si="211"/>
        <v>3.1373181064792366</v>
      </c>
      <c r="H99" s="18">
        <f t="shared" si="212"/>
        <v>4.8918064091028501</v>
      </c>
      <c r="I99" s="18">
        <f t="shared" si="213"/>
        <v>3.9798273508083959</v>
      </c>
      <c r="J99" s="18">
        <f t="shared" si="214"/>
        <v>7.2134113805131239</v>
      </c>
      <c r="L99" t="str">
        <f t="shared" si="255"/>
        <v>61 Caring personal service occupations</v>
      </c>
      <c r="M99" s="18">
        <f t="shared" si="215"/>
        <v>10.344899332910895</v>
      </c>
      <c r="N99" s="18">
        <f t="shared" si="215"/>
        <v>-18.775843083141996</v>
      </c>
      <c r="O99" s="18">
        <f t="shared" si="215"/>
        <v>6.8927063637978847</v>
      </c>
      <c r="P99" s="18">
        <f t="shared" si="215"/>
        <v>3.55746122148346</v>
      </c>
      <c r="Q99" s="18">
        <f t="shared" si="216"/>
        <v>3.0125102456997066</v>
      </c>
      <c r="S99" s="18">
        <f t="shared" si="217"/>
        <v>4.6574834229461182</v>
      </c>
      <c r="T99" s="18">
        <f t="shared" si="218"/>
        <v>4.0442643471648054</v>
      </c>
      <c r="U99" s="18">
        <f t="shared" si="219"/>
        <v>7.0846901476098623</v>
      </c>
      <c r="W99" t="str">
        <f t="shared" si="256"/>
        <v>61 Caring personal service occupations</v>
      </c>
      <c r="X99" s="18">
        <f t="shared" si="220"/>
        <v>3.4036185012710662</v>
      </c>
      <c r="Y99" s="18">
        <f t="shared" si="220"/>
        <v>-2.1065787417389181</v>
      </c>
      <c r="Z99" s="18">
        <f t="shared" si="220"/>
        <v>4.3729293526558966</v>
      </c>
      <c r="AA99" s="18">
        <f t="shared" si="220"/>
        <v>2.7310659255164182</v>
      </c>
      <c r="AB99" s="18">
        <f t="shared" si="221"/>
        <v>2.9305813882950504</v>
      </c>
      <c r="AD99" s="18">
        <f t="shared" si="222"/>
        <v>3.2754637374017292</v>
      </c>
      <c r="AE99" s="18">
        <f t="shared" si="223"/>
        <v>4.3168607637664724</v>
      </c>
      <c r="AF99" s="18">
        <f t="shared" si="224"/>
        <v>6.3179439571801499</v>
      </c>
      <c r="AH99" t="str">
        <f t="shared" si="257"/>
        <v>61 Caring personal service occupations</v>
      </c>
      <c r="AI99" s="18">
        <f t="shared" si="225"/>
        <v>-0.65747733568376487</v>
      </c>
      <c r="AJ99" s="18">
        <f t="shared" si="225"/>
        <v>-3.7045149533411426</v>
      </c>
      <c r="AK99" s="18">
        <f t="shared" si="225"/>
        <v>1.0082949844148814</v>
      </c>
      <c r="AL99" s="18">
        <f t="shared" si="225"/>
        <v>0.86880189168823119</v>
      </c>
      <c r="AM99" s="18">
        <f t="shared" si="226"/>
        <v>0.62015555282715074</v>
      </c>
      <c r="AO99" s="18">
        <f t="shared" si="227"/>
        <v>0.91527817157757152</v>
      </c>
      <c r="AP99" s="18">
        <f t="shared" si="228"/>
        <v>3.32720222529721</v>
      </c>
      <c r="AQ99" s="18">
        <f t="shared" si="229"/>
        <v>3.9201995843727522</v>
      </c>
      <c r="AS99" t="str">
        <f t="shared" si="258"/>
        <v>61 Caring personal service occupations</v>
      </c>
      <c r="AT99" s="18">
        <f t="shared" si="230"/>
        <v>1.6844468135078561</v>
      </c>
      <c r="AU99" s="18">
        <f t="shared" si="230"/>
        <v>-4.001320314995727</v>
      </c>
      <c r="AV99" s="18">
        <f t="shared" si="230"/>
        <v>1.2720809851115567</v>
      </c>
      <c r="AW99" s="18">
        <f t="shared" si="230"/>
        <v>1.2201931384893117</v>
      </c>
      <c r="AX99" s="18">
        <f t="shared" si="231"/>
        <v>0.901842509515971</v>
      </c>
      <c r="AZ99" s="18">
        <f t="shared" si="232"/>
        <v>1.2374861327683506</v>
      </c>
      <c r="BA99" s="18">
        <f t="shared" si="233"/>
        <v>3.4075877857442372</v>
      </c>
      <c r="BB99" s="18">
        <f t="shared" si="234"/>
        <v>4.2076747836047312</v>
      </c>
      <c r="BD99" t="str">
        <f t="shared" si="259"/>
        <v>61 Caring personal service occupations</v>
      </c>
      <c r="BE99" s="18">
        <f t="shared" si="235"/>
        <v>2.6656586370428448</v>
      </c>
      <c r="BF99" s="18">
        <f t="shared" si="235"/>
        <v>1.0099201812059588</v>
      </c>
      <c r="BG99" s="18">
        <f t="shared" si="235"/>
        <v>1.0887966296653895</v>
      </c>
      <c r="BH99" s="18">
        <f t="shared" si="235"/>
        <v>1.0986179887473968</v>
      </c>
      <c r="BI99" s="18">
        <f t="shared" si="236"/>
        <v>1.0900029858148974</v>
      </c>
      <c r="BK99" s="18">
        <f t="shared" si="237"/>
        <v>1.0953440963688887</v>
      </c>
      <c r="BL99" s="18">
        <f t="shared" si="238"/>
        <v>3.1618931418403884</v>
      </c>
      <c r="BM99" s="18">
        <f t="shared" si="239"/>
        <v>3.8901639098552598</v>
      </c>
      <c r="BO99" t="str">
        <f t="shared" si="260"/>
        <v>61 Caring personal service occupations</v>
      </c>
      <c r="BP99" s="18">
        <f t="shared" si="240"/>
        <v>-2.0966567915846723</v>
      </c>
      <c r="BQ99" s="18">
        <f t="shared" si="240"/>
        <v>-5.2099465687098228</v>
      </c>
      <c r="BR99" s="18">
        <f t="shared" si="240"/>
        <v>-2.0525200520800979</v>
      </c>
      <c r="BS99" s="18">
        <f t="shared" si="240"/>
        <v>-2.813202550905991</v>
      </c>
      <c r="BT99" s="18">
        <f t="shared" si="241"/>
        <v>-2.7280519791190061</v>
      </c>
      <c r="BV99" s="18">
        <f t="shared" si="242"/>
        <v>-2.5603003977416328</v>
      </c>
      <c r="BW99" s="18">
        <f t="shared" si="243"/>
        <v>2.412485386464791</v>
      </c>
      <c r="BX99" s="18">
        <f t="shared" si="244"/>
        <v>0.68340333723204694</v>
      </c>
      <c r="BZ99" t="str">
        <f t="shared" si="261"/>
        <v>61 Caring personal service occupations</v>
      </c>
      <c r="CA99" s="18">
        <f t="shared" si="245"/>
        <v>-16.096274814083923</v>
      </c>
      <c r="CB99" s="18">
        <f t="shared" si="245"/>
        <v>-8.469184158665799</v>
      </c>
      <c r="CC99" s="18">
        <f t="shared" si="245"/>
        <v>-8.3753409901069951</v>
      </c>
      <c r="CD99" s="18">
        <f t="shared" si="245"/>
        <v>-3.4149727627304172</v>
      </c>
      <c r="CE99" s="18">
        <f t="shared" si="246"/>
        <v>-5.3118887951363654</v>
      </c>
      <c r="CG99" s="18">
        <f t="shared" si="247"/>
        <v>-5.0975710005307873</v>
      </c>
      <c r="CH99" s="18">
        <f t="shared" si="248"/>
        <v>1.2825560351698018</v>
      </c>
      <c r="CI99" s="18">
        <f t="shared" si="249"/>
        <v>-2.6650300334230548</v>
      </c>
      <c r="CK99" t="str">
        <f t="shared" si="262"/>
        <v>61 Caring personal service occupations</v>
      </c>
      <c r="CL99" s="18">
        <f t="shared" si="250"/>
        <v>-2.5625291609843392</v>
      </c>
      <c r="CM99" s="18">
        <f t="shared" si="250"/>
        <v>-13.36236093017239</v>
      </c>
      <c r="CN99" s="18">
        <f t="shared" si="250"/>
        <v>6.4139648818498873</v>
      </c>
      <c r="CO99" s="18">
        <f t="shared" si="250"/>
        <v>1.0321317939729679</v>
      </c>
      <c r="CP99" s="18">
        <f t="shared" si="251"/>
        <v>1.7023366967968245</v>
      </c>
      <c r="CR99" s="18">
        <f t="shared" si="252"/>
        <v>2.7951330068147096</v>
      </c>
      <c r="CS99" s="18">
        <f t="shared" si="253"/>
        <v>2.2877784043387583</v>
      </c>
      <c r="CT99" s="18">
        <f t="shared" si="254"/>
        <v>4.4305954151890203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16.775842584857891</v>
      </c>
      <c r="C100" s="18">
        <f t="shared" si="210"/>
        <v>-35.356339972506333</v>
      </c>
      <c r="D100" s="18">
        <f t="shared" si="210"/>
        <v>5.5029646415968969</v>
      </c>
      <c r="E100" s="18">
        <f t="shared" si="210"/>
        <v>4.6690432816019811</v>
      </c>
      <c r="F100" s="18">
        <f t="shared" si="211"/>
        <v>1.8156381286260848</v>
      </c>
      <c r="H100" s="18">
        <f t="shared" si="212"/>
        <v>4.9462820924119244</v>
      </c>
      <c r="I100" s="18">
        <f t="shared" si="213"/>
        <v>3.7371576694392727</v>
      </c>
      <c r="J100" s="18">
        <f t="shared" si="214"/>
        <v>7.0972752847655585</v>
      </c>
      <c r="L100" t="str">
        <f t="shared" si="255"/>
        <v>62 Leisure, travel and related personal service occupations</v>
      </c>
      <c r="M100" s="18">
        <f t="shared" si="215"/>
        <v>14.199410755444486</v>
      </c>
      <c r="N100" s="18">
        <f t="shared" si="215"/>
        <v>-23.967394554669141</v>
      </c>
      <c r="O100" s="18">
        <f t="shared" si="215"/>
        <v>2.8806190450302527</v>
      </c>
      <c r="P100" s="18">
        <f t="shared" si="215"/>
        <v>2.7142445402921211</v>
      </c>
      <c r="Q100" s="18">
        <f t="shared" si="216"/>
        <v>0.85232274783064721</v>
      </c>
      <c r="S100" s="18">
        <f t="shared" si="217"/>
        <v>2.769672792105915</v>
      </c>
      <c r="T100" s="18">
        <f t="shared" si="218"/>
        <v>3.1940994572099424</v>
      </c>
      <c r="U100" s="18">
        <f t="shared" si="219"/>
        <v>5.1009470401338852</v>
      </c>
      <c r="W100" t="str">
        <f t="shared" si="256"/>
        <v>62 Leisure, travel and related personal service occupations</v>
      </c>
      <c r="X100" s="18">
        <f t="shared" si="220"/>
        <v>7.2517725754370765</v>
      </c>
      <c r="Y100" s="18">
        <f t="shared" si="220"/>
        <v>-1.2442079777129411</v>
      </c>
      <c r="Z100" s="18">
        <f t="shared" si="220"/>
        <v>3.1862390845871946</v>
      </c>
      <c r="AA100" s="18">
        <f t="shared" si="220"/>
        <v>3.3980659534934121</v>
      </c>
      <c r="AB100" s="18">
        <f t="shared" si="221"/>
        <v>3.035581877318716</v>
      </c>
      <c r="AD100" s="18">
        <f t="shared" si="222"/>
        <v>3.3274087244623551</v>
      </c>
      <c r="AE100" s="18">
        <f t="shared" si="223"/>
        <v>4.0399105491472742</v>
      </c>
      <c r="AF100" s="18">
        <f t="shared" si="224"/>
        <v>6.1422811338476047</v>
      </c>
      <c r="AH100" t="str">
        <f t="shared" si="257"/>
        <v>62 Leisure, travel and related personal service occupations</v>
      </c>
      <c r="AI100" s="18">
        <f t="shared" si="225"/>
        <v>8.635676692118599</v>
      </c>
      <c r="AJ100" s="18">
        <f t="shared" si="225"/>
        <v>-3.587967621257393</v>
      </c>
      <c r="AK100" s="18">
        <f t="shared" si="225"/>
        <v>1.4272895469402913</v>
      </c>
      <c r="AL100" s="18">
        <f t="shared" si="225"/>
        <v>3.2746969901407796</v>
      </c>
      <c r="AM100" s="18">
        <f t="shared" si="226"/>
        <v>2.2534075259376118</v>
      </c>
      <c r="AO100" s="18">
        <f t="shared" si="227"/>
        <v>2.6551856932731654</v>
      </c>
      <c r="AP100" s="18">
        <f t="shared" si="228"/>
        <v>3.7250666224349915</v>
      </c>
      <c r="AQ100" s="18">
        <f t="shared" si="229"/>
        <v>5.4364056084918566</v>
      </c>
      <c r="AS100" t="str">
        <f t="shared" si="258"/>
        <v>62 Leisure, travel and related personal service occupations</v>
      </c>
      <c r="AT100" s="18">
        <f t="shared" si="230"/>
        <v>9.0976770415034824</v>
      </c>
      <c r="AU100" s="18">
        <f t="shared" si="230"/>
        <v>8.8001212774772917</v>
      </c>
      <c r="AV100" s="18">
        <f t="shared" si="230"/>
        <v>1.8326982287882654</v>
      </c>
      <c r="AW100" s="18">
        <f t="shared" si="230"/>
        <v>3.9838200527755552</v>
      </c>
      <c r="AX100" s="18">
        <f t="shared" si="231"/>
        <v>3.5995114249371074</v>
      </c>
      <c r="AZ100" s="18">
        <f t="shared" si="232"/>
        <v>3.2617773301576003</v>
      </c>
      <c r="BA100" s="18">
        <f t="shared" si="233"/>
        <v>3.8993431594354533</v>
      </c>
      <c r="BB100" s="18">
        <f t="shared" si="234"/>
        <v>5.9906941970998995</v>
      </c>
      <c r="BD100" t="str">
        <f t="shared" si="259"/>
        <v>62 Leisure, travel and related personal service occupations</v>
      </c>
      <c r="BE100" s="18">
        <f t="shared" si="235"/>
        <v>5.598404110440458</v>
      </c>
      <c r="BF100" s="18">
        <f t="shared" si="235"/>
        <v>-2.6376173910822698</v>
      </c>
      <c r="BG100" s="18">
        <f t="shared" si="235"/>
        <v>-2.5235873046025703</v>
      </c>
      <c r="BH100" s="18">
        <f t="shared" si="235"/>
        <v>-0.68321571106465528</v>
      </c>
      <c r="BI100" s="18">
        <f t="shared" si="236"/>
        <v>-1.3846067129812289</v>
      </c>
      <c r="BK100" s="18">
        <f t="shared" si="237"/>
        <v>-1.3005015913228113</v>
      </c>
      <c r="BL100" s="18">
        <f t="shared" si="238"/>
        <v>2.2177196485131168</v>
      </c>
      <c r="BM100" s="18">
        <f t="shared" si="239"/>
        <v>1.2863306477902015</v>
      </c>
      <c r="BO100" t="str">
        <f t="shared" si="260"/>
        <v>62 Leisure, travel and related personal service occupations</v>
      </c>
      <c r="BP100" s="18">
        <f t="shared" si="240"/>
        <v>4.2656195621965765</v>
      </c>
      <c r="BQ100" s="18">
        <f t="shared" si="240"/>
        <v>-6.0188317907955753</v>
      </c>
      <c r="BR100" s="18">
        <f t="shared" si="240"/>
        <v>-4.8567916663728727</v>
      </c>
      <c r="BS100" s="18">
        <f t="shared" si="240"/>
        <v>-2.5308556217443545</v>
      </c>
      <c r="BT100" s="18">
        <f t="shared" si="241"/>
        <v>-3.4838291422620182</v>
      </c>
      <c r="BV100" s="18">
        <f t="shared" si="242"/>
        <v>-3.3124178904726409</v>
      </c>
      <c r="BW100" s="18">
        <f t="shared" si="243"/>
        <v>2.0854292046801115</v>
      </c>
      <c r="BX100" s="18">
        <f t="shared" si="244"/>
        <v>-0.22887143229998186</v>
      </c>
      <c r="BZ100" t="str">
        <f t="shared" si="261"/>
        <v>62 Leisure, travel and related personal service occupations</v>
      </c>
      <c r="CA100" s="18">
        <f t="shared" si="245"/>
        <v>1.3554793798808529</v>
      </c>
      <c r="CB100" s="18">
        <f t="shared" si="245"/>
        <v>-4.2081352435198287</v>
      </c>
      <c r="CC100" s="18">
        <f t="shared" si="245"/>
        <v>-0.31444426289755079</v>
      </c>
      <c r="CD100" s="18">
        <f t="shared" si="245"/>
        <v>-2.6200606304423002</v>
      </c>
      <c r="CE100" s="18">
        <f t="shared" si="246"/>
        <v>-2.0060982826475726</v>
      </c>
      <c r="CG100" s="18">
        <f t="shared" si="247"/>
        <v>-1.857508733524682</v>
      </c>
      <c r="CH100" s="18">
        <f t="shared" si="248"/>
        <v>2.1489580777703132</v>
      </c>
      <c r="CI100" s="18">
        <f t="shared" si="249"/>
        <v>0.82106153875687315</v>
      </c>
      <c r="CK100" t="str">
        <f t="shared" si="262"/>
        <v>62 Leisure, travel and related personal service occupations</v>
      </c>
      <c r="CL100" s="18">
        <f t="shared" si="250"/>
        <v>-0.40071087024808882</v>
      </c>
      <c r="CM100" s="18">
        <f t="shared" si="250"/>
        <v>-20.163594666740458</v>
      </c>
      <c r="CN100" s="18">
        <f t="shared" si="250"/>
        <v>-5.2212469959450942</v>
      </c>
      <c r="CO100" s="18">
        <f t="shared" si="250"/>
        <v>-6.6300299606153246</v>
      </c>
      <c r="CP100" s="18">
        <f t="shared" si="251"/>
        <v>-7.1056591260715285</v>
      </c>
      <c r="CR100" s="18">
        <f t="shared" si="252"/>
        <v>-6.1627778134936806</v>
      </c>
      <c r="CS100" s="18">
        <f t="shared" si="253"/>
        <v>1.2812433710237547</v>
      </c>
      <c r="CT100" s="18">
        <f t="shared" si="254"/>
        <v>-3.3959567624665343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5.4237472051359426</v>
      </c>
      <c r="C101" s="18">
        <f t="shared" si="210"/>
        <v>-9.2023110195914803</v>
      </c>
      <c r="D101" s="18">
        <f t="shared" si="210"/>
        <v>4.2301022998841198</v>
      </c>
      <c r="E101" s="18">
        <f t="shared" si="210"/>
        <v>3.925212710229764</v>
      </c>
      <c r="F101" s="18">
        <f t="shared" si="211"/>
        <v>3.1461719582227099</v>
      </c>
      <c r="H101" s="18">
        <f t="shared" si="212"/>
        <v>4.0267433499052263</v>
      </c>
      <c r="I101" s="18">
        <f t="shared" si="213"/>
        <v>3.6607927515281746</v>
      </c>
      <c r="J101" s="18">
        <f t="shared" si="214"/>
        <v>6.3631696203440224</v>
      </c>
      <c r="L101" t="str">
        <f t="shared" si="255"/>
        <v>63 Community and civil enforcement occupations</v>
      </c>
      <c r="M101" s="18">
        <f t="shared" si="215"/>
        <v>0.84641405196055342</v>
      </c>
      <c r="N101" s="18">
        <f t="shared" si="215"/>
        <v>14.482895297767918</v>
      </c>
      <c r="O101" s="18">
        <f t="shared" si="215"/>
        <v>0.14356938508353068</v>
      </c>
      <c r="P101" s="18">
        <f t="shared" si="215"/>
        <v>4.5563214983401989</v>
      </c>
      <c r="Q101" s="18">
        <f t="shared" si="216"/>
        <v>3.7432695040775066</v>
      </c>
      <c r="S101" s="18">
        <f t="shared" si="217"/>
        <v>3.0642117141403524</v>
      </c>
      <c r="T101" s="18">
        <f t="shared" si="218"/>
        <v>3.0999955544386282</v>
      </c>
      <c r="U101" s="18">
        <f t="shared" si="219"/>
        <v>5.2466910130670064</v>
      </c>
      <c r="W101" t="str">
        <f t="shared" si="256"/>
        <v>63 Community and civil enforcement occupations</v>
      </c>
      <c r="X101" s="18">
        <f t="shared" si="220"/>
        <v>0.18316717305055796</v>
      </c>
      <c r="Y101" s="18">
        <f t="shared" si="220"/>
        <v>15.900093917111668</v>
      </c>
      <c r="Z101" s="18">
        <f t="shared" si="220"/>
        <v>0.97595458492696352</v>
      </c>
      <c r="AA101" s="18">
        <f t="shared" si="220"/>
        <v>3.1737798533449046</v>
      </c>
      <c r="AB101" s="18">
        <f t="shared" si="221"/>
        <v>3.2295870563846085</v>
      </c>
      <c r="AD101" s="18">
        <f t="shared" si="222"/>
        <v>2.4359069290872171</v>
      </c>
      <c r="AE101" s="18">
        <f t="shared" si="223"/>
        <v>3.5981447270690747</v>
      </c>
      <c r="AF101" s="18">
        <f t="shared" si="224"/>
        <v>5.1835435104091498</v>
      </c>
      <c r="AH101" t="str">
        <f t="shared" si="257"/>
        <v>63 Community and civil enforcement occupations</v>
      </c>
      <c r="AI101" s="18">
        <f t="shared" si="225"/>
        <v>-2.7839576724035031</v>
      </c>
      <c r="AJ101" s="18">
        <f t="shared" si="225"/>
        <v>36.971322512106461</v>
      </c>
      <c r="AK101" s="18">
        <f t="shared" si="225"/>
        <v>-2.7119415056607754</v>
      </c>
      <c r="AL101" s="18">
        <f t="shared" si="225"/>
        <v>3.0674213440396114</v>
      </c>
      <c r="AM101" s="18">
        <f t="shared" si="226"/>
        <v>3.0407093592200507</v>
      </c>
      <c r="AO101" s="18">
        <f t="shared" si="227"/>
        <v>1.1037938600111818</v>
      </c>
      <c r="AP101" s="18">
        <f t="shared" si="228"/>
        <v>2.8915253569199661</v>
      </c>
      <c r="AQ101" s="18">
        <f t="shared" si="229"/>
        <v>3.6515723615633267</v>
      </c>
      <c r="AS101" t="str">
        <f t="shared" si="258"/>
        <v>63 Community and civil enforcement occupations</v>
      </c>
      <c r="AT101" s="18">
        <f t="shared" si="230"/>
        <v>-4.9646651598934106</v>
      </c>
      <c r="AU101" s="18">
        <f t="shared" si="230"/>
        <v>26.519975738980662</v>
      </c>
      <c r="AV101" s="18">
        <f t="shared" si="230"/>
        <v>-5.3421949041644323</v>
      </c>
      <c r="AW101" s="18">
        <f t="shared" si="230"/>
        <v>1.0496752670885012</v>
      </c>
      <c r="AX101" s="18">
        <f t="shared" si="231"/>
        <v>0.40796252507930841</v>
      </c>
      <c r="AZ101" s="18">
        <f t="shared" si="232"/>
        <v>-1.1275206468589927</v>
      </c>
      <c r="BA101" s="18">
        <f t="shared" si="233"/>
        <v>2.5226230930605942</v>
      </c>
      <c r="BB101" s="18">
        <f t="shared" si="234"/>
        <v>1.7471887853642842</v>
      </c>
      <c r="BD101" t="str">
        <f t="shared" si="259"/>
        <v>63 Community and civil enforcement occupations</v>
      </c>
      <c r="BE101" s="18">
        <f t="shared" si="235"/>
        <v>-5.8568446668414653</v>
      </c>
      <c r="BF101" s="18">
        <f t="shared" si="235"/>
        <v>29.693023092527149</v>
      </c>
      <c r="BG101" s="18">
        <f t="shared" si="235"/>
        <v>-6.4516778563547756</v>
      </c>
      <c r="BH101" s="18">
        <f t="shared" si="235"/>
        <v>2.1026181293076096</v>
      </c>
      <c r="BI101" s="18">
        <f t="shared" si="236"/>
        <v>0.84493448839535468</v>
      </c>
      <c r="BK101" s="18">
        <f t="shared" si="237"/>
        <v>-0.83237328024050594</v>
      </c>
      <c r="BL101" s="18">
        <f t="shared" si="238"/>
        <v>1.6888470912824083</v>
      </c>
      <c r="BM101" s="18">
        <f t="shared" si="239"/>
        <v>1.0391934495840083</v>
      </c>
      <c r="BO101" t="str">
        <f t="shared" si="260"/>
        <v>63 Community and civil enforcement occupations</v>
      </c>
      <c r="BP101" s="18">
        <f t="shared" si="240"/>
        <v>-3.5282717889698278</v>
      </c>
      <c r="BQ101" s="18">
        <f t="shared" si="240"/>
        <v>21.436903022707909</v>
      </c>
      <c r="BR101" s="18">
        <f t="shared" si="240"/>
        <v>-6.1441084834579884</v>
      </c>
      <c r="BS101" s="18">
        <f t="shared" si="240"/>
        <v>0.13104960831229473</v>
      </c>
      <c r="BT101" s="18">
        <f t="shared" si="241"/>
        <v>-0.6834490326248388</v>
      </c>
      <c r="BV101" s="18">
        <f t="shared" si="242"/>
        <v>-2.0059533461453283</v>
      </c>
      <c r="BW101" s="18">
        <f t="shared" si="243"/>
        <v>1.8261094479733675</v>
      </c>
      <c r="BX101" s="18">
        <f t="shared" si="244"/>
        <v>0.32424092620522149</v>
      </c>
      <c r="BZ101" t="str">
        <f t="shared" si="261"/>
        <v>63 Community and civil enforcement occupations</v>
      </c>
      <c r="CA101" s="18">
        <f t="shared" si="245"/>
        <v>-5.6069044928446221</v>
      </c>
      <c r="CB101" s="18">
        <f t="shared" si="245"/>
        <v>32.595289426292616</v>
      </c>
      <c r="CC101" s="18">
        <f t="shared" si="245"/>
        <v>-6.1453940951428088</v>
      </c>
      <c r="CD101" s="18">
        <f t="shared" si="245"/>
        <v>-2.417088597563033</v>
      </c>
      <c r="CE101" s="18">
        <f t="shared" si="246"/>
        <v>-1.7327087132274155</v>
      </c>
      <c r="CG101" s="18">
        <f t="shared" si="247"/>
        <v>-3.6760291438576398</v>
      </c>
      <c r="CH101" s="18">
        <f t="shared" si="248"/>
        <v>1.6542325932593638</v>
      </c>
      <c r="CI101" s="18">
        <f t="shared" si="249"/>
        <v>-1.0836768126986529</v>
      </c>
      <c r="CK101" t="str">
        <f t="shared" si="262"/>
        <v>63 Community and civil enforcement occupations</v>
      </c>
      <c r="CL101" s="18">
        <f t="shared" si="250"/>
        <v>-9.6154178520557529</v>
      </c>
      <c r="CM101" s="18">
        <f t="shared" si="250"/>
        <v>18.580715291099704</v>
      </c>
      <c r="CN101" s="18">
        <f t="shared" si="250"/>
        <v>-13.541624882453295</v>
      </c>
      <c r="CO101" s="18">
        <f t="shared" si="250"/>
        <v>-3.8543568700762698</v>
      </c>
      <c r="CP101" s="18">
        <f t="shared" si="251"/>
        <v>-5.7656815734282603</v>
      </c>
      <c r="CR101" s="18">
        <f t="shared" si="252"/>
        <v>-7.198407485095359</v>
      </c>
      <c r="CS101" s="18">
        <f t="shared" si="253"/>
        <v>0.76499200129762635</v>
      </c>
      <c r="CT101" s="18">
        <f t="shared" si="254"/>
        <v>-5.2237967565206151</v>
      </c>
    </row>
    <row r="102" spans="1:98" x14ac:dyDescent="0.2">
      <c r="A102" t="str">
        <f t="shared" si="209"/>
        <v>71 Sales occupations</v>
      </c>
      <c r="B102" s="18">
        <f t="shared" si="210"/>
        <v>7.9731284528411051</v>
      </c>
      <c r="C102" s="18">
        <f t="shared" si="210"/>
        <v>-28.521033736338776</v>
      </c>
      <c r="D102" s="18">
        <f t="shared" si="210"/>
        <v>3.7582588446400944</v>
      </c>
      <c r="E102" s="18">
        <f t="shared" si="210"/>
        <v>2.7396384408549634</v>
      </c>
      <c r="F102" s="18">
        <f t="shared" si="211"/>
        <v>0.74639113698531379</v>
      </c>
      <c r="H102" s="18">
        <f t="shared" si="212"/>
        <v>3.0780625830578945</v>
      </c>
      <c r="I102" s="18">
        <f t="shared" si="213"/>
        <v>3.0197648760507789</v>
      </c>
      <c r="J102" s="18">
        <f t="shared" si="214"/>
        <v>5.1970696117740189</v>
      </c>
      <c r="L102" t="str">
        <f t="shared" si="255"/>
        <v>71 Sales occupations</v>
      </c>
      <c r="M102" s="18">
        <f t="shared" si="215"/>
        <v>6.7856852294877479</v>
      </c>
      <c r="N102" s="18">
        <f t="shared" si="215"/>
        <v>-14.296656535278252</v>
      </c>
      <c r="O102" s="18">
        <f t="shared" si="215"/>
        <v>5.0693859969034749</v>
      </c>
      <c r="P102" s="18">
        <f t="shared" si="215"/>
        <v>4.1901384349809501</v>
      </c>
      <c r="Q102" s="18">
        <f t="shared" si="216"/>
        <v>3.1965801721237197</v>
      </c>
      <c r="S102" s="18">
        <f t="shared" si="217"/>
        <v>4.4824003702251591</v>
      </c>
      <c r="T102" s="18">
        <f t="shared" si="218"/>
        <v>3.3955693044233515</v>
      </c>
      <c r="U102" s="18">
        <f t="shared" si="219"/>
        <v>6.5240600492250556</v>
      </c>
      <c r="W102" t="str">
        <f t="shared" si="256"/>
        <v>71 Sales occupations</v>
      </c>
      <c r="X102" s="18">
        <f t="shared" si="220"/>
        <v>0.50583783009077177</v>
      </c>
      <c r="Y102" s="18">
        <f t="shared" si="220"/>
        <v>5.36198048401344</v>
      </c>
      <c r="Z102" s="18">
        <f t="shared" si="220"/>
        <v>2.4887319956251597</v>
      </c>
      <c r="AA102" s="18">
        <f t="shared" si="220"/>
        <v>3.2414310422528958</v>
      </c>
      <c r="AB102" s="18">
        <f t="shared" si="221"/>
        <v>3.1365957994710758</v>
      </c>
      <c r="AD102" s="18">
        <f t="shared" si="222"/>
        <v>2.9899191361587585</v>
      </c>
      <c r="AE102" s="18">
        <f t="shared" si="223"/>
        <v>3.5850149402707476</v>
      </c>
      <c r="AF102" s="18">
        <f t="shared" si="224"/>
        <v>5.5606074283887086</v>
      </c>
      <c r="AH102" t="str">
        <f t="shared" si="257"/>
        <v>71 Sales occupations</v>
      </c>
      <c r="AI102" s="18">
        <f t="shared" si="225"/>
        <v>0.38411286240052078</v>
      </c>
      <c r="AJ102" s="18">
        <f t="shared" si="225"/>
        <v>1.5632041801029395</v>
      </c>
      <c r="AK102" s="18">
        <f t="shared" si="225"/>
        <v>1.4312512285588275</v>
      </c>
      <c r="AL102" s="18">
        <f t="shared" si="225"/>
        <v>3.3047311143868718</v>
      </c>
      <c r="AM102" s="18">
        <f t="shared" si="226"/>
        <v>2.6064918127850722</v>
      </c>
      <c r="AO102" s="18">
        <f t="shared" si="227"/>
        <v>2.6764241574460002</v>
      </c>
      <c r="AP102" s="18">
        <f t="shared" si="228"/>
        <v>3.5563312951093273</v>
      </c>
      <c r="AQ102" s="18">
        <f t="shared" si="229"/>
        <v>5.3174299634640265</v>
      </c>
      <c r="AS102" t="str">
        <f t="shared" si="258"/>
        <v>71 Sales occupations</v>
      </c>
      <c r="AT102" s="18">
        <f t="shared" si="230"/>
        <v>-1.1466206354251773</v>
      </c>
      <c r="AU102" s="18">
        <f t="shared" si="230"/>
        <v>9.1941528212056589</v>
      </c>
      <c r="AV102" s="18">
        <f t="shared" si="230"/>
        <v>0.13130284754783172</v>
      </c>
      <c r="AW102" s="18">
        <f t="shared" si="230"/>
        <v>2.3414296823149883</v>
      </c>
      <c r="AX102" s="18">
        <f t="shared" si="231"/>
        <v>2.058156584372961</v>
      </c>
      <c r="AZ102" s="18">
        <f t="shared" si="232"/>
        <v>1.5993529514477745</v>
      </c>
      <c r="BA102" s="18">
        <f t="shared" si="233"/>
        <v>2.8025369845386061</v>
      </c>
      <c r="BB102" s="18">
        <f t="shared" si="234"/>
        <v>3.9285636870201257</v>
      </c>
      <c r="BD102" t="str">
        <f t="shared" si="259"/>
        <v>71 Sales occupations</v>
      </c>
      <c r="BE102" s="18">
        <f t="shared" si="235"/>
        <v>1.3224495873186637</v>
      </c>
      <c r="BF102" s="18">
        <f t="shared" si="235"/>
        <v>-1.1864162679852019</v>
      </c>
      <c r="BG102" s="18">
        <f t="shared" si="235"/>
        <v>-9.9833978643104615E-2</v>
      </c>
      <c r="BH102" s="18">
        <f t="shared" si="235"/>
        <v>0.7626669931927843</v>
      </c>
      <c r="BI102" s="18">
        <f t="shared" si="236"/>
        <v>0.36973209987336553</v>
      </c>
      <c r="BK102" s="18">
        <f t="shared" si="237"/>
        <v>0.47434243780641872</v>
      </c>
      <c r="BL102" s="18">
        <f t="shared" si="238"/>
        <v>2.5846676304004834</v>
      </c>
      <c r="BM102" s="18">
        <f t="shared" si="239"/>
        <v>2.9199808872933497</v>
      </c>
      <c r="BO102" t="str">
        <f t="shared" si="260"/>
        <v>71 Sales occupations</v>
      </c>
      <c r="BP102" s="18">
        <f t="shared" si="240"/>
        <v>-1.633286763241415</v>
      </c>
      <c r="BQ102" s="18">
        <f t="shared" si="240"/>
        <v>-4.8999487506906974</v>
      </c>
      <c r="BR102" s="18">
        <f t="shared" si="240"/>
        <v>-1.997634195297715</v>
      </c>
      <c r="BS102" s="18">
        <f t="shared" si="240"/>
        <v>-1.9191006768016439</v>
      </c>
      <c r="BT102" s="18">
        <f t="shared" si="241"/>
        <v>-2.1326122381128521</v>
      </c>
      <c r="BV102" s="18">
        <f t="shared" si="242"/>
        <v>-1.9452855062880303</v>
      </c>
      <c r="BW102" s="18">
        <f t="shared" si="243"/>
        <v>2.4303897145862008</v>
      </c>
      <c r="BX102" s="18">
        <f t="shared" si="244"/>
        <v>1.1003545890024613</v>
      </c>
      <c r="BZ102" t="str">
        <f t="shared" si="261"/>
        <v>71 Sales occupations</v>
      </c>
      <c r="CA102" s="18">
        <f t="shared" si="245"/>
        <v>-5.1466583232612217</v>
      </c>
      <c r="CB102" s="18">
        <f t="shared" si="245"/>
        <v>-4.6900922203976458</v>
      </c>
      <c r="CC102" s="18">
        <f t="shared" si="245"/>
        <v>-2.8802104611925117</v>
      </c>
      <c r="CD102" s="18">
        <f t="shared" si="245"/>
        <v>-9.6828190986459113</v>
      </c>
      <c r="CE102" s="18">
        <f t="shared" si="246"/>
        <v>-7.2986032334901303</v>
      </c>
      <c r="CG102" s="18">
        <f t="shared" si="247"/>
        <v>-7.4699436945435576</v>
      </c>
      <c r="CH102" s="18">
        <f t="shared" si="248"/>
        <v>1.4759576199506963</v>
      </c>
      <c r="CI102" s="18">
        <f t="shared" si="249"/>
        <v>-3.8162511529207355</v>
      </c>
      <c r="CK102" t="str">
        <f t="shared" si="262"/>
        <v>71 Sales occupations</v>
      </c>
      <c r="CL102" s="18">
        <f t="shared" si="250"/>
        <v>-3.3857775316974537</v>
      </c>
      <c r="CM102" s="18">
        <f t="shared" si="250"/>
        <v>-20.373087391145383</v>
      </c>
      <c r="CN102" s="18">
        <f t="shared" si="250"/>
        <v>-3.0289546780309373</v>
      </c>
      <c r="CO102" s="18">
        <f t="shared" si="250"/>
        <v>-3.9365065537608324</v>
      </c>
      <c r="CP102" s="18">
        <f t="shared" si="251"/>
        <v>-4.7772155884643341</v>
      </c>
      <c r="CR102" s="18">
        <f t="shared" si="252"/>
        <v>-3.6349369619779859</v>
      </c>
      <c r="CS102" s="18">
        <f t="shared" si="253"/>
        <v>1.2738453620163126</v>
      </c>
      <c r="CT102" s="18">
        <f t="shared" si="254"/>
        <v>-1.6181204576926955</v>
      </c>
    </row>
    <row r="103" spans="1:98" x14ac:dyDescent="0.2">
      <c r="A103" t="str">
        <f t="shared" si="209"/>
        <v>72 Customer service occupations</v>
      </c>
      <c r="B103" s="18">
        <f t="shared" si="210"/>
        <v>7.0475097383239316</v>
      </c>
      <c r="C103" s="18">
        <f t="shared" si="210"/>
        <v>-6.5195375008848533</v>
      </c>
      <c r="D103" s="18">
        <f t="shared" si="210"/>
        <v>8.5924979113659141</v>
      </c>
      <c r="E103" s="18">
        <f t="shared" si="210"/>
        <v>3.5314558356701164</v>
      </c>
      <c r="F103" s="18">
        <f t="shared" si="211"/>
        <v>4.4185597418416878</v>
      </c>
      <c r="H103" s="18">
        <f t="shared" si="212"/>
        <v>5.1917035360752761</v>
      </c>
      <c r="I103" s="18">
        <f t="shared" si="213"/>
        <v>3.5416098936315477</v>
      </c>
      <c r="J103" s="18">
        <f t="shared" si="214"/>
        <v>7.1612851131915178</v>
      </c>
      <c r="L103" t="str">
        <f t="shared" si="255"/>
        <v>72 Customer service occupations</v>
      </c>
      <c r="M103" s="18">
        <f t="shared" si="215"/>
        <v>11.404452544107158</v>
      </c>
      <c r="N103" s="18">
        <f t="shared" si="215"/>
        <v>-13.528271005589666</v>
      </c>
      <c r="O103" s="18">
        <f t="shared" si="215"/>
        <v>7.3099394013372399</v>
      </c>
      <c r="P103" s="18">
        <f t="shared" si="215"/>
        <v>3.7482667222574095</v>
      </c>
      <c r="Q103" s="18">
        <f t="shared" si="216"/>
        <v>3.6615383054452222</v>
      </c>
      <c r="S103" s="18">
        <f t="shared" si="217"/>
        <v>4.9221584922533257</v>
      </c>
      <c r="T103" s="18">
        <f t="shared" si="218"/>
        <v>3.6023921247045232</v>
      </c>
      <c r="U103" s="18">
        <f t="shared" si="219"/>
        <v>6.9929671059363541</v>
      </c>
      <c r="W103" t="str">
        <f t="shared" si="256"/>
        <v>72 Customer service occupations</v>
      </c>
      <c r="X103" s="18">
        <f t="shared" si="220"/>
        <v>3.1567231799945361</v>
      </c>
      <c r="Y103" s="18">
        <f t="shared" si="220"/>
        <v>5.4606497801581444</v>
      </c>
      <c r="Z103" s="18">
        <f t="shared" si="220"/>
        <v>3.8952371008114994</v>
      </c>
      <c r="AA103" s="18">
        <f t="shared" si="220"/>
        <v>3.0039940759657879</v>
      </c>
      <c r="AB103" s="18">
        <f t="shared" si="221"/>
        <v>3.4339429413374978</v>
      </c>
      <c r="AD103" s="18">
        <f t="shared" si="222"/>
        <v>3.3002223473175274</v>
      </c>
      <c r="AE103" s="18">
        <f t="shared" si="223"/>
        <v>3.6314619305476192</v>
      </c>
      <c r="AF103" s="18">
        <f t="shared" si="224"/>
        <v>5.8164103946504175</v>
      </c>
      <c r="AH103" t="str">
        <f t="shared" si="257"/>
        <v>72 Customer service occupations</v>
      </c>
      <c r="AI103" s="18">
        <f t="shared" si="225"/>
        <v>4.822967852508242</v>
      </c>
      <c r="AJ103" s="18">
        <f t="shared" si="225"/>
        <v>8.4824720970813949</v>
      </c>
      <c r="AK103" s="18">
        <f t="shared" si="225"/>
        <v>3.8325686963187833</v>
      </c>
      <c r="AL103" s="18">
        <f t="shared" si="225"/>
        <v>3.1531084436020596</v>
      </c>
      <c r="AM103" s="18">
        <f t="shared" si="226"/>
        <v>3.6909068053251781</v>
      </c>
      <c r="AO103" s="18">
        <f t="shared" si="227"/>
        <v>3.3790997236853082</v>
      </c>
      <c r="AP103" s="18">
        <f t="shared" si="228"/>
        <v>3.69328517440628</v>
      </c>
      <c r="AQ103" s="18">
        <f t="shared" si="229"/>
        <v>5.9186890260003233</v>
      </c>
      <c r="AS103" t="str">
        <f t="shared" si="258"/>
        <v>72 Customer service occupations</v>
      </c>
      <c r="AT103" s="18">
        <f t="shared" si="230"/>
        <v>1.5863623392277093</v>
      </c>
      <c r="AU103" s="18">
        <f t="shared" si="230"/>
        <v>9.0653038370719372</v>
      </c>
      <c r="AV103" s="18">
        <f t="shared" si="230"/>
        <v>3.8314102252070548</v>
      </c>
      <c r="AW103" s="18">
        <f t="shared" si="230"/>
        <v>1.7827833054607112</v>
      </c>
      <c r="AX103" s="18">
        <f t="shared" si="231"/>
        <v>2.8619137746380918</v>
      </c>
      <c r="AZ103" s="18">
        <f t="shared" si="232"/>
        <v>2.4611279850701218</v>
      </c>
      <c r="BA103" s="18">
        <f t="shared" si="233"/>
        <v>3.2079816838814779</v>
      </c>
      <c r="BB103" s="18">
        <f t="shared" si="234"/>
        <v>4.8879918396700806</v>
      </c>
      <c r="BD103" t="str">
        <f t="shared" si="259"/>
        <v>72 Customer service occupations</v>
      </c>
      <c r="BE103" s="18">
        <f t="shared" si="235"/>
        <v>2.8893444383113032</v>
      </c>
      <c r="BF103" s="18">
        <f t="shared" si="235"/>
        <v>5.5926506116914076</v>
      </c>
      <c r="BG103" s="18">
        <f t="shared" si="235"/>
        <v>1.4984551383097733</v>
      </c>
      <c r="BH103" s="18">
        <f t="shared" si="235"/>
        <v>1.0637523180501596</v>
      </c>
      <c r="BI103" s="18">
        <f t="shared" si="236"/>
        <v>1.4770456732264847</v>
      </c>
      <c r="BK103" s="18">
        <f t="shared" si="237"/>
        <v>1.2084460003144004</v>
      </c>
      <c r="BL103" s="18">
        <f t="shared" si="238"/>
        <v>2.6769738714603974</v>
      </c>
      <c r="BM103" s="18">
        <f t="shared" si="239"/>
        <v>3.5343033266473256</v>
      </c>
      <c r="BO103" t="str">
        <f t="shared" si="260"/>
        <v>72 Customer service occupations</v>
      </c>
      <c r="BP103" s="18">
        <f t="shared" si="240"/>
        <v>1.5064508468240145</v>
      </c>
      <c r="BQ103" s="18">
        <f t="shared" si="240"/>
        <v>8.1210328735314974E-2</v>
      </c>
      <c r="BR103" s="18">
        <f t="shared" si="240"/>
        <v>-0.25033974126986713</v>
      </c>
      <c r="BS103" s="18">
        <f t="shared" si="240"/>
        <v>-1.2954322099545723</v>
      </c>
      <c r="BT103" s="18">
        <f t="shared" si="241"/>
        <v>-0.88425797502850179</v>
      </c>
      <c r="BV103" s="18">
        <f t="shared" si="242"/>
        <v>-0.94829037534804872</v>
      </c>
      <c r="BW103" s="18">
        <f t="shared" si="243"/>
        <v>2.6363205030113468</v>
      </c>
      <c r="BX103" s="18">
        <f t="shared" si="244"/>
        <v>1.9919842802192056</v>
      </c>
      <c r="BZ103" t="str">
        <f t="shared" si="261"/>
        <v>72 Customer service occupations</v>
      </c>
      <c r="CA103" s="18">
        <f t="shared" si="245"/>
        <v>-4.2504777900882695</v>
      </c>
      <c r="CB103" s="18">
        <f t="shared" si="245"/>
        <v>-1.0040964341316738</v>
      </c>
      <c r="CC103" s="18">
        <f t="shared" si="245"/>
        <v>-1.9055246333149367</v>
      </c>
      <c r="CD103" s="18">
        <f t="shared" si="245"/>
        <v>-3.437052083646952</v>
      </c>
      <c r="CE103" s="18">
        <f t="shared" si="246"/>
        <v>-2.8100026539457312</v>
      </c>
      <c r="CG103" s="18">
        <f t="shared" si="247"/>
        <v>-2.929218361259156</v>
      </c>
      <c r="CH103" s="18">
        <f t="shared" si="248"/>
        <v>1.639398263404046</v>
      </c>
      <c r="CI103" s="18">
        <f t="shared" si="249"/>
        <v>-0.57992822108242637</v>
      </c>
      <c r="CK103" t="str">
        <f t="shared" si="262"/>
        <v>72 Customer service occupations</v>
      </c>
      <c r="CL103" s="18">
        <f t="shared" si="250"/>
        <v>6.295266883432582</v>
      </c>
      <c r="CM103" s="18">
        <f t="shared" si="250"/>
        <v>-12.856495983212445</v>
      </c>
      <c r="CN103" s="18">
        <f t="shared" si="250"/>
        <v>5.8064787722760469</v>
      </c>
      <c r="CO103" s="18">
        <f t="shared" si="250"/>
        <v>1.4262507074268127</v>
      </c>
      <c r="CP103" s="18">
        <f t="shared" si="251"/>
        <v>1.8049166576726616</v>
      </c>
      <c r="CR103" s="18">
        <f t="shared" si="252"/>
        <v>2.8657984940871462</v>
      </c>
      <c r="CS103" s="18">
        <f t="shared" si="253"/>
        <v>2.5676976020361453</v>
      </c>
      <c r="CT103" s="18">
        <f t="shared" si="254"/>
        <v>4.6962013084346665</v>
      </c>
    </row>
    <row r="104" spans="1:98" x14ac:dyDescent="0.2">
      <c r="A104" t="str">
        <f t="shared" si="209"/>
        <v>81 Process, plant and machine operatives</v>
      </c>
      <c r="B104" s="18">
        <f t="shared" si="210"/>
        <v>13.785069750353006</v>
      </c>
      <c r="C104" s="18">
        <f t="shared" si="210"/>
        <v>-29.20731807422473</v>
      </c>
      <c r="D104" s="18">
        <f t="shared" si="210"/>
        <v>6.7534723614176562</v>
      </c>
      <c r="E104" s="18">
        <f t="shared" si="210"/>
        <v>7.1664467275647015</v>
      </c>
      <c r="F104" s="18">
        <f t="shared" si="211"/>
        <v>4.2990662935186164</v>
      </c>
      <c r="H104" s="18">
        <f t="shared" si="212"/>
        <v>7.0286114004970202</v>
      </c>
      <c r="I104" s="18">
        <f t="shared" si="213"/>
        <v>4.4780088960850062</v>
      </c>
      <c r="J104" s="18">
        <f t="shared" si="214"/>
        <v>9.112534880453115</v>
      </c>
      <c r="L104" t="str">
        <f t="shared" si="255"/>
        <v>81 Process, plant and machine operatives</v>
      </c>
      <c r="M104" s="18">
        <f t="shared" si="215"/>
        <v>8.7489542671667753</v>
      </c>
      <c r="N104" s="18">
        <f t="shared" si="215"/>
        <v>-24.503060449289226</v>
      </c>
      <c r="O104" s="18">
        <f t="shared" si="215"/>
        <v>10.656455102991313</v>
      </c>
      <c r="P104" s="18">
        <f t="shared" si="215"/>
        <v>6.823658625223139</v>
      </c>
      <c r="Q104" s="18">
        <f t="shared" si="216"/>
        <v>5.6891669314751425</v>
      </c>
      <c r="S104" s="18">
        <f t="shared" si="217"/>
        <v>8.0862749925353796</v>
      </c>
      <c r="T104" s="18">
        <f t="shared" si="218"/>
        <v>4.7694302415689949</v>
      </c>
      <c r="U104" s="18">
        <f t="shared" si="219"/>
        <v>10.077977747091605</v>
      </c>
      <c r="W104" t="str">
        <f t="shared" si="256"/>
        <v>81 Process, plant and machine operatives</v>
      </c>
      <c r="X104" s="18">
        <f t="shared" si="220"/>
        <v>2.346889275347519</v>
      </c>
      <c r="Y104" s="18">
        <f t="shared" si="220"/>
        <v>-5.1429846638260557</v>
      </c>
      <c r="Z104" s="18">
        <f t="shared" si="220"/>
        <v>7.5590832498917404</v>
      </c>
      <c r="AA104" s="18">
        <f t="shared" si="220"/>
        <v>5.7959269168462946</v>
      </c>
      <c r="AB104" s="18">
        <f t="shared" si="221"/>
        <v>5.6208479208070816</v>
      </c>
      <c r="AD104" s="18">
        <f t="shared" si="222"/>
        <v>6.3804106891652168</v>
      </c>
      <c r="AE104" s="18">
        <f t="shared" si="223"/>
        <v>4.4912997203634397</v>
      </c>
      <c r="AF104" s="18">
        <f t="shared" si="224"/>
        <v>8.6307709300243793</v>
      </c>
      <c r="AH104" t="str">
        <f t="shared" si="257"/>
        <v>81 Process, plant and machine operatives</v>
      </c>
      <c r="AI104" s="18">
        <f t="shared" si="225"/>
        <v>0.7489410546071662</v>
      </c>
      <c r="AJ104" s="18">
        <f t="shared" si="225"/>
        <v>5.6947455421294979</v>
      </c>
      <c r="AK104" s="18">
        <f t="shared" si="225"/>
        <v>4.5475972505141016</v>
      </c>
      <c r="AL104" s="18">
        <f t="shared" si="225"/>
        <v>2.8337230530339541</v>
      </c>
      <c r="AM104" s="18">
        <f t="shared" si="226"/>
        <v>3.5437058978065705</v>
      </c>
      <c r="AO104" s="18">
        <f t="shared" si="227"/>
        <v>3.4018697144377663</v>
      </c>
      <c r="AP104" s="18">
        <f t="shared" si="228"/>
        <v>3.4366944495283658</v>
      </c>
      <c r="AQ104" s="18">
        <f t="shared" si="229"/>
        <v>5.7456210924911488</v>
      </c>
      <c r="AS104" t="str">
        <f t="shared" si="258"/>
        <v>81 Process, plant and machine operatives</v>
      </c>
      <c r="AT104" s="18">
        <f t="shared" si="230"/>
        <v>-0.79131940612260365</v>
      </c>
      <c r="AU104" s="18">
        <f t="shared" si="230"/>
        <v>9.1804808693313866</v>
      </c>
      <c r="AV104" s="18">
        <f t="shared" si="230"/>
        <v>3.839078623167036</v>
      </c>
      <c r="AW104" s="18">
        <f t="shared" si="230"/>
        <v>3.0034682500016174</v>
      </c>
      <c r="AX104" s="18">
        <f t="shared" si="231"/>
        <v>3.6404346988540226</v>
      </c>
      <c r="AZ104" s="18">
        <f t="shared" si="232"/>
        <v>3.2812552122767347</v>
      </c>
      <c r="BA104" s="18">
        <f t="shared" si="233"/>
        <v>3.4006424193142593</v>
      </c>
      <c r="BB104" s="18">
        <f t="shared" si="234"/>
        <v>5.6309382684664788</v>
      </c>
      <c r="BD104" t="str">
        <f t="shared" si="259"/>
        <v>81 Process, plant and machine operatives</v>
      </c>
      <c r="BE104" s="18">
        <f t="shared" si="235"/>
        <v>2.8138280082269151</v>
      </c>
      <c r="BF104" s="18">
        <f t="shared" si="235"/>
        <v>-12.898444721768442</v>
      </c>
      <c r="BG104" s="18">
        <f t="shared" si="235"/>
        <v>2.875701099043515</v>
      </c>
      <c r="BH104" s="18">
        <f t="shared" si="235"/>
        <v>0.88495485145647645</v>
      </c>
      <c r="BI104" s="18">
        <f t="shared" si="236"/>
        <v>0.57519292903995822</v>
      </c>
      <c r="BK104" s="18">
        <f t="shared" si="237"/>
        <v>1.5442193778345992</v>
      </c>
      <c r="BL104" s="18">
        <f t="shared" si="238"/>
        <v>2.4687125415540967</v>
      </c>
      <c r="BM104" s="18">
        <f t="shared" si="239"/>
        <v>3.6012759886046686</v>
      </c>
      <c r="BO104" t="str">
        <f t="shared" si="260"/>
        <v>81 Process, plant and machine operatives</v>
      </c>
      <c r="BP104" s="18">
        <f t="shared" si="240"/>
        <v>1.3242224098231281</v>
      </c>
      <c r="BQ104" s="18">
        <f t="shared" si="240"/>
        <v>-14.967322668568873</v>
      </c>
      <c r="BR104" s="18">
        <f t="shared" si="240"/>
        <v>0.90941417202625718</v>
      </c>
      <c r="BS104" s="18">
        <f t="shared" si="240"/>
        <v>-1.1948463259090603</v>
      </c>
      <c r="BT104" s="18">
        <f t="shared" si="241"/>
        <v>-1.4707864979964569</v>
      </c>
      <c r="BV104" s="18">
        <f t="shared" si="242"/>
        <v>-0.49834746742366542</v>
      </c>
      <c r="BW104" s="18">
        <f t="shared" si="243"/>
        <v>2.2958744482270754</v>
      </c>
      <c r="BX104" s="18">
        <f t="shared" si="244"/>
        <v>1.9368957116438823</v>
      </c>
      <c r="BZ104" t="str">
        <f t="shared" si="261"/>
        <v>81 Process, plant and machine operatives</v>
      </c>
      <c r="CA104" s="18">
        <f t="shared" si="245"/>
        <v>-2.7238816931226983</v>
      </c>
      <c r="CB104" s="18">
        <f t="shared" si="245"/>
        <v>-9.4229800706386531</v>
      </c>
      <c r="CC104" s="18">
        <f t="shared" si="245"/>
        <v>-2.1183662404779202</v>
      </c>
      <c r="CD104" s="18">
        <f t="shared" si="245"/>
        <v>-7.477341725864683</v>
      </c>
      <c r="CE104" s="18">
        <f t="shared" si="246"/>
        <v>-5.9599571131779499</v>
      </c>
      <c r="CG104" s="18">
        <f t="shared" si="247"/>
        <v>-5.7244362925842669</v>
      </c>
      <c r="CH104" s="18">
        <f t="shared" si="248"/>
        <v>1.5762698375791695</v>
      </c>
      <c r="CI104" s="18">
        <f t="shared" si="249"/>
        <v>-2.5628786368071865</v>
      </c>
      <c r="CK104" t="str">
        <f t="shared" si="262"/>
        <v>81 Process, plant and machine operatives</v>
      </c>
      <c r="CL104" s="18">
        <f t="shared" si="250"/>
        <v>-4.7212659971821562</v>
      </c>
      <c r="CM104" s="18">
        <f t="shared" si="250"/>
        <v>-23.384834795578978</v>
      </c>
      <c r="CN104" s="18">
        <f t="shared" si="250"/>
        <v>-12.971715938541584</v>
      </c>
      <c r="CO104" s="18">
        <f t="shared" si="250"/>
        <v>-8.015477206114852</v>
      </c>
      <c r="CP104" s="18">
        <f t="shared" si="251"/>
        <v>-10.621043985469814</v>
      </c>
      <c r="CR104" s="18">
        <f t="shared" si="252"/>
        <v>-9.6981502308107643</v>
      </c>
      <c r="CS104" s="18">
        <f t="shared" si="253"/>
        <v>0.75226927024305557</v>
      </c>
      <c r="CT104" s="18">
        <f t="shared" si="254"/>
        <v>-7.0225838517932289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6.2564019735807275</v>
      </c>
      <c r="C105" s="18">
        <f t="shared" si="210"/>
        <v>9.262273159111988</v>
      </c>
      <c r="D105" s="18">
        <f t="shared" si="210"/>
        <v>7.2039129761020337</v>
      </c>
      <c r="E105" s="18">
        <f t="shared" si="210"/>
        <v>4.5474684850043356</v>
      </c>
      <c r="F105" s="18">
        <f t="shared" si="211"/>
        <v>5.6613522553228268</v>
      </c>
      <c r="H105" s="18">
        <f t="shared" si="212"/>
        <v>5.425554361297702</v>
      </c>
      <c r="I105" s="18">
        <f t="shared" si="213"/>
        <v>4.7436698279684997</v>
      </c>
      <c r="J105" s="18">
        <f t="shared" si="214"/>
        <v>8.0922373224628927</v>
      </c>
      <c r="L105" t="str">
        <f t="shared" si="255"/>
        <v>82 Transport and mobile machine drivers and operatives</v>
      </c>
      <c r="M105" s="18">
        <f t="shared" si="215"/>
        <v>6.7777582661310953</v>
      </c>
      <c r="N105" s="18">
        <f t="shared" si="215"/>
        <v>3.1697197751807016</v>
      </c>
      <c r="O105" s="18">
        <f t="shared" si="215"/>
        <v>5.1209758798810734</v>
      </c>
      <c r="P105" s="18">
        <f t="shared" si="215"/>
        <v>3.5894097080221288</v>
      </c>
      <c r="Q105" s="18">
        <f t="shared" si="216"/>
        <v>4.0392103108535471</v>
      </c>
      <c r="S105" s="18">
        <f t="shared" si="217"/>
        <v>4.0974362125044461</v>
      </c>
      <c r="T105" s="18">
        <f t="shared" si="218"/>
        <v>4.2661912039253069</v>
      </c>
      <c r="U105" s="18">
        <f t="shared" si="219"/>
        <v>6.8399175927886802</v>
      </c>
      <c r="W105" t="str">
        <f t="shared" si="256"/>
        <v>82 Transport and mobile machine drivers and operatives</v>
      </c>
      <c r="X105" s="18">
        <f t="shared" si="220"/>
        <v>1.1698259750415385</v>
      </c>
      <c r="Y105" s="18">
        <f t="shared" si="220"/>
        <v>27.468026388971456</v>
      </c>
      <c r="Z105" s="18">
        <f t="shared" si="220"/>
        <v>2.7434121766609421</v>
      </c>
      <c r="AA105" s="18">
        <f t="shared" si="220"/>
        <v>2.527685770458632</v>
      </c>
      <c r="AB105" s="18">
        <f t="shared" si="221"/>
        <v>4.0007379253243824</v>
      </c>
      <c r="AD105" s="18">
        <f t="shared" si="222"/>
        <v>2.5995441974509648</v>
      </c>
      <c r="AE105" s="18">
        <f t="shared" si="223"/>
        <v>4.0381124338173757</v>
      </c>
      <c r="AF105" s="18">
        <f t="shared" si="224"/>
        <v>5.6495168219395708</v>
      </c>
      <c r="AH105" t="str">
        <f t="shared" si="257"/>
        <v>82 Transport and mobile machine drivers and operatives</v>
      </c>
      <c r="AI105" s="18">
        <f t="shared" si="225"/>
        <v>0.7009473400102495</v>
      </c>
      <c r="AJ105" s="18">
        <f t="shared" si="225"/>
        <v>37.060747857689691</v>
      </c>
      <c r="AK105" s="18">
        <f t="shared" si="225"/>
        <v>2.2762643742272104</v>
      </c>
      <c r="AL105" s="18">
        <f t="shared" si="225"/>
        <v>2.69865846393742</v>
      </c>
      <c r="AM105" s="18">
        <f t="shared" si="226"/>
        <v>4.4334662699154093</v>
      </c>
      <c r="AO105" s="18">
        <f t="shared" si="227"/>
        <v>2.5576669601605762</v>
      </c>
      <c r="AP105" s="18">
        <f t="shared" si="228"/>
        <v>3.9059850565517529</v>
      </c>
      <c r="AQ105" s="18">
        <f t="shared" si="229"/>
        <v>5.5150099923212847</v>
      </c>
      <c r="AS105" t="str">
        <f t="shared" si="258"/>
        <v>82 Transport and mobile machine drivers and operatives</v>
      </c>
      <c r="AT105" s="18">
        <f t="shared" si="230"/>
        <v>0.30326678445644628</v>
      </c>
      <c r="AU105" s="18">
        <f t="shared" si="230"/>
        <v>31.631373548896402</v>
      </c>
      <c r="AV105" s="18">
        <f t="shared" si="230"/>
        <v>2.0806938488336035</v>
      </c>
      <c r="AW105" s="18">
        <f t="shared" si="230"/>
        <v>2.3376382849194854</v>
      </c>
      <c r="AX105" s="18">
        <f t="shared" si="231"/>
        <v>3.8788089294800043</v>
      </c>
      <c r="AZ105" s="18">
        <f t="shared" si="232"/>
        <v>2.2519183589864378</v>
      </c>
      <c r="BA105" s="18">
        <f t="shared" si="233"/>
        <v>3.9116183194620957</v>
      </c>
      <c r="BB105" s="18">
        <f t="shared" si="234"/>
        <v>5.3158128907415225</v>
      </c>
      <c r="BD105" t="str">
        <f t="shared" si="259"/>
        <v>82 Transport and mobile machine drivers and operatives</v>
      </c>
      <c r="BE105" s="18">
        <f t="shared" si="235"/>
        <v>4.6265687287505131</v>
      </c>
      <c r="BF105" s="18">
        <f t="shared" si="235"/>
        <v>-2.4097531242214365</v>
      </c>
      <c r="BG105" s="18">
        <f t="shared" si="235"/>
        <v>2.4142823999895979</v>
      </c>
      <c r="BH105" s="18">
        <f t="shared" si="235"/>
        <v>1.595117082278974</v>
      </c>
      <c r="BI105" s="18">
        <f t="shared" si="236"/>
        <v>1.5947082480292085</v>
      </c>
      <c r="BK105" s="18">
        <f t="shared" si="237"/>
        <v>1.8674415734360572</v>
      </c>
      <c r="BL105" s="18">
        <f t="shared" si="238"/>
        <v>3.2482311506355499</v>
      </c>
      <c r="BM105" s="18">
        <f t="shared" si="239"/>
        <v>4.4994072921513695</v>
      </c>
      <c r="BO105" t="str">
        <f t="shared" si="260"/>
        <v>82 Transport and mobile machine drivers and operatives</v>
      </c>
      <c r="BP105" s="18">
        <f t="shared" si="240"/>
        <v>3.6497762725945959</v>
      </c>
      <c r="BQ105" s="18">
        <f t="shared" si="240"/>
        <v>-5.0824423795146405</v>
      </c>
      <c r="BR105" s="18">
        <f t="shared" si="240"/>
        <v>0.35606145373798803</v>
      </c>
      <c r="BS105" s="18">
        <f t="shared" si="240"/>
        <v>-0.26286272983238046</v>
      </c>
      <c r="BT105" s="18">
        <f t="shared" si="241"/>
        <v>-0.37872424230585011</v>
      </c>
      <c r="BV105" s="18">
        <f t="shared" si="242"/>
        <v>-5.6979955394087511E-2</v>
      </c>
      <c r="BW105" s="18">
        <f t="shared" si="243"/>
        <v>2.9143920539827617</v>
      </c>
      <c r="BX105" s="18">
        <f t="shared" si="244"/>
        <v>2.8763337872453443</v>
      </c>
      <c r="BZ105" t="str">
        <f t="shared" si="261"/>
        <v>82 Transport and mobile machine drivers and operatives</v>
      </c>
      <c r="CA105" s="18">
        <f t="shared" si="245"/>
        <v>-1.2625384148979957</v>
      </c>
      <c r="CB105" s="18">
        <f t="shared" si="245"/>
        <v>3.6535534978073159</v>
      </c>
      <c r="CC105" s="18">
        <f t="shared" si="245"/>
        <v>-3.8061781069648193</v>
      </c>
      <c r="CD105" s="18">
        <f t="shared" si="245"/>
        <v>-3.6232314542135602</v>
      </c>
      <c r="CE105" s="18">
        <f t="shared" si="246"/>
        <v>-3.2412539741729862</v>
      </c>
      <c r="CG105" s="18">
        <f t="shared" si="247"/>
        <v>-3.6842522989238846</v>
      </c>
      <c r="CH105" s="18">
        <f t="shared" si="248"/>
        <v>2.135980685658434</v>
      </c>
      <c r="CI105" s="18">
        <f t="shared" si="249"/>
        <v>-0.39409055532710902</v>
      </c>
      <c r="CK105" t="str">
        <f t="shared" si="262"/>
        <v>82 Transport and mobile machine drivers and operatives</v>
      </c>
      <c r="CL105" s="18">
        <f t="shared" si="250"/>
        <v>2.2835741574559032</v>
      </c>
      <c r="CM105" s="18">
        <f t="shared" si="250"/>
        <v>-7.7669621068774948</v>
      </c>
      <c r="CN105" s="18">
        <f t="shared" si="250"/>
        <v>-0.85750281548360174</v>
      </c>
      <c r="CO105" s="18">
        <f t="shared" si="250"/>
        <v>-6.4010067558676891</v>
      </c>
      <c r="CP105" s="18">
        <f t="shared" si="251"/>
        <v>-4.7903218047888663</v>
      </c>
      <c r="CR105" s="18">
        <f t="shared" si="252"/>
        <v>-4.5884972353838593</v>
      </c>
      <c r="CS105" s="18">
        <f t="shared" si="253"/>
        <v>1.8117964060083924</v>
      </c>
      <c r="CT105" s="18">
        <f t="shared" si="254"/>
        <v>-1.4485957633250779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2.1380205676621467</v>
      </c>
      <c r="C106" s="18">
        <f t="shared" si="210"/>
        <v>-12.431335581182502</v>
      </c>
      <c r="D106" s="18">
        <f t="shared" si="210"/>
        <v>37.814239974654825</v>
      </c>
      <c r="E106" s="18">
        <f t="shared" si="210"/>
        <v>6.6491972184756776</v>
      </c>
      <c r="F106" s="18">
        <f t="shared" si="211"/>
        <v>14.129967624794082</v>
      </c>
      <c r="H106" s="18">
        <f t="shared" si="212"/>
        <v>16.163518666331257</v>
      </c>
      <c r="I106" s="18">
        <f t="shared" si="213"/>
        <v>11.104951676552076</v>
      </c>
      <c r="J106" s="18">
        <f t="shared" si="214"/>
        <v>18.838965622719517</v>
      </c>
      <c r="L106" t="str">
        <f t="shared" si="255"/>
        <v>91 Elementary trades and related occupations</v>
      </c>
      <c r="M106" s="18">
        <f t="shared" si="215"/>
        <v>5.9299130482731277</v>
      </c>
      <c r="N106" s="18">
        <f t="shared" si="215"/>
        <v>-16.138330685568501</v>
      </c>
      <c r="O106" s="18">
        <f t="shared" si="215"/>
        <v>14.033901878286281</v>
      </c>
      <c r="P106" s="18">
        <f t="shared" si="215"/>
        <v>5.5697904078854776</v>
      </c>
      <c r="Q106" s="18">
        <f t="shared" si="216"/>
        <v>6.6002262043086901</v>
      </c>
      <c r="S106" s="18">
        <f t="shared" si="217"/>
        <v>8.3189482508835511</v>
      </c>
      <c r="T106" s="18">
        <f t="shared" si="218"/>
        <v>5.6449520122147101</v>
      </c>
      <c r="U106" s="18">
        <f t="shared" si="219"/>
        <v>10.700511087238906</v>
      </c>
      <c r="W106" t="str">
        <f t="shared" si="256"/>
        <v>91 Elementary trades and related occupations</v>
      </c>
      <c r="X106" s="18">
        <f t="shared" si="220"/>
        <v>1.6478159215150834</v>
      </c>
      <c r="Y106" s="18">
        <f t="shared" si="220"/>
        <v>1.6170359732084139</v>
      </c>
      <c r="Z106" s="18">
        <f t="shared" si="220"/>
        <v>18.928749025090742</v>
      </c>
      <c r="AA106" s="18">
        <f t="shared" si="220"/>
        <v>4.373275367664875</v>
      </c>
      <c r="AB106" s="18">
        <f t="shared" si="221"/>
        <v>8.5377636000698374</v>
      </c>
      <c r="AD106" s="18">
        <f t="shared" si="222"/>
        <v>9.0155604477037077</v>
      </c>
      <c r="AE106" s="18">
        <f t="shared" si="223"/>
        <v>7.3162099752722254</v>
      </c>
      <c r="AF106" s="18">
        <f t="shared" si="224"/>
        <v>12.082272468483858</v>
      </c>
      <c r="AH106" t="str">
        <f t="shared" si="257"/>
        <v>91 Elementary trades and related occupations</v>
      </c>
      <c r="AI106" s="18">
        <f t="shared" si="225"/>
        <v>2.3743822432552353</v>
      </c>
      <c r="AJ106" s="18">
        <f t="shared" si="225"/>
        <v>1.846471571920083</v>
      </c>
      <c r="AK106" s="18">
        <f t="shared" si="225"/>
        <v>18.029528955412367</v>
      </c>
      <c r="AL106" s="18">
        <f t="shared" si="225"/>
        <v>4.6912989830273588</v>
      </c>
      <c r="AM106" s="18">
        <f t="shared" si="226"/>
        <v>8.5020210026748533</v>
      </c>
      <c r="AO106" s="18">
        <f t="shared" si="227"/>
        <v>8.9608837290709342</v>
      </c>
      <c r="AP106" s="18">
        <f t="shared" si="228"/>
        <v>7.3727257837875371</v>
      </c>
      <c r="AQ106" s="18">
        <f t="shared" si="229"/>
        <v>12.076193686166325</v>
      </c>
      <c r="AS106" t="str">
        <f t="shared" si="258"/>
        <v>91 Elementary trades and related occupations</v>
      </c>
      <c r="AT106" s="18">
        <f t="shared" si="230"/>
        <v>-0.10181068463138709</v>
      </c>
      <c r="AU106" s="18">
        <f t="shared" si="230"/>
        <v>15.272346703743711</v>
      </c>
      <c r="AV106" s="18">
        <f t="shared" si="230"/>
        <v>17.131298925896886</v>
      </c>
      <c r="AW106" s="18">
        <f t="shared" si="230"/>
        <v>3.9530388140989414</v>
      </c>
      <c r="AX106" s="18">
        <f t="shared" si="231"/>
        <v>8.6028854510917121</v>
      </c>
      <c r="AZ106" s="18">
        <f t="shared" si="232"/>
        <v>8.1722291289544557</v>
      </c>
      <c r="BA106" s="18">
        <f t="shared" si="233"/>
        <v>6.4252585773718618</v>
      </c>
      <c r="BB106" s="18">
        <f t="shared" si="234"/>
        <v>11.014236398064803</v>
      </c>
      <c r="BD106" t="str">
        <f t="shared" si="259"/>
        <v>91 Elementary trades and related occupations</v>
      </c>
      <c r="BE106" s="18">
        <f t="shared" si="235"/>
        <v>-0.47067014403567864</v>
      </c>
      <c r="BF106" s="18">
        <f t="shared" si="235"/>
        <v>-11.02690518213767</v>
      </c>
      <c r="BG106" s="18">
        <f t="shared" si="235"/>
        <v>13.692821882670557</v>
      </c>
      <c r="BH106" s="18">
        <f t="shared" si="235"/>
        <v>2.8101651045083553</v>
      </c>
      <c r="BI106" s="18">
        <f t="shared" si="236"/>
        <v>5.1399535445372457</v>
      </c>
      <c r="BK106" s="18">
        <f t="shared" si="237"/>
        <v>6.316756737110496</v>
      </c>
      <c r="BL106" s="18">
        <f t="shared" si="238"/>
        <v>4.4220102467530609</v>
      </c>
      <c r="BM106" s="18">
        <f t="shared" si="239"/>
        <v>8.5429554938210028</v>
      </c>
      <c r="BO106" t="str">
        <f t="shared" si="260"/>
        <v>91 Elementary trades and related occupations</v>
      </c>
      <c r="BP106" s="18">
        <f t="shared" si="240"/>
        <v>-2.4837275363890021</v>
      </c>
      <c r="BQ106" s="18">
        <f t="shared" si="240"/>
        <v>-10.60228767574265</v>
      </c>
      <c r="BR106" s="18">
        <f t="shared" si="240"/>
        <v>10.219413195533789</v>
      </c>
      <c r="BS106" s="18">
        <f t="shared" si="240"/>
        <v>7.4681840875778782E-2</v>
      </c>
      <c r="BT106" s="18">
        <f t="shared" si="241"/>
        <v>2.4156182797950176</v>
      </c>
      <c r="BV106" s="18">
        <f t="shared" si="242"/>
        <v>3.3480238791449679</v>
      </c>
      <c r="BW106" s="18">
        <f t="shared" si="243"/>
        <v>3.5003635790948229</v>
      </c>
      <c r="BX106" s="18">
        <f t="shared" si="244"/>
        <v>5.7533596185515012</v>
      </c>
      <c r="BZ106" t="str">
        <f t="shared" si="261"/>
        <v>91 Elementary trades and related occupations</v>
      </c>
      <c r="CA106" s="18">
        <f t="shared" si="245"/>
        <v>-3.4807639718978267</v>
      </c>
      <c r="CB106" s="18">
        <f t="shared" si="245"/>
        <v>-6.2012795364419731</v>
      </c>
      <c r="CC106" s="18">
        <f t="shared" si="245"/>
        <v>9.2039998233204745</v>
      </c>
      <c r="CD106" s="18">
        <f t="shared" si="245"/>
        <v>-1.0665997866166177</v>
      </c>
      <c r="CE106" s="18">
        <f t="shared" si="246"/>
        <v>1.6953715323115182</v>
      </c>
      <c r="CG106" s="18">
        <f t="shared" si="247"/>
        <v>2.2448570757577224</v>
      </c>
      <c r="CH106" s="18">
        <f t="shared" si="248"/>
        <v>3.3197066249998963</v>
      </c>
      <c r="CI106" s="18">
        <f t="shared" si="249"/>
        <v>4.8239640232137893</v>
      </c>
      <c r="CK106" t="str">
        <f t="shared" si="262"/>
        <v>91 Elementary trades and related occupations</v>
      </c>
      <c r="CL106" s="18">
        <f t="shared" si="250"/>
        <v>-1.8740443334075985</v>
      </c>
      <c r="CM106" s="18">
        <f t="shared" si="250"/>
        <v>-16.029099478757313</v>
      </c>
      <c r="CN106" s="18">
        <f t="shared" si="250"/>
        <v>9.8058188451811468</v>
      </c>
      <c r="CO106" s="18">
        <f t="shared" si="250"/>
        <v>-3.1829481658799397</v>
      </c>
      <c r="CP106" s="18">
        <f t="shared" si="251"/>
        <v>-0.19015463566263158</v>
      </c>
      <c r="CR106" s="18">
        <f t="shared" si="252"/>
        <v>0.96627971882838892</v>
      </c>
      <c r="CS106" s="18">
        <f t="shared" si="253"/>
        <v>2.6325917476967442</v>
      </c>
      <c r="CT106" s="18">
        <f t="shared" si="254"/>
        <v>3.318534001284279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6.4613291178337251</v>
      </c>
      <c r="C107" s="18">
        <f t="shared" si="210"/>
        <v>-13.902059719730831</v>
      </c>
      <c r="D107" s="18">
        <f t="shared" si="210"/>
        <v>3.2316221625716901</v>
      </c>
      <c r="E107" s="18">
        <f t="shared" si="210"/>
        <v>3.5078888363058391</v>
      </c>
      <c r="F107" s="18">
        <f t="shared" si="211"/>
        <v>2.2379044539433401</v>
      </c>
      <c r="H107" s="18">
        <f t="shared" si="212"/>
        <v>3.4157178937210153</v>
      </c>
      <c r="I107" s="18">
        <f t="shared" si="213"/>
        <v>3.466184747365042</v>
      </c>
      <c r="J107" s="18">
        <f t="shared" si="214"/>
        <v>5.777375154953468</v>
      </c>
      <c r="L107" t="str">
        <f t="shared" ref="L107" si="263">A107</f>
        <v>92 Elementary administration and service occupations</v>
      </c>
      <c r="M107" s="18">
        <f t="shared" si="215"/>
        <v>6.89937963276126</v>
      </c>
      <c r="N107" s="18">
        <f t="shared" si="215"/>
        <v>-13.897943383590539</v>
      </c>
      <c r="O107" s="18">
        <f t="shared" si="215"/>
        <v>3.8560884474016843</v>
      </c>
      <c r="P107" s="18">
        <f t="shared" si="215"/>
        <v>3.7577405182356083</v>
      </c>
      <c r="Q107" s="18">
        <f t="shared" si="216"/>
        <v>2.5855401305579395</v>
      </c>
      <c r="S107" s="18">
        <f t="shared" si="217"/>
        <v>3.7905128089441353</v>
      </c>
      <c r="T107" s="18">
        <f t="shared" si="218"/>
        <v>3.5704712317795151</v>
      </c>
      <c r="U107" s="18">
        <f t="shared" si="219"/>
        <v>6.1265340465167073</v>
      </c>
      <c r="W107" t="str">
        <f t="shared" ref="W107" si="264">A107</f>
        <v>92 Elementary administration and service occupations</v>
      </c>
      <c r="X107" s="18">
        <f t="shared" si="220"/>
        <v>2.2508196178066875</v>
      </c>
      <c r="Y107" s="18">
        <f t="shared" si="220"/>
        <v>2.9071451173527496</v>
      </c>
      <c r="Z107" s="18">
        <f t="shared" si="220"/>
        <v>1.1606543706967676</v>
      </c>
      <c r="AA107" s="18">
        <f t="shared" si="220"/>
        <v>2.6212396681205341</v>
      </c>
      <c r="AB107" s="18">
        <f t="shared" si="221"/>
        <v>2.180321637235938</v>
      </c>
      <c r="AD107" s="18">
        <f t="shared" si="222"/>
        <v>2.1320496649456455</v>
      </c>
      <c r="AE107" s="18">
        <f t="shared" si="223"/>
        <v>3.627020126834446</v>
      </c>
      <c r="AF107" s="18">
        <f t="shared" si="224"/>
        <v>4.9992257163214759</v>
      </c>
      <c r="AH107" t="str">
        <f t="shared" ref="AH107" si="265">L107</f>
        <v>92 Elementary administration and service occupations</v>
      </c>
      <c r="AI107" s="18">
        <f t="shared" si="225"/>
        <v>2.1719111348304176</v>
      </c>
      <c r="AJ107" s="18">
        <f t="shared" si="225"/>
        <v>4.2677220582002295</v>
      </c>
      <c r="AK107" s="18">
        <f t="shared" si="225"/>
        <v>0.50279122947276544</v>
      </c>
      <c r="AL107" s="18">
        <f t="shared" si="225"/>
        <v>2.6281606919053457</v>
      </c>
      <c r="AM107" s="18">
        <f t="shared" si="226"/>
        <v>2.0602487211840215</v>
      </c>
      <c r="AO107" s="18">
        <f t="shared" si="227"/>
        <v>1.9147565746012951</v>
      </c>
      <c r="AP107" s="18">
        <f t="shared" si="228"/>
        <v>3.3965106645356569</v>
      </c>
      <c r="AQ107" s="18">
        <f t="shared" si="229"/>
        <v>4.6574724520138666</v>
      </c>
      <c r="AS107" t="str">
        <f t="shared" ref="AS107" si="266">W107</f>
        <v>92 Elementary administration and service occupations</v>
      </c>
      <c r="AT107" s="18">
        <f t="shared" si="230"/>
        <v>1.2829120430295715</v>
      </c>
      <c r="AU107" s="18">
        <f t="shared" si="230"/>
        <v>6.0150739037975187</v>
      </c>
      <c r="AV107" s="18">
        <f t="shared" si="230"/>
        <v>-0.67271120564823539</v>
      </c>
      <c r="AW107" s="18">
        <f t="shared" si="230"/>
        <v>2.2392313943568665</v>
      </c>
      <c r="AX107" s="18">
        <f t="shared" si="231"/>
        <v>1.550108761577218</v>
      </c>
      <c r="AZ107" s="18">
        <f t="shared" si="232"/>
        <v>1.2592200032054857</v>
      </c>
      <c r="BA107" s="18">
        <f t="shared" si="233"/>
        <v>3.2137952166043426</v>
      </c>
      <c r="BB107" s="18">
        <f t="shared" si="234"/>
        <v>4.0488042504698951</v>
      </c>
      <c r="BD107" t="str">
        <f t="shared" ref="BD107" si="267">AH107</f>
        <v>92 Elementary administration and service occupations</v>
      </c>
      <c r="BE107" s="18">
        <f t="shared" si="235"/>
        <v>0.80415688403638885</v>
      </c>
      <c r="BF107" s="18">
        <f t="shared" si="235"/>
        <v>-5.7680984981483663</v>
      </c>
      <c r="BG107" s="18">
        <f t="shared" si="235"/>
        <v>-3.1294157121143917</v>
      </c>
      <c r="BH107" s="18">
        <f t="shared" si="235"/>
        <v>-3.328978195216159E-2</v>
      </c>
      <c r="BI107" s="18">
        <f t="shared" si="236"/>
        <v>-1.3761454756567315</v>
      </c>
      <c r="BK107" s="18">
        <f t="shared" si="237"/>
        <v>-1.0761736139348721</v>
      </c>
      <c r="BL107" s="18">
        <f t="shared" si="238"/>
        <v>2.240055430681287</v>
      </c>
      <c r="BM107" s="18">
        <f t="shared" si="239"/>
        <v>1.4681302694959264</v>
      </c>
      <c r="BO107" t="str">
        <f t="shared" ref="BO107" si="268">AS107</f>
        <v>92 Elementary administration and service occupations</v>
      </c>
      <c r="BP107" s="18">
        <f t="shared" si="240"/>
        <v>0.78739235655171935</v>
      </c>
      <c r="BQ107" s="18">
        <f t="shared" si="240"/>
        <v>-9.0532520976114093</v>
      </c>
      <c r="BR107" s="18">
        <f t="shared" si="240"/>
        <v>-2.6488545538376429</v>
      </c>
      <c r="BS107" s="18">
        <f t="shared" si="240"/>
        <v>-1.2399751534188597</v>
      </c>
      <c r="BT107" s="18">
        <f t="shared" si="241"/>
        <v>-2.1875751548296574</v>
      </c>
      <c r="BV107" s="18">
        <f t="shared" si="242"/>
        <v>-1.7118526702130654</v>
      </c>
      <c r="BW107" s="18">
        <f t="shared" si="243"/>
        <v>2.2729068432644883</v>
      </c>
      <c r="BX107" s="18">
        <f t="shared" si="244"/>
        <v>1.0678801490732859</v>
      </c>
      <c r="BZ107" t="str">
        <f t="shared" ref="BZ107" si="269">BD107</f>
        <v>92 Elementary administration and service occupations</v>
      </c>
      <c r="CA107" s="18">
        <f t="shared" si="245"/>
        <v>-3.3818640540384748</v>
      </c>
      <c r="CB107" s="18">
        <f t="shared" si="245"/>
        <v>-3.6247462814797959</v>
      </c>
      <c r="CC107" s="18">
        <f t="shared" si="245"/>
        <v>-3.0660384821486142</v>
      </c>
      <c r="CD107" s="18">
        <f t="shared" si="245"/>
        <v>-4.3721597256260676</v>
      </c>
      <c r="CE107" s="18">
        <f t="shared" si="246"/>
        <v>-3.9191578122975912</v>
      </c>
      <c r="CG107" s="18">
        <f t="shared" si="247"/>
        <v>-3.9387532392290203</v>
      </c>
      <c r="CH107" s="18">
        <f t="shared" si="248"/>
        <v>1.7749785128341911</v>
      </c>
      <c r="CI107" s="18">
        <f t="shared" si="249"/>
        <v>-1.0829653009047702</v>
      </c>
      <c r="CK107" t="str">
        <f t="shared" ref="CK107" si="270">BO107</f>
        <v>92 Elementary administration and service occupations</v>
      </c>
      <c r="CL107" s="18">
        <f t="shared" si="250"/>
        <v>-5.4630086085876384</v>
      </c>
      <c r="CM107" s="18">
        <f t="shared" si="250"/>
        <v>-25.187567956769229</v>
      </c>
      <c r="CN107" s="18">
        <f t="shared" si="250"/>
        <v>-8.2748997327896756</v>
      </c>
      <c r="CO107" s="18">
        <f t="shared" si="250"/>
        <v>-5.0994850843826161</v>
      </c>
      <c r="CP107" s="18">
        <f t="shared" si="251"/>
        <v>-7.488914400105906</v>
      </c>
      <c r="CR107" s="18">
        <f t="shared" si="252"/>
        <v>-6.1699867569152245</v>
      </c>
      <c r="CS107" s="18">
        <f t="shared" si="253"/>
        <v>1.0466368935048598</v>
      </c>
      <c r="CT107" s="18">
        <f t="shared" si="254"/>
        <v>-3.8637743209397946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7.94830436367302</v>
      </c>
      <c r="C109" s="26">
        <f>IF(AND(D$6-C$6 &lt;&gt; 0,C35&lt;&gt;0,D35&lt;&gt;0),(EXP(LN(D35/C35)/(D$6-C$6))-1)*100,0)</f>
        <v>-4.5229111980571783</v>
      </c>
      <c r="D109" s="26">
        <f>IF(AND(E$6-D$6 &lt;&gt; 0,D35&lt;&gt;0,E35&lt;&gt;0),(EXP(LN(E35/D35)/(E$6-D$6))-1)*100,0)</f>
        <v>3.8693748360369762</v>
      </c>
      <c r="E109" s="26">
        <f>IF(AND(F$6-E$6 &lt;&gt; 0,E35&lt;&gt;0,F35&lt;&gt;0),(EXP(LN(F35/E35)/(F$6-E$6))-1)*100,0)</f>
        <v>2.5833046546409388</v>
      </c>
      <c r="F109" s="26">
        <f>IF(AND(F$6-C$6 &lt;&gt; 0,C35&lt;&gt;0,F35&lt;&gt;0),(EXP(LN(F35/C35)/(F$6-C$6))-1)*100,0)</f>
        <v>2.522449922700587</v>
      </c>
      <c r="H109" s="26">
        <f t="shared" ref="H109" si="271">IF($F$6-$D$6 &lt;&gt; 0,(EXP(LN(1+(H72/100))/($F$6-$D$6))-1)*100,0)</f>
        <v>3.0102156167271632</v>
      </c>
      <c r="I109" s="26">
        <f t="shared" ref="I109" si="272">IF(D35&gt;0,((1+(I35/D35))^(1/($F$6-$D$6))-1)*100,0)</f>
        <v>3.1094716074058448</v>
      </c>
      <c r="J109" s="26">
        <f t="shared" ref="J109" si="273">IF($F$6-$D$6 &lt;&gt; 0,(EXP(LN(1+(J72/100))/($F$6-$D$6))-1)*100,0)</f>
        <v>5.2136039037903315</v>
      </c>
      <c r="L109" s="24" t="str">
        <f>L35</f>
        <v>All occupations</v>
      </c>
      <c r="M109" s="26">
        <f>IF(AND(N$6-M$6 &lt;&gt; 0,M35&lt;&gt;0,N35&lt;&gt;0),(EXP(LN(N35/M35)/(N$6-M$6))-1)*100,0)</f>
        <v>9.2748299999822592</v>
      </c>
      <c r="N109" s="26">
        <f>IF(AND(O$6-N$6 &lt;&gt; 0,N35&lt;&gt;0,O35&lt;&gt;0),(EXP(LN(O35/N35)/(O$6-N$6))-1)*100,0)</f>
        <v>-6.0000791891300249</v>
      </c>
      <c r="O109" s="26">
        <f>IF(AND(P$6-O$6 &lt;&gt; 0,O35&lt;&gt;0,P35&lt;&gt;0),(EXP(LN(P35/O35)/(P$6-O$6))-1)*100,0)</f>
        <v>3.8973174746329109</v>
      </c>
      <c r="P109" s="26">
        <f>IF(AND(Q$6-P$6 &lt;&gt; 0,P35&lt;&gt;0,Q35&lt;&gt;0),(EXP(LN(Q35/P35)/(Q$6-P$6))-1)*100,0)</f>
        <v>2.7195460039999952</v>
      </c>
      <c r="Q109" s="26">
        <f>IF(AND(Q$6-N$6 &lt;&gt; 0,N35&lt;&gt;0,Q35&lt;&gt;0),(EXP(LN(Q35/N35)/(Q$6-N$6))-1)*100,0)</f>
        <v>2.5162011594528355</v>
      </c>
      <c r="S109" s="26">
        <f t="shared" ref="S109" si="274">IF($F$6-$D$6 &lt;&gt; 0,(EXP(LN(1+(S72/100))/($F$6-$D$6))-1)*100,0)</f>
        <v>3.1106455126084009</v>
      </c>
      <c r="T109" s="26">
        <f t="shared" ref="T109" si="275">IF(O35&gt;0,((1+(T35/O35))^(1/($F$6-$D$6))-1)*100,0)</f>
        <v>3.2281209219366058</v>
      </c>
      <c r="U109" s="26">
        <f t="shared" ref="U109" si="276">IF($F$6-$D$6 &lt;&gt; 0,(EXP(LN(1+(U72/100))/($F$6-$D$6))-1)*100,0)</f>
        <v>5.3771448443009628</v>
      </c>
      <c r="W109" s="24" t="str">
        <f>W35</f>
        <v>All occupations</v>
      </c>
      <c r="X109" s="26">
        <f>IF(AND(Y$6-X$6 &lt;&gt; 0,X35&lt;&gt;0,Y35&lt;&gt;0),(EXP(LN(Y35/X35)/(Y$6-X$6))-1)*100,0)</f>
        <v>1.8273812693324398</v>
      </c>
      <c r="Y109" s="26">
        <f>IF(AND(Z$6-Y$6 &lt;&gt; 0,Y35&lt;&gt;0,Z35&lt;&gt;0),(EXP(LN(Z35/Y35)/(Z$6-Y$6))-1)*100,0)</f>
        <v>11.272458071523905</v>
      </c>
      <c r="Z109" s="26">
        <f>IF(AND(AA$6-Z$6 &lt;&gt; 0,Z35&lt;&gt;0,AA35&lt;&gt;0),(EXP(LN(AA35/Z35)/(AA$6-Z$6))-1)*100,0)</f>
        <v>1.7092252823202481</v>
      </c>
      <c r="AA109" s="26">
        <f>IF(AND(AB$6-AA$6 &lt;&gt; 0,AA35&lt;&gt;0,AB35&lt;&gt;0),(EXP(LN(AB35/AA35)/(AB$6-AA$6))-1)*100,0)</f>
        <v>1.8437777648037112</v>
      </c>
      <c r="AB109" s="26">
        <f>IF(AND(AB$6-Y$6 &lt;&gt; 0,Y35&lt;&gt;0,AB35&lt;&gt;0),(EXP(LN(AB35/Y35)/(AB$6-Y$6))-1)*100,0)</f>
        <v>2.3666288263232804</v>
      </c>
      <c r="AD109" s="26">
        <f t="shared" ref="AD109" si="277">IF($F$6-$D$6 &lt;&gt; 0,(EXP(LN(1+(AD72/100))/($F$6-$D$6))-1)*100,0)</f>
        <v>1.7989071710108107</v>
      </c>
      <c r="AE109" s="26">
        <f t="shared" ref="AE109" si="278">IF(Z35&gt;0,((1+(AE35/Z35))^(1/($F$6-$D$6))-1)*100,0)</f>
        <v>3.3179528706239969</v>
      </c>
      <c r="AF109" s="26">
        <f t="shared" ref="AF109" si="279">IF($F$6-$D$6 &lt;&gt; 0,(EXP(LN(1+(AF72/100))/($F$6-$D$6))-1)*100,0)</f>
        <v>4.5108526562708251</v>
      </c>
      <c r="AH109" s="24" t="str">
        <f>AH35</f>
        <v>All occupations</v>
      </c>
      <c r="AI109" s="26">
        <f>IF(AND(AJ$6-AI$6 &lt;&gt; 0,AI35&lt;&gt;0,AJ35&lt;&gt;0),(EXP(LN(AJ35/AI35)/(AJ$6-AI$6))-1)*100,0)</f>
        <v>-0.67571549598004488</v>
      </c>
      <c r="AJ109" s="26">
        <f>IF(AND(AK$6-AJ$6 &lt;&gt; 0,AJ35&lt;&gt;0,AK35&lt;&gt;0),(EXP(LN(AK35/AJ35)/(AK$6-AJ$6))-1)*100,0)</f>
        <v>5.9897584251932701</v>
      </c>
      <c r="AK109" s="26">
        <f>IF(AND(AL$6-AK$6 &lt;&gt; 0,AK35&lt;&gt;0,AL35&lt;&gt;0),(EXP(LN(AL35/AK35)/(AL$6-AK$6))-1)*100,0)</f>
        <v>0.58438930928679245</v>
      </c>
      <c r="AL109" s="26">
        <f>IF(AND(AM$6-AL$6 &lt;&gt; 0,AL35&lt;&gt;0,AM35&lt;&gt;0),(EXP(LN(AM35/AL35)/(AM$6-AL$6))-1)*100,0)</f>
        <v>1.5164331996756708</v>
      </c>
      <c r="AM109" s="26">
        <f>IF(AND(AM$6-AJ$6 &lt;&gt; 0,AJ35&lt;&gt;0,AM35&lt;&gt;0),(EXP(LN(AM35/AJ35)/(AM$6-AJ$6))-1)*100,0)</f>
        <v>1.4974240400007055</v>
      </c>
      <c r="AO109" s="26">
        <f t="shared" ref="AO109" si="280">IF($F$6-$D$6 &lt;&gt; 0,(EXP(LN(1+(AO72/100))/($F$6-$D$6))-1)*100,0)</f>
        <v>1.2047962129418943</v>
      </c>
      <c r="AP109" s="26">
        <f t="shared" ref="AP109" si="281">IF(AK35&gt;0,((1+(AP35/AK35))^(1/($F$6-$D$6))-1)*100,0)</f>
        <v>3.1133001031043328</v>
      </c>
      <c r="AQ109" s="26">
        <f t="shared" ref="AQ109" si="282">IF($F$6-$D$6 &lt;&gt; 0,(EXP(LN(1+(AQ72/100))/($F$6-$D$6))-1)*100,0)</f>
        <v>3.9214928800031634</v>
      </c>
      <c r="AS109" s="24" t="str">
        <f>AS35</f>
        <v>All occupations</v>
      </c>
      <c r="AT109" s="26">
        <f>IF(AND(AU$6-AT$6 &lt;&gt; 0,AT35&lt;&gt;0,AU35&lt;&gt;0),(EXP(LN(AU35/AT35)/(AU$6-AT$6))-1)*100,0)</f>
        <v>0.43010297576906442</v>
      </c>
      <c r="AU109" s="26">
        <f>IF(AND(AV$6-AU$6 &lt;&gt; 0,AU35&lt;&gt;0,AV35&lt;&gt;0),(EXP(LN(AV35/AU35)/(AV$6-AU$6))-1)*100,0)</f>
        <v>12.588425273255432</v>
      </c>
      <c r="AV109" s="26">
        <f>IF(AND(AW$6-AV$6 &lt;&gt; 0,AV35&lt;&gt;0,AW35&lt;&gt;0),(EXP(LN(AW35/AV35)/(AW$6-AV$6))-1)*100,0)</f>
        <v>0.94488586299177335</v>
      </c>
      <c r="AW109" s="26">
        <f>IF(AND(AX$6-AW$6 &lt;&gt; 0,AW35&lt;&gt;0,AX35&lt;&gt;0),(EXP(LN(AX35/AW35)/(AX$6-AW$6))-1)*100,0)</f>
        <v>1.6589536008416061</v>
      </c>
      <c r="AX109" s="26">
        <f>IF(AND(AX$6-AU$6 &lt;&gt; 0,AU35&lt;&gt;0,AX35&lt;&gt;0),(EXP(LN(AX35/AU35)/(AX$6-AU$6))-1)*100,0)</f>
        <v>2.0847175261407447</v>
      </c>
      <c r="AZ109" s="26">
        <f t="shared" ref="AZ109" si="283">IF($F$6-$D$6 &lt;&gt; 0,(EXP(LN(1+(AZ72/100))/($F$6-$D$6))-1)*100,0)</f>
        <v>1.4203715344593526</v>
      </c>
      <c r="BA109" s="26">
        <f t="shared" ref="BA109" si="284">IF(AV35&gt;0,((1+(BA35/AV35))^(1/($F$6-$D$6))-1)*100,0)</f>
        <v>3.0573058096106775</v>
      </c>
      <c r="BB109" s="26">
        <f t="shared" ref="BB109" si="285">IF($F$6-$D$6 &lt;&gt; 0,(EXP(LN(1+(BB72/100))/($F$6-$D$6))-1)*100,0)</f>
        <v>4.0218228932539679</v>
      </c>
      <c r="BD109" s="24" t="str">
        <f>BD35</f>
        <v>All occupations</v>
      </c>
      <c r="BE109" s="26">
        <f>IF(AND(BF$6-BE$6 &lt;&gt; 0,BE35&lt;&gt;0,BF35&lt;&gt;0),(EXP(LN(BF35/BE35)/(BF$6-BE$6))-1)*100,0)</f>
        <v>2.8498839063824555</v>
      </c>
      <c r="BF109" s="26">
        <f>IF(AND(BG$6-BF$6 &lt;&gt; 0,BF35&lt;&gt;0,BG35&lt;&gt;0),(EXP(LN(BG35/BF35)/(BG$6-BF$6))-1)*100,0)</f>
        <v>-1.7341827410878863</v>
      </c>
      <c r="BG109" s="26">
        <f>IF(AND(BH$6-BG$6 &lt;&gt; 0,BG35&lt;&gt;0,BH35&lt;&gt;0),(EXP(LN(BH35/BG35)/(BH$6-BG$6))-1)*100,0)</f>
        <v>0.26941678805885161</v>
      </c>
      <c r="BH109" s="26">
        <f>IF(AND(BI$6-BH$6 &lt;&gt; 0,BH35&lt;&gt;0,BI35&lt;&gt;0),(EXP(LN(BI35/BH35)/(BI$6-BH$6))-1)*100,0)</f>
        <v>0.41130295348121848</v>
      </c>
      <c r="BI109" s="26">
        <f>IF(AND(BI$6-BF$6 &lt;&gt; 0,BF35&lt;&gt;0,BI35&lt;&gt;0),(EXP(LN(BI35/BF35)/(BI$6-BF$6))-1)*100,0)</f>
        <v>0.23154708720558581</v>
      </c>
      <c r="BK109" s="26">
        <f t="shared" ref="BK109" si="286">IF($F$6-$D$6 &lt;&gt; 0,(EXP(LN(1+(BK72/100))/($F$6-$D$6))-1)*100,0)</f>
        <v>0.36398527059049446</v>
      </c>
      <c r="BL109" s="26">
        <f t="shared" ref="BL109" si="287">IF(BG35&gt;0,((1+(BL35/BG35))^(1/($F$6-$D$6))-1)*100,0)</f>
        <v>2.5537711622175108</v>
      </c>
      <c r="BM109" s="26">
        <f t="shared" ref="BM109" si="288">IF($F$6-$D$6 &lt;&gt; 0,(EXP(LN(1+(BM72/100))/($F$6-$D$6))-1)*100,0)</f>
        <v>2.8115237559844131</v>
      </c>
      <c r="BO109" s="24" t="str">
        <f>BO35</f>
        <v>All occupations</v>
      </c>
      <c r="BP109" s="26">
        <f>IF(AND(BQ$6-BP$6 &lt;&gt; 0,BP35&lt;&gt;0,BQ35&lt;&gt;0),(EXP(LN(BQ35/BP35)/(BQ$6-BP$6))-1)*100,0)</f>
        <v>0.73654495502364359</v>
      </c>
      <c r="BQ109" s="26">
        <f>IF(AND(BR$6-BQ$6 &lt;&gt; 0,BQ35&lt;&gt;0,BR35&lt;&gt;0),(EXP(LN(BR35/BQ35)/(BR$6-BQ$6))-1)*100,0)</f>
        <v>-4.4326320901996175</v>
      </c>
      <c r="BR109" s="26">
        <f>IF(AND(BS$6-BR$6 &lt;&gt; 0,BR35&lt;&gt;0,BS35&lt;&gt;0),(EXP(LN(BS35/BR35)/(BS$6-BR$6))-1)*100,0)</f>
        <v>-1.6053236181846509</v>
      </c>
      <c r="BS109" s="26">
        <f>IF(AND(BT$6-BS$6 &lt;&gt; 0,BS35&lt;&gt;0,BT35&lt;&gt;0),(EXP(LN(BT35/BS35)/(BT$6-BS$6))-1)*100,0)</f>
        <v>-1.8651235985820525</v>
      </c>
      <c r="BT109" s="26">
        <f>IF(AND(BT$6-BQ$6 &lt;&gt; 0,BQ35&lt;&gt;0,BT35&lt;&gt;0),(EXP(LN(BT35/BQ35)/(BT$6-BQ$6))-1)*100,0)</f>
        <v>-1.9466153401772046</v>
      </c>
      <c r="BV109" s="26">
        <f t="shared" ref="BV109" si="289">IF($F$6-$D$6 &lt;&gt; 0,(EXP(LN(1+(BV72/100))/($F$6-$D$6))-1)*100,0)</f>
        <v>-1.7785999138505648</v>
      </c>
      <c r="BW109" s="26">
        <f t="shared" ref="BW109" si="290">IF(BR35&gt;0,((1+(BW35/BR35))^(1/($F$6-$D$6))-1)*100,0)</f>
        <v>2.2862770156653278</v>
      </c>
      <c r="BX109" s="26">
        <f t="shared" ref="BX109" si="291">IF($F$6-$D$6 &lt;&gt; 0,(EXP(LN(1+(BX72/100))/($F$6-$D$6))-1)*100,0)</f>
        <v>1.0386614950812278</v>
      </c>
      <c r="BZ109" s="24" t="str">
        <f>BZ35</f>
        <v>All occupations</v>
      </c>
      <c r="CA109" s="26">
        <f>IF(AND(CB$6-CA$6 &lt;&gt; 0,CA35&lt;&gt;0,CB35&lt;&gt;0),(EXP(LN(CB35/CA35)/(CB$6-CA$6))-1)*100,0)</f>
        <v>-3.2584089347775791</v>
      </c>
      <c r="CB109" s="26">
        <f>IF(AND(CC$6-CB$6 &lt;&gt; 0,CB35&lt;&gt;0,CC35&lt;&gt;0),(EXP(LN(CC35/CB35)/(CC$6-CB$6))-1)*100,0)</f>
        <v>-0.98455322380804899</v>
      </c>
      <c r="CC109" s="26">
        <f>IF(AND(CD$6-CC$6 &lt;&gt; 0,CC35&lt;&gt;0,CD35&lt;&gt;0),(EXP(LN(CD35/CC35)/(CD$6-CC$6))-1)*100,0)</f>
        <v>-2.5153047494688829</v>
      </c>
      <c r="CD109" s="26">
        <f>IF(AND(CE$6-CD$6 &lt;&gt; 0,CD35&lt;&gt;0,CE35&lt;&gt;0),(EXP(LN(CE35/CD35)/(CE$6-CD$6))-1)*100,0)</f>
        <v>-4.5254262914690475</v>
      </c>
      <c r="CE109" s="26">
        <f>IF(AND(CE$6-CB$6 &lt;&gt; 0,CB35&lt;&gt;0,CE35&lt;&gt;0),(EXP(LN(CE35/CB35)/(CE$6-CB$6))-1)*100,0)</f>
        <v>-3.6827883515178961</v>
      </c>
      <c r="CG109" s="26">
        <f t="shared" ref="CG109" si="292">IF($F$6-$D$6 &lt;&gt; 0,(EXP(LN(1+(CG72/100))/($F$6-$D$6))-1)*100,0)</f>
        <v>-3.8600338800155121</v>
      </c>
      <c r="CH109" s="26">
        <f t="shared" ref="CH109" si="293">IF(CC35&gt;0,((1+(CH35/CC35))^(1/($F$6-$D$6))-1)*100,0)</f>
        <v>1.8317761701280633</v>
      </c>
      <c r="CI109" s="26">
        <f t="shared" ref="CI109" si="294">IF($F$6-$D$6 &lt;&gt; 0,(EXP(LN(1+(CI72/100))/($F$6-$D$6))-1)*100,0)</f>
        <v>-0.94679123947180033</v>
      </c>
      <c r="CK109" s="24" t="str">
        <f>CK35</f>
        <v>All occupations</v>
      </c>
      <c r="CL109" s="26">
        <f>IF(AND(CM$6-CL$6 &lt;&gt; 0,CL35&lt;&gt;0,CM35&lt;&gt;0),(EXP(LN(CM35/CL35)/(CM$6-CL$6))-1)*100,0)</f>
        <v>-1.2653406937362832</v>
      </c>
      <c r="CM109" s="26">
        <f>IF(AND(CN$6-CM$6 &lt;&gt; 0,CM35&lt;&gt;0,CN35&lt;&gt;0),(EXP(LN(CN35/CM35)/(CN$6-CM$6))-1)*100,0)</f>
        <v>-16.038513004188427</v>
      </c>
      <c r="CN109" s="26">
        <f>IF(AND(CO$6-CN$6 &lt;&gt; 0,CN35&lt;&gt;0,CO35&lt;&gt;0),(EXP(LN(CO35/CN35)/(CO$6-CN$6))-1)*100,0)</f>
        <v>-1.1904372658025131</v>
      </c>
      <c r="CO109" s="26">
        <f>IF(AND(CP$6-CO$6 &lt;&gt; 0,CO35&lt;&gt;0,CP35&lt;&gt;0),(EXP(LN(CP35/CO35)/(CP$6-CO$6))-1)*100,0)</f>
        <v>-3.3162450355558315</v>
      </c>
      <c r="CP109" s="26">
        <f>IF(AND(CP$6-CM$6 &lt;&gt; 0,CM35&lt;&gt;0,CP35&lt;&gt;0),(EXP(LN(CP35/CM35)/(CP$6-CM$6))-1)*100,0)</f>
        <v>-3.511483068429555</v>
      </c>
      <c r="CR109" s="26">
        <f t="shared" ref="CR109" si="295">IF($F$6-$D$6 &lt;&gt; 0,(EXP(LN(1+(CR72/100))/($F$6-$D$6))-1)*100,0)</f>
        <v>-2.6127733249635465</v>
      </c>
      <c r="CS109" s="26">
        <f t="shared" ref="CS109" si="296">IF(CN35&gt;0,((1+(CS35/CN35))^(1/($F$6-$D$6))-1)*100,0)</f>
        <v>1.6895332377359296</v>
      </c>
      <c r="CT109" s="26">
        <f t="shared" ref="CT109" si="297">IF($F$6-$D$6 &lt;&gt; 0,(EXP(LN(1+(CT72/100))/($F$6-$D$6))-1)*100,0)</f>
        <v>-0.28591163620697024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Leicester and Leicestershire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Leicester and Leicestershire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Leicester and Leicestershire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Leicester and Leicestershire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Leicester and Leicestershire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Leicester and Leicestershire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Leicester and Leicestershire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Leicester and Leicestershire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Leicester and Leicestershire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0.14921860487413019</v>
      </c>
      <c r="C119" s="27">
        <f t="shared" si="299"/>
        <v>4.0937326967954712E-3</v>
      </c>
      <c r="D119" s="27">
        <f t="shared" si="299"/>
        <v>4.5726233290027785E-2</v>
      </c>
      <c r="E119" s="27">
        <f t="shared" si="299"/>
        <v>0.18768962424567792</v>
      </c>
      <c r="F119" s="27">
        <f t="shared" ref="F119:F144" si="300">F8-D8</f>
        <v>0.23341585753570571</v>
      </c>
      <c r="L119" t="str">
        <f>A119</f>
        <v>11 Corporate managers and directors</v>
      </c>
      <c r="M119" s="27">
        <f t="shared" ref="M119:P144" si="301">N8-M8</f>
        <v>1.6028695333269867</v>
      </c>
      <c r="N119" s="27">
        <f t="shared" si="301"/>
        <v>-0.32092097238092965</v>
      </c>
      <c r="O119" s="27">
        <f t="shared" si="301"/>
        <v>0.29895646622470462</v>
      </c>
      <c r="P119" s="27">
        <f t="shared" si="301"/>
        <v>1.4383781477189856</v>
      </c>
      <c r="Q119" s="27">
        <f t="shared" ref="Q119:Q144" si="302">Q8-O8</f>
        <v>1.7373346139436903</v>
      </c>
      <c r="W119" t="str">
        <f>A119</f>
        <v>11 Corporate managers and directors</v>
      </c>
      <c r="X119" s="27">
        <f t="shared" ref="X119:AA144" si="303">Y8-X8</f>
        <v>1.4407625708298273</v>
      </c>
      <c r="Y119" s="27">
        <f t="shared" si="303"/>
        <v>1.4240407995934028</v>
      </c>
      <c r="Z119" s="27">
        <f t="shared" si="303"/>
        <v>-0.65250304062120534</v>
      </c>
      <c r="AA119" s="27">
        <f t="shared" si="303"/>
        <v>2.1847189854102016</v>
      </c>
      <c r="AB119" s="27">
        <f t="shared" ref="AB119:AB144" si="304">AB8-Z8</f>
        <v>1.5322159447889963</v>
      </c>
      <c r="AH119" t="str">
        <f>L119</f>
        <v>11 Corporate managers and directors</v>
      </c>
      <c r="AI119" s="27">
        <f t="shared" ref="AI119:AL144" si="305">AJ8-AI8</f>
        <v>0.15371076846600884</v>
      </c>
      <c r="AJ119" s="27">
        <f t="shared" si="305"/>
        <v>0.20597277172222417</v>
      </c>
      <c r="AK119" s="27">
        <f t="shared" si="305"/>
        <v>-0.20778345177470148</v>
      </c>
      <c r="AL119" s="27">
        <f t="shared" si="305"/>
        <v>0.24010432305483076</v>
      </c>
      <c r="AM119" s="27">
        <f t="shared" ref="AM119:AM144" si="306">AM8-AK8</f>
        <v>3.2320871280129282E-2</v>
      </c>
      <c r="AS119" t="str">
        <f>W119</f>
        <v>11 Corporate managers and directors</v>
      </c>
      <c r="AT119" s="27">
        <f t="shared" ref="AT119:AW144" si="307">AU8-AT8</f>
        <v>0.20302233036786843</v>
      </c>
      <c r="AU119" s="27">
        <f t="shared" si="307"/>
        <v>0.50836895381274871</v>
      </c>
      <c r="AV119" s="27">
        <f t="shared" si="307"/>
        <v>-0.44183847031473222</v>
      </c>
      <c r="AW119" s="27">
        <f t="shared" si="307"/>
        <v>0.39967096658231061</v>
      </c>
      <c r="AX119" s="27">
        <f t="shared" ref="AX119:AX144" si="308">AX8-AV8</f>
        <v>-4.2167503732421618E-2</v>
      </c>
      <c r="BD119" t="str">
        <f>AH119</f>
        <v>11 Corporate managers and directors</v>
      </c>
      <c r="BE119" s="27">
        <f t="shared" ref="BE119:BH144" si="309">BF8-BE8</f>
        <v>2.0606928411262242</v>
      </c>
      <c r="BF119" s="27">
        <f t="shared" si="309"/>
        <v>-1.0998532601314892E-2</v>
      </c>
      <c r="BG119" s="27">
        <f t="shared" si="309"/>
        <v>-1.1248597768209931</v>
      </c>
      <c r="BH119" s="27">
        <f t="shared" si="309"/>
        <v>0.62542251007829552</v>
      </c>
      <c r="BI119" s="27">
        <f t="shared" ref="BI119:BI144" si="310">BI8-BG8</f>
        <v>-0.49943726674269762</v>
      </c>
      <c r="BO119" t="str">
        <f>AS119</f>
        <v>11 Corporate managers and directors</v>
      </c>
      <c r="BP119" s="27">
        <f t="shared" ref="BP119:BS144" si="311">BQ8-BP8</f>
        <v>1.0624607551169571</v>
      </c>
      <c r="BQ119" s="27">
        <f t="shared" si="311"/>
        <v>-0.1311436872670324</v>
      </c>
      <c r="BR119" s="27">
        <f t="shared" si="311"/>
        <v>-1.4625926322872687</v>
      </c>
      <c r="BS119" s="27">
        <f t="shared" si="311"/>
        <v>-1.0748897137784064</v>
      </c>
      <c r="BT119" s="27">
        <f t="shared" ref="BT119:BT144" si="312">BT8-BR8</f>
        <v>-2.537482346065675</v>
      </c>
      <c r="BZ119" t="str">
        <f>BD119</f>
        <v>11 Corporate managers and directors</v>
      </c>
      <c r="CA119" s="68">
        <f t="shared" ref="CA119:CD144" si="313">CB8-CA8</f>
        <v>0.41924188850650523</v>
      </c>
      <c r="CB119" s="68">
        <f t="shared" si="313"/>
        <v>0.23239769877206751</v>
      </c>
      <c r="CC119" s="68">
        <f t="shared" si="313"/>
        <v>-0.86232756945406175</v>
      </c>
      <c r="CD119" s="68">
        <f t="shared" si="313"/>
        <v>-1.0008718365539973</v>
      </c>
      <c r="CE119" s="68">
        <f t="shared" ref="CE119:CE144" si="314">CE8-CC8</f>
        <v>-1.863199406008059</v>
      </c>
      <c r="CK119" t="str">
        <f>BO119</f>
        <v>11 Corporate managers and directors</v>
      </c>
      <c r="CL119" s="68">
        <f t="shared" ref="CL119:CO144" si="315">CM8-CL8</f>
        <v>0.20825305962337282</v>
      </c>
      <c r="CM119" s="68">
        <f t="shared" si="315"/>
        <v>-0.12562781364104725</v>
      </c>
      <c r="CN119" s="68">
        <f t="shared" si="315"/>
        <v>-1.8682560384076119E-2</v>
      </c>
      <c r="CO119" s="68">
        <f t="shared" si="315"/>
        <v>-6.1715742034328058E-2</v>
      </c>
      <c r="CP119" s="68">
        <f t="shared" ref="CP119:CP144" si="316">CP8-CN8</f>
        <v>-8.0398302418404177E-2</v>
      </c>
    </row>
    <row r="120" spans="1:94" x14ac:dyDescent="0.2">
      <c r="A120" t="str">
        <f t="shared" si="298"/>
        <v>12 Other managers and proprietors</v>
      </c>
      <c r="B120" s="27">
        <f t="shared" si="299"/>
        <v>5.5853060781947239E-2</v>
      </c>
      <c r="C120" s="27">
        <f t="shared" si="299"/>
        <v>-2.3954187207191585E-2</v>
      </c>
      <c r="D120" s="27">
        <f t="shared" si="299"/>
        <v>4.7000536280102923E-2</v>
      </c>
      <c r="E120" s="27">
        <f t="shared" si="299"/>
        <v>9.4512640573158085E-2</v>
      </c>
      <c r="F120" s="27">
        <f t="shared" si="300"/>
        <v>0.14151317685326101</v>
      </c>
      <c r="L120" t="str">
        <f t="shared" ref="L120:L143" si="317">A120</f>
        <v>12 Other managers and proprietors</v>
      </c>
      <c r="M120" s="27">
        <f t="shared" si="301"/>
        <v>0.51676974912073481</v>
      </c>
      <c r="N120" s="27">
        <f t="shared" si="301"/>
        <v>-0.14165837264437764</v>
      </c>
      <c r="O120" s="27">
        <f t="shared" si="301"/>
        <v>0.33707708862364516</v>
      </c>
      <c r="P120" s="27">
        <f t="shared" si="301"/>
        <v>0.80532140324377077</v>
      </c>
      <c r="Q120" s="27">
        <f t="shared" si="302"/>
        <v>1.1423984918674159</v>
      </c>
      <c r="W120" t="str">
        <f t="shared" ref="W120:W143" si="318">A120</f>
        <v>12 Other managers and proprietors</v>
      </c>
      <c r="X120" s="27">
        <f t="shared" si="303"/>
        <v>0.2168229699201949</v>
      </c>
      <c r="Y120" s="27">
        <f t="shared" si="303"/>
        <v>0.43204897090139882</v>
      </c>
      <c r="Z120" s="27">
        <f t="shared" si="303"/>
        <v>0.33869164312077915</v>
      </c>
      <c r="AA120" s="27">
        <f t="shared" si="303"/>
        <v>1.0871323427010129</v>
      </c>
      <c r="AB120" s="27">
        <f t="shared" si="304"/>
        <v>1.425823985821792</v>
      </c>
      <c r="AH120" t="str">
        <f t="shared" ref="AH120:AH143" si="319">L120</f>
        <v>12 Other managers and proprietors</v>
      </c>
      <c r="AI120" s="27">
        <f t="shared" si="305"/>
        <v>5.6962592871886097E-2</v>
      </c>
      <c r="AJ120" s="27">
        <f t="shared" si="305"/>
        <v>0.1220271532355135</v>
      </c>
      <c r="AK120" s="27">
        <f t="shared" si="305"/>
        <v>-1.1068309986757896E-2</v>
      </c>
      <c r="AL120" s="27">
        <f t="shared" si="305"/>
        <v>0.23496718434397512</v>
      </c>
      <c r="AM120" s="27">
        <f t="shared" si="306"/>
        <v>0.22389887435721723</v>
      </c>
      <c r="AS120" t="str">
        <f t="shared" ref="AS120:AS143" si="320">W120</f>
        <v>12 Other managers and proprietors</v>
      </c>
      <c r="AT120" s="27">
        <f t="shared" si="307"/>
        <v>3.6139169237439095E-2</v>
      </c>
      <c r="AU120" s="27">
        <f t="shared" si="307"/>
        <v>0.17623900774939494</v>
      </c>
      <c r="AV120" s="27">
        <f t="shared" si="307"/>
        <v>0.10749827060966588</v>
      </c>
      <c r="AW120" s="27">
        <f t="shared" si="307"/>
        <v>0.29720620124929331</v>
      </c>
      <c r="AX120" s="27">
        <f t="shared" si="308"/>
        <v>0.40470447185895919</v>
      </c>
      <c r="BD120" t="str">
        <f t="shared" ref="BD120:BD143" si="321">AH120</f>
        <v>12 Other managers and proprietors</v>
      </c>
      <c r="BE120" s="27">
        <f t="shared" si="309"/>
        <v>0.39520299888733401</v>
      </c>
      <c r="BF120" s="27">
        <f t="shared" si="309"/>
        <v>0.17975161021964459</v>
      </c>
      <c r="BG120" s="27">
        <f t="shared" si="309"/>
        <v>3.5227874466041698E-3</v>
      </c>
      <c r="BH120" s="27">
        <f t="shared" si="309"/>
        <v>0.38424089235101633</v>
      </c>
      <c r="BI120" s="27">
        <f t="shared" si="310"/>
        <v>0.3877636797976205</v>
      </c>
      <c r="BO120" t="str">
        <f t="shared" ref="BO120:BO143" si="322">AS120</f>
        <v>12 Other managers and proprietors</v>
      </c>
      <c r="BP120" s="27">
        <f t="shared" si="311"/>
        <v>0.41814614518714777</v>
      </c>
      <c r="BQ120" s="27">
        <f t="shared" si="311"/>
        <v>-0.10032098187080418</v>
      </c>
      <c r="BR120" s="27">
        <f t="shared" si="311"/>
        <v>-0.25078179196318606</v>
      </c>
      <c r="BS120" s="27">
        <f t="shared" si="311"/>
        <v>-0.35800314004396894</v>
      </c>
      <c r="BT120" s="27">
        <f t="shared" si="312"/>
        <v>-0.608784932007155</v>
      </c>
      <c r="BZ120" t="str">
        <f t="shared" ref="BZ120:BZ143" si="323">BD120</f>
        <v>12 Other managers and proprietors</v>
      </c>
      <c r="CA120" s="68">
        <f t="shared" si="313"/>
        <v>-8.3225786776532029E-2</v>
      </c>
      <c r="CB120" s="68">
        <f t="shared" si="313"/>
        <v>9.6564809224684911E-2</v>
      </c>
      <c r="CC120" s="68">
        <f t="shared" si="313"/>
        <v>-0.24014375391233655</v>
      </c>
      <c r="CD120" s="68">
        <f t="shared" si="313"/>
        <v>-0.59831045073976075</v>
      </c>
      <c r="CE120" s="68">
        <f t="shared" si="314"/>
        <v>-0.8384542046520973</v>
      </c>
      <c r="CK120" t="str">
        <f t="shared" ref="CK120:CK143" si="324">BO120</f>
        <v>12 Other managers and proprietors</v>
      </c>
      <c r="CL120" s="68">
        <f t="shared" si="315"/>
        <v>9.7759821335987818E-2</v>
      </c>
      <c r="CM120" s="68">
        <f t="shared" si="315"/>
        <v>-7.1557312897127079E-2</v>
      </c>
      <c r="CN120" s="68">
        <f t="shared" si="315"/>
        <v>0.13503906082746064</v>
      </c>
      <c r="CO120" s="68">
        <f t="shared" si="315"/>
        <v>5.656607287793125E-2</v>
      </c>
      <c r="CP120" s="68">
        <f t="shared" si="316"/>
        <v>0.19160513370539189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0.50670619767439029</v>
      </c>
      <c r="C121" s="27">
        <f t="shared" si="299"/>
        <v>-5.7839703006814958E-2</v>
      </c>
      <c r="D121" s="27">
        <f t="shared" si="299"/>
        <v>0.59361083396684911</v>
      </c>
      <c r="E121" s="27">
        <f t="shared" si="299"/>
        <v>0.69890312042212832</v>
      </c>
      <c r="F121" s="27">
        <f t="shared" si="300"/>
        <v>1.2925139543889774</v>
      </c>
      <c r="L121" t="str">
        <f t="shared" si="317"/>
        <v>21 Science, research, engineering and technology professionals</v>
      </c>
      <c r="M121" s="27">
        <f t="shared" si="301"/>
        <v>2.0022224583130077</v>
      </c>
      <c r="N121" s="27">
        <f t="shared" si="301"/>
        <v>-0.19058935901692031</v>
      </c>
      <c r="O121" s="27">
        <f t="shared" si="301"/>
        <v>2.9066135218686027</v>
      </c>
      <c r="P121" s="27">
        <f t="shared" si="301"/>
        <v>3.4363623312689491</v>
      </c>
      <c r="Q121" s="27">
        <f t="shared" si="302"/>
        <v>6.3429758531375517</v>
      </c>
      <c r="W121" t="str">
        <f t="shared" si="318"/>
        <v>21 Science, research, engineering and technology professionals</v>
      </c>
      <c r="X121" s="27">
        <f t="shared" si="303"/>
        <v>0.67149004150571656</v>
      </c>
      <c r="Y121" s="27">
        <f t="shared" si="303"/>
        <v>1.2777571482916628</v>
      </c>
      <c r="Z121" s="27">
        <f t="shared" si="303"/>
        <v>2.290128728448142</v>
      </c>
      <c r="AA121" s="27">
        <f t="shared" si="303"/>
        <v>1.808696942171979</v>
      </c>
      <c r="AB121" s="27">
        <f t="shared" si="304"/>
        <v>4.0988256706201209</v>
      </c>
      <c r="AH121" t="str">
        <f t="shared" si="319"/>
        <v>21 Science, research, engineering and technology professionals</v>
      </c>
      <c r="AI121" s="27">
        <f t="shared" si="305"/>
        <v>4.0247187050450273E-2</v>
      </c>
      <c r="AJ121" s="27">
        <f t="shared" si="305"/>
        <v>0.17784514979025035</v>
      </c>
      <c r="AK121" s="27">
        <f t="shared" si="305"/>
        <v>0.23232258574800269</v>
      </c>
      <c r="AL121" s="27">
        <f t="shared" si="305"/>
        <v>0.27655339998876993</v>
      </c>
      <c r="AM121" s="27">
        <f t="shared" si="306"/>
        <v>0.50887598573677262</v>
      </c>
      <c r="AS121" t="str">
        <f t="shared" si="320"/>
        <v>21 Science, research, engineering and technology professionals</v>
      </c>
      <c r="AT121" s="27">
        <f t="shared" si="307"/>
        <v>-0.15073935053100618</v>
      </c>
      <c r="AU121" s="27">
        <f t="shared" si="307"/>
        <v>0.49015861147061512</v>
      </c>
      <c r="AV121" s="27">
        <f t="shared" si="307"/>
        <v>0.30092421870164898</v>
      </c>
      <c r="AW121" s="27">
        <f t="shared" si="307"/>
        <v>0.29337208514344315</v>
      </c>
      <c r="AX121" s="27">
        <f t="shared" si="308"/>
        <v>0.59429630384509213</v>
      </c>
      <c r="BD121" t="str">
        <f t="shared" si="321"/>
        <v>21 Science, research, engineering and technology professionals</v>
      </c>
      <c r="BE121" s="27">
        <f t="shared" si="309"/>
        <v>1.2284131259101416</v>
      </c>
      <c r="BF121" s="27">
        <f t="shared" si="309"/>
        <v>-0.17104740558434095</v>
      </c>
      <c r="BG121" s="27">
        <f t="shared" si="309"/>
        <v>0.98261440591786808</v>
      </c>
      <c r="BH121" s="27">
        <f t="shared" si="309"/>
        <v>0.54513474872009127</v>
      </c>
      <c r="BI121" s="27">
        <f t="shared" si="310"/>
        <v>1.5277491546379594</v>
      </c>
      <c r="BO121" t="str">
        <f t="shared" si="322"/>
        <v>21 Science, research, engineering and technology professionals</v>
      </c>
      <c r="BP121" s="27">
        <f t="shared" si="311"/>
        <v>0.58030679119404471</v>
      </c>
      <c r="BQ121" s="27">
        <f t="shared" si="311"/>
        <v>-2.6777265306411113E-2</v>
      </c>
      <c r="BR121" s="27">
        <f t="shared" si="311"/>
        <v>0.29071377623521677</v>
      </c>
      <c r="BS121" s="27">
        <f t="shared" si="311"/>
        <v>-0.33193283265569118</v>
      </c>
      <c r="BT121" s="27">
        <f t="shared" si="312"/>
        <v>-4.1219056420474409E-2</v>
      </c>
      <c r="BZ121" t="str">
        <f t="shared" si="323"/>
        <v>21 Science, research, engineering and technology professionals</v>
      </c>
      <c r="CA121" s="68">
        <f t="shared" si="313"/>
        <v>0.31052277658319527</v>
      </c>
      <c r="CB121" s="68">
        <f t="shared" si="313"/>
        <v>6.6374336571084047E-2</v>
      </c>
      <c r="CC121" s="68">
        <f t="shared" si="313"/>
        <v>8.8418459467558552E-2</v>
      </c>
      <c r="CD121" s="68">
        <f t="shared" si="313"/>
        <v>-0.69434826345832357</v>
      </c>
      <c r="CE121" s="68">
        <f t="shared" si="314"/>
        <v>-0.60592980399076501</v>
      </c>
      <c r="CK121" t="str">
        <f t="shared" si="324"/>
        <v>21 Science, research, engineering and technology professionals</v>
      </c>
      <c r="CL121" s="68">
        <f t="shared" si="315"/>
        <v>0.10523823176589542</v>
      </c>
      <c r="CM121" s="68">
        <f t="shared" si="315"/>
        <v>-3.0408077715127491E-2</v>
      </c>
      <c r="CN121" s="68">
        <f t="shared" si="315"/>
        <v>0.21740031623869288</v>
      </c>
      <c r="CO121" s="68">
        <f t="shared" si="315"/>
        <v>-2.6981457329907754E-2</v>
      </c>
      <c r="CP121" s="68">
        <f t="shared" si="316"/>
        <v>0.19041885890878513</v>
      </c>
    </row>
    <row r="122" spans="1:94" x14ac:dyDescent="0.2">
      <c r="A122" t="str">
        <f t="shared" si="298"/>
        <v>22 Health professionals</v>
      </c>
      <c r="B122" s="27">
        <f t="shared" si="299"/>
        <v>0.3411592052629473</v>
      </c>
      <c r="C122" s="27">
        <f t="shared" si="299"/>
        <v>-0.12144714958296055</v>
      </c>
      <c r="D122" s="27">
        <f t="shared" si="299"/>
        <v>0.26182458210972315</v>
      </c>
      <c r="E122" s="27">
        <f t="shared" si="299"/>
        <v>0.40489743718029714</v>
      </c>
      <c r="F122" s="27">
        <f t="shared" si="300"/>
        <v>0.66672201929002028</v>
      </c>
      <c r="L122" t="str">
        <f t="shared" si="317"/>
        <v>22 Health professionals</v>
      </c>
      <c r="M122" s="27">
        <f t="shared" si="301"/>
        <v>1.1697782183844434</v>
      </c>
      <c r="N122" s="27">
        <f t="shared" si="301"/>
        <v>-0.51294801073217178</v>
      </c>
      <c r="O122" s="27">
        <f t="shared" si="301"/>
        <v>0.41324904268189266</v>
      </c>
      <c r="P122" s="27">
        <f t="shared" si="301"/>
        <v>0.86016236596223816</v>
      </c>
      <c r="Q122" s="27">
        <f t="shared" si="302"/>
        <v>1.2734114086441308</v>
      </c>
      <c r="W122" t="str">
        <f t="shared" si="318"/>
        <v>22 Health professionals</v>
      </c>
      <c r="X122" s="27">
        <f t="shared" si="303"/>
        <v>0.58788998086785593</v>
      </c>
      <c r="Y122" s="27">
        <f t="shared" si="303"/>
        <v>0.48781045147689106</v>
      </c>
      <c r="Z122" s="27">
        <f t="shared" si="303"/>
        <v>0.24175599473768106</v>
      </c>
      <c r="AA122" s="27">
        <f t="shared" si="303"/>
        <v>1.2535664284158869</v>
      </c>
      <c r="AB122" s="27">
        <f t="shared" si="304"/>
        <v>1.495322423153568</v>
      </c>
      <c r="AH122" t="str">
        <f t="shared" si="319"/>
        <v>22 Health professionals</v>
      </c>
      <c r="AI122" s="27">
        <f t="shared" si="305"/>
        <v>-0.95366842855043377</v>
      </c>
      <c r="AJ122" s="27">
        <f t="shared" si="305"/>
        <v>-7.6835018551288936E-2</v>
      </c>
      <c r="AK122" s="27">
        <f t="shared" si="305"/>
        <v>-1.0411269898798787</v>
      </c>
      <c r="AL122" s="27">
        <f t="shared" si="305"/>
        <v>-0.70210596214047816</v>
      </c>
      <c r="AM122" s="27">
        <f t="shared" si="306"/>
        <v>-1.7432329520203569</v>
      </c>
      <c r="AS122" t="str">
        <f t="shared" si="320"/>
        <v>22 Health professionals</v>
      </c>
      <c r="AT122" s="27">
        <f t="shared" si="307"/>
        <v>7.151895387363616E-2</v>
      </c>
      <c r="AU122" s="27">
        <f t="shared" si="307"/>
        <v>8.9468769935761028E-2</v>
      </c>
      <c r="AV122" s="27">
        <f t="shared" si="307"/>
        <v>2.1179836163891852E-2</v>
      </c>
      <c r="AW122" s="27">
        <f t="shared" si="307"/>
        <v>0.10248434371881587</v>
      </c>
      <c r="AX122" s="27">
        <f t="shared" si="308"/>
        <v>0.12366417988270773</v>
      </c>
      <c r="BD122" t="str">
        <f t="shared" si="321"/>
        <v>22 Health professionals</v>
      </c>
      <c r="BE122" s="27">
        <f t="shared" si="309"/>
        <v>0.38375833666178738</v>
      </c>
      <c r="BF122" s="27">
        <f t="shared" si="309"/>
        <v>0.18896893588604735</v>
      </c>
      <c r="BG122" s="27">
        <f t="shared" si="309"/>
        <v>-2.8092292443734124E-2</v>
      </c>
      <c r="BH122" s="27">
        <f t="shared" si="309"/>
        <v>0.13837496868111243</v>
      </c>
      <c r="BI122" s="27">
        <f t="shared" si="310"/>
        <v>0.11028267623737831</v>
      </c>
      <c r="BO122" t="str">
        <f t="shared" si="322"/>
        <v>22 Health professionals</v>
      </c>
      <c r="BP122" s="27">
        <f t="shared" si="311"/>
        <v>0.21840950098401235</v>
      </c>
      <c r="BQ122" s="27">
        <f t="shared" si="311"/>
        <v>0.10714909623799374</v>
      </c>
      <c r="BR122" s="27">
        <f t="shared" si="311"/>
        <v>-0.19092516867730391</v>
      </c>
      <c r="BS122" s="27">
        <f t="shared" si="311"/>
        <v>-0.28321921427224717</v>
      </c>
      <c r="BT122" s="27">
        <f t="shared" si="312"/>
        <v>-0.47414438294955108</v>
      </c>
      <c r="BZ122" t="str">
        <f t="shared" si="323"/>
        <v>22 Health professionals</v>
      </c>
      <c r="CA122" s="68">
        <f t="shared" si="313"/>
        <v>-4.4330985396192513E-2</v>
      </c>
      <c r="CB122" s="68">
        <f t="shared" si="313"/>
        <v>8.0031371917150818E-3</v>
      </c>
      <c r="CC122" s="68">
        <f t="shared" si="313"/>
        <v>5.0648837269081981E-2</v>
      </c>
      <c r="CD122" s="68">
        <f t="shared" si="313"/>
        <v>-0.31330282934925002</v>
      </c>
      <c r="CE122" s="68">
        <f t="shared" si="314"/>
        <v>-0.26265399208016804</v>
      </c>
      <c r="CK122" t="str">
        <f t="shared" si="324"/>
        <v>22 Health professionals</v>
      </c>
      <c r="CL122" s="68">
        <f t="shared" si="315"/>
        <v>3.4157585200194282E-2</v>
      </c>
      <c r="CM122" s="68">
        <f t="shared" si="315"/>
        <v>-6.2036957585648866E-3</v>
      </c>
      <c r="CN122" s="68">
        <f t="shared" si="315"/>
        <v>2.1487044699552149E-2</v>
      </c>
      <c r="CO122" s="68">
        <f t="shared" si="315"/>
        <v>4.5906452821062316E-4</v>
      </c>
      <c r="CP122" s="68">
        <f t="shared" si="316"/>
        <v>2.1946109227762772E-2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0.4389842916307567</v>
      </c>
      <c r="C123" s="27">
        <f t="shared" si="299"/>
        <v>-3.7459678030130839E-2</v>
      </c>
      <c r="D123" s="27">
        <f t="shared" si="299"/>
        <v>0.13534088289831692</v>
      </c>
      <c r="E123" s="27">
        <f t="shared" si="299"/>
        <v>0.28950106423922284</v>
      </c>
      <c r="F123" s="27">
        <f t="shared" si="300"/>
        <v>0.42484194713753975</v>
      </c>
      <c r="L123" t="str">
        <f t="shared" si="317"/>
        <v>23 Teaching and other educational professionals</v>
      </c>
      <c r="M123" s="27">
        <f t="shared" si="301"/>
        <v>2.985849863010694</v>
      </c>
      <c r="N123" s="27">
        <f t="shared" si="301"/>
        <v>-0.36707870728266556</v>
      </c>
      <c r="O123" s="27">
        <f t="shared" si="301"/>
        <v>0.5877825000654191</v>
      </c>
      <c r="P123" s="27">
        <f t="shared" si="301"/>
        <v>1.5740426385293294</v>
      </c>
      <c r="Q123" s="27">
        <f t="shared" si="302"/>
        <v>2.1618251385947485</v>
      </c>
      <c r="W123" t="str">
        <f t="shared" si="318"/>
        <v>23 Teaching and other educational professionals</v>
      </c>
      <c r="X123" s="27">
        <f t="shared" si="303"/>
        <v>-0.54310312071744171</v>
      </c>
      <c r="Y123" s="27">
        <f t="shared" si="303"/>
        <v>0.98441313296843447</v>
      </c>
      <c r="Z123" s="27">
        <f t="shared" si="303"/>
        <v>-1.5056163332871231</v>
      </c>
      <c r="AA123" s="27">
        <f t="shared" si="303"/>
        <v>-0.96760666063223422</v>
      </c>
      <c r="AB123" s="27">
        <f t="shared" si="304"/>
        <v>-2.4732229939193573</v>
      </c>
      <c r="AH123" t="str">
        <f t="shared" si="319"/>
        <v>23 Teaching and other educational professionals</v>
      </c>
      <c r="AI123" s="27">
        <f t="shared" si="305"/>
        <v>-0.38902761721037182</v>
      </c>
      <c r="AJ123" s="27">
        <f t="shared" si="305"/>
        <v>1.1529450151502418E-2</v>
      </c>
      <c r="AK123" s="27">
        <f t="shared" si="305"/>
        <v>-0.27076624351542766</v>
      </c>
      <c r="AL123" s="27">
        <f t="shared" si="305"/>
        <v>-1.4727967621067095E-4</v>
      </c>
      <c r="AM123" s="27">
        <f t="shared" si="306"/>
        <v>-0.27091352319163831</v>
      </c>
      <c r="AS123" t="str">
        <f t="shared" si="320"/>
        <v>23 Teaching and other educational professionals</v>
      </c>
      <c r="AT123" s="27">
        <f t="shared" si="307"/>
        <v>-1.4883695837198313E-2</v>
      </c>
      <c r="AU123" s="27">
        <f t="shared" si="307"/>
        <v>4.5371207215784332E-2</v>
      </c>
      <c r="AV123" s="27">
        <f t="shared" si="307"/>
        <v>-5.8551008602300114E-2</v>
      </c>
      <c r="AW123" s="27">
        <f t="shared" si="307"/>
        <v>-2.6425211264613835E-2</v>
      </c>
      <c r="AX123" s="27">
        <f t="shared" si="308"/>
        <v>-8.4976219866913949E-2</v>
      </c>
      <c r="BD123" t="str">
        <f t="shared" si="321"/>
        <v>23 Teaching and other educational professionals</v>
      </c>
      <c r="BE123" s="27">
        <f t="shared" si="309"/>
        <v>0.15881926028879911</v>
      </c>
      <c r="BF123" s="27">
        <f t="shared" si="309"/>
        <v>0.14911467171357562</v>
      </c>
      <c r="BG123" s="27">
        <f t="shared" si="309"/>
        <v>-0.10679326880598627</v>
      </c>
      <c r="BH123" s="27">
        <f t="shared" si="309"/>
        <v>0.17780531599805549</v>
      </c>
      <c r="BI123" s="27">
        <f t="shared" si="310"/>
        <v>7.1012047192069216E-2</v>
      </c>
      <c r="BO123" t="str">
        <f t="shared" si="322"/>
        <v>23 Teaching and other educational professionals</v>
      </c>
      <c r="BP123" s="27">
        <f t="shared" si="311"/>
        <v>2.4483569376613112E-2</v>
      </c>
      <c r="BQ123" s="27">
        <f t="shared" si="311"/>
        <v>0.10904645913396627</v>
      </c>
      <c r="BR123" s="27">
        <f t="shared" si="311"/>
        <v>-0.18043899386937867</v>
      </c>
      <c r="BS123" s="27">
        <f t="shared" si="311"/>
        <v>-0.13953106898204415</v>
      </c>
      <c r="BT123" s="27">
        <f t="shared" si="312"/>
        <v>-0.31997006285142282</v>
      </c>
      <c r="BZ123" t="str">
        <f t="shared" si="323"/>
        <v>23 Teaching and other educational professionals</v>
      </c>
      <c r="CA123" s="68">
        <f t="shared" si="313"/>
        <v>-3.746381957863254E-2</v>
      </c>
      <c r="CB123" s="68">
        <f t="shared" si="313"/>
        <v>0.11153705244085477</v>
      </c>
      <c r="CC123" s="68">
        <f t="shared" si="313"/>
        <v>-7.5152624704276194E-2</v>
      </c>
      <c r="CD123" s="68">
        <f t="shared" si="313"/>
        <v>-0.17152704109610417</v>
      </c>
      <c r="CE123" s="68">
        <f t="shared" si="314"/>
        <v>-0.24667966580038037</v>
      </c>
      <c r="CK123" t="str">
        <f t="shared" si="324"/>
        <v>23 Teaching and other educational professionals</v>
      </c>
      <c r="CL123" s="68">
        <f t="shared" si="315"/>
        <v>3.5156084635469126E-2</v>
      </c>
      <c r="CM123" s="68">
        <f t="shared" si="315"/>
        <v>2.1844064961222487E-2</v>
      </c>
      <c r="CN123" s="68">
        <f t="shared" si="315"/>
        <v>2.3807594993469738E-2</v>
      </c>
      <c r="CO123" s="68">
        <f t="shared" si="315"/>
        <v>-8.2159423536393994E-3</v>
      </c>
      <c r="CP123" s="68">
        <f t="shared" si="316"/>
        <v>1.5591652639830339E-2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0.17763378094972848</v>
      </c>
      <c r="C124" s="27">
        <f t="shared" si="299"/>
        <v>1.0159101386129521E-2</v>
      </c>
      <c r="D124" s="27">
        <f t="shared" si="299"/>
        <v>0.13279313987314634</v>
      </c>
      <c r="E124" s="27">
        <f t="shared" si="299"/>
        <v>0.24687930323507368</v>
      </c>
      <c r="F124" s="27">
        <f t="shared" si="300"/>
        <v>0.37967244310822001</v>
      </c>
      <c r="L124" t="str">
        <f t="shared" si="317"/>
        <v>24 Business, media and public service professionals</v>
      </c>
      <c r="M124" s="27">
        <f t="shared" si="301"/>
        <v>2.5400397166803383</v>
      </c>
      <c r="N124" s="27">
        <f t="shared" si="301"/>
        <v>0.15943787425814548</v>
      </c>
      <c r="O124" s="27">
        <f t="shared" si="301"/>
        <v>1.4387452661301747</v>
      </c>
      <c r="P124" s="27">
        <f t="shared" si="301"/>
        <v>2.6073261142073392</v>
      </c>
      <c r="Q124" s="27">
        <f t="shared" si="302"/>
        <v>4.0460713803375139</v>
      </c>
      <c r="W124" t="str">
        <f t="shared" si="318"/>
        <v>24 Business, media and public service professionals</v>
      </c>
      <c r="X124" s="27">
        <f t="shared" si="303"/>
        <v>1.0081400623799581</v>
      </c>
      <c r="Y124" s="27">
        <f t="shared" si="303"/>
        <v>2.7337616105351685</v>
      </c>
      <c r="Z124" s="27">
        <f t="shared" si="303"/>
        <v>0.38606162178435532</v>
      </c>
      <c r="AA124" s="27">
        <f t="shared" si="303"/>
        <v>1.800033470864415</v>
      </c>
      <c r="AB124" s="27">
        <f t="shared" si="304"/>
        <v>2.1860950926487703</v>
      </c>
      <c r="AH124" t="str">
        <f t="shared" si="319"/>
        <v>24 Business, media and public service professionals</v>
      </c>
      <c r="AI124" s="27">
        <f t="shared" si="305"/>
        <v>-8.9741627474209662E-2</v>
      </c>
      <c r="AJ124" s="27">
        <f t="shared" si="305"/>
        <v>0.19020238061804962</v>
      </c>
      <c r="AK124" s="27">
        <f t="shared" si="305"/>
        <v>-7.3803729522373018E-2</v>
      </c>
      <c r="AL124" s="27">
        <f t="shared" si="305"/>
        <v>0.1441526850687862</v>
      </c>
      <c r="AM124" s="27">
        <f t="shared" si="306"/>
        <v>7.0348955546413183E-2</v>
      </c>
      <c r="AS124" t="str">
        <f t="shared" si="320"/>
        <v>24 Business, media and public service professionals</v>
      </c>
      <c r="AT124" s="27">
        <f t="shared" si="307"/>
        <v>4.9162100453187252E-2</v>
      </c>
      <c r="AU124" s="27">
        <f t="shared" si="307"/>
        <v>0.53143169405084434</v>
      </c>
      <c r="AV124" s="27">
        <f t="shared" si="307"/>
        <v>7.0347127601917858E-2</v>
      </c>
      <c r="AW124" s="27">
        <f t="shared" si="307"/>
        <v>0.40637904194785301</v>
      </c>
      <c r="AX124" s="27">
        <f t="shared" si="308"/>
        <v>0.47672616954977087</v>
      </c>
      <c r="BD124" t="str">
        <f t="shared" si="321"/>
        <v>24 Business, media and public service professionals</v>
      </c>
      <c r="BE124" s="27">
        <f t="shared" si="309"/>
        <v>1.0816792105926218</v>
      </c>
      <c r="BF124" s="27">
        <f t="shared" si="309"/>
        <v>0.40385636317926821</v>
      </c>
      <c r="BG124" s="27">
        <f t="shared" si="309"/>
        <v>0.14708284826502283</v>
      </c>
      <c r="BH124" s="27">
        <f t="shared" si="309"/>
        <v>0.55102210995616385</v>
      </c>
      <c r="BI124" s="27">
        <f t="shared" si="310"/>
        <v>0.69810495822118668</v>
      </c>
      <c r="BO124" t="str">
        <f t="shared" si="322"/>
        <v>24 Business, media and public service professionals</v>
      </c>
      <c r="BP124" s="27">
        <f t="shared" si="311"/>
        <v>0.4524199740143513</v>
      </c>
      <c r="BQ124" s="27">
        <f t="shared" si="311"/>
        <v>0.2995404907577206</v>
      </c>
      <c r="BR124" s="27">
        <f t="shared" si="311"/>
        <v>-0.40717586407228357</v>
      </c>
      <c r="BS124" s="27">
        <f t="shared" si="311"/>
        <v>-0.57907938355479516</v>
      </c>
      <c r="BT124" s="27">
        <f t="shared" si="312"/>
        <v>-0.98625524762707872</v>
      </c>
      <c r="BZ124" t="str">
        <f t="shared" si="323"/>
        <v>24 Business, media and public service professionals</v>
      </c>
      <c r="CA124" s="68">
        <f t="shared" si="313"/>
        <v>9.881603590559207E-2</v>
      </c>
      <c r="CB124" s="68">
        <f t="shared" si="313"/>
        <v>0.31557630312948559</v>
      </c>
      <c r="CC124" s="68">
        <f t="shared" si="313"/>
        <v>-0.19757523674644695</v>
      </c>
      <c r="CD124" s="68">
        <f t="shared" si="313"/>
        <v>-0.73597323498499811</v>
      </c>
      <c r="CE124" s="68">
        <f t="shared" si="314"/>
        <v>-0.93354847173144506</v>
      </c>
      <c r="CK124" t="str">
        <f t="shared" si="324"/>
        <v>24 Business, media and public service professionals</v>
      </c>
      <c r="CL124" s="68">
        <f t="shared" si="315"/>
        <v>0.12280197861504871</v>
      </c>
      <c r="CM124" s="68">
        <f t="shared" si="315"/>
        <v>-5.4960196444892029E-3</v>
      </c>
      <c r="CN124" s="68">
        <f t="shared" si="315"/>
        <v>9.5974664271056498E-2</v>
      </c>
      <c r="CO124" s="68">
        <f t="shared" si="315"/>
        <v>-5.3776622366200733E-2</v>
      </c>
      <c r="CP124" s="68">
        <f t="shared" si="316"/>
        <v>4.2198041904855765E-2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7.2520045294787283E-2</v>
      </c>
      <c r="C125" s="27">
        <f t="shared" si="299"/>
        <v>3.5262682564141667E-3</v>
      </c>
      <c r="D125" s="27">
        <f t="shared" si="299"/>
        <v>3.3427641299781319E-2</v>
      </c>
      <c r="E125" s="27">
        <f t="shared" si="299"/>
        <v>0.11398243281981482</v>
      </c>
      <c r="F125" s="27">
        <f t="shared" si="300"/>
        <v>0.14741007411959614</v>
      </c>
      <c r="L125" t="str">
        <f t="shared" si="317"/>
        <v>31 Science, engineering and technology associate professionals</v>
      </c>
      <c r="M125" s="27">
        <f t="shared" si="301"/>
        <v>0.3554713738921913</v>
      </c>
      <c r="N125" s="27">
        <f t="shared" si="301"/>
        <v>2.1814402133213395E-3</v>
      </c>
      <c r="O125" s="27">
        <f t="shared" si="301"/>
        <v>0.14334916028381484</v>
      </c>
      <c r="P125" s="27">
        <f t="shared" si="301"/>
        <v>0.47265180582052646</v>
      </c>
      <c r="Q125" s="27">
        <f t="shared" si="302"/>
        <v>0.6160009661043413</v>
      </c>
      <c r="W125" t="str">
        <f t="shared" si="318"/>
        <v>31 Science, engineering and technology associate professionals</v>
      </c>
      <c r="X125" s="27">
        <f t="shared" si="303"/>
        <v>0.36140637744948245</v>
      </c>
      <c r="Y125" s="27">
        <f t="shared" si="303"/>
        <v>0.38546087464222678</v>
      </c>
      <c r="Z125" s="27">
        <f t="shared" si="303"/>
        <v>-4.1149068557263746E-2</v>
      </c>
      <c r="AA125" s="27">
        <f t="shared" si="303"/>
        <v>0.46010509178818992</v>
      </c>
      <c r="AB125" s="27">
        <f t="shared" si="304"/>
        <v>0.41895602323092618</v>
      </c>
      <c r="AH125" t="str">
        <f t="shared" si="319"/>
        <v>31 Science, engineering and technology associate professionals</v>
      </c>
      <c r="AI125" s="27">
        <f t="shared" si="305"/>
        <v>3.8978057106133335E-2</v>
      </c>
      <c r="AJ125" s="27">
        <f t="shared" si="305"/>
        <v>9.4971987168421257E-2</v>
      </c>
      <c r="AK125" s="27">
        <f t="shared" si="305"/>
        <v>3.2347291976427717E-2</v>
      </c>
      <c r="AL125" s="27">
        <f t="shared" si="305"/>
        <v>0.19033315931816819</v>
      </c>
      <c r="AM125" s="27">
        <f t="shared" si="306"/>
        <v>0.2226804512945959</v>
      </c>
      <c r="AS125" t="str">
        <f t="shared" si="320"/>
        <v>31 Science, engineering and technology associate professionals</v>
      </c>
      <c r="AT125" s="27">
        <f t="shared" si="307"/>
        <v>-4.0304417785324009E-3</v>
      </c>
      <c r="AU125" s="27">
        <f t="shared" si="307"/>
        <v>0.21376772414373302</v>
      </c>
      <c r="AV125" s="27">
        <f t="shared" si="307"/>
        <v>-0.18266171470031822</v>
      </c>
      <c r="AW125" s="27">
        <f t="shared" si="307"/>
        <v>3.7206743255921548E-2</v>
      </c>
      <c r="AX125" s="27">
        <f t="shared" si="308"/>
        <v>-0.14545497144439667</v>
      </c>
      <c r="BD125" t="str">
        <f t="shared" si="321"/>
        <v>31 Science, engineering and technology associate professionals</v>
      </c>
      <c r="BE125" s="27">
        <f t="shared" si="309"/>
        <v>0.44023787332673736</v>
      </c>
      <c r="BF125" s="27">
        <f t="shared" si="309"/>
        <v>9.4335358792698276E-2</v>
      </c>
      <c r="BG125" s="27">
        <f t="shared" si="309"/>
        <v>-0.35145571365682571</v>
      </c>
      <c r="BH125" s="27">
        <f t="shared" si="309"/>
        <v>-0.12232941623234206</v>
      </c>
      <c r="BI125" s="27">
        <f t="shared" si="310"/>
        <v>-0.47378512988916777</v>
      </c>
      <c r="BO125" t="str">
        <f t="shared" si="322"/>
        <v>31 Science, engineering and technology associate professionals</v>
      </c>
      <c r="BP125" s="27">
        <f t="shared" si="311"/>
        <v>0.2700841851114737</v>
      </c>
      <c r="BQ125" s="27">
        <f t="shared" si="311"/>
        <v>6.1902081239990414E-2</v>
      </c>
      <c r="BR125" s="27">
        <f t="shared" si="311"/>
        <v>-0.25463084275645587</v>
      </c>
      <c r="BS125" s="27">
        <f t="shared" si="311"/>
        <v>-8.1407528460676559E-2</v>
      </c>
      <c r="BT125" s="27">
        <f t="shared" si="312"/>
        <v>-0.33603837121713243</v>
      </c>
      <c r="BZ125" t="str">
        <f t="shared" si="323"/>
        <v>31 Science, engineering and technology associate professionals</v>
      </c>
      <c r="CA125" s="68">
        <f t="shared" si="313"/>
        <v>0.18423156773116256</v>
      </c>
      <c r="CB125" s="68">
        <f t="shared" si="313"/>
        <v>0.18849969172401027</v>
      </c>
      <c r="CC125" s="68">
        <f t="shared" si="313"/>
        <v>-0.25000468328547631</v>
      </c>
      <c r="CD125" s="68">
        <f t="shared" si="313"/>
        <v>-0.26277767750433034</v>
      </c>
      <c r="CE125" s="68">
        <f t="shared" si="314"/>
        <v>-0.51278236078980666</v>
      </c>
      <c r="CK125" t="str">
        <f t="shared" si="324"/>
        <v>31 Science, engineering and technology associate professionals</v>
      </c>
      <c r="CL125" s="68">
        <f t="shared" si="315"/>
        <v>6.1064488078643203E-2</v>
      </c>
      <c r="CM125" s="68">
        <f t="shared" si="315"/>
        <v>2.0630089512202632E-2</v>
      </c>
      <c r="CN125" s="68">
        <f t="shared" si="315"/>
        <v>4.7686785984055902E-2</v>
      </c>
      <c r="CO125" s="68">
        <f t="shared" si="315"/>
        <v>1.7048779007561743E-2</v>
      </c>
      <c r="CP125" s="68">
        <f t="shared" si="316"/>
        <v>6.4735564991617645E-2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1.9700933827145301E-2</v>
      </c>
      <c r="C126" s="27">
        <f t="shared" si="299"/>
        <v>-1.3274963714966011E-2</v>
      </c>
      <c r="D126" s="27">
        <f t="shared" si="299"/>
        <v>3.5261186891374766E-2</v>
      </c>
      <c r="E126" s="27">
        <f t="shared" si="299"/>
        <v>4.394396408766868E-2</v>
      </c>
      <c r="F126" s="27">
        <f t="shared" si="300"/>
        <v>7.9205150979043445E-2</v>
      </c>
      <c r="L126" t="str">
        <f t="shared" si="317"/>
        <v>32 Health and social care associate professionals</v>
      </c>
      <c r="M126" s="27">
        <f t="shared" si="301"/>
        <v>0.36544517455263947</v>
      </c>
      <c r="N126" s="27">
        <f t="shared" si="301"/>
        <v>-0.12582703279265772</v>
      </c>
      <c r="O126" s="27">
        <f t="shared" si="301"/>
        <v>0.80919812285665682</v>
      </c>
      <c r="P126" s="27">
        <f t="shared" si="301"/>
        <v>0.82690798126028464</v>
      </c>
      <c r="Q126" s="27">
        <f t="shared" si="302"/>
        <v>1.6361061041169416</v>
      </c>
      <c r="W126" t="str">
        <f t="shared" si="318"/>
        <v>32 Health and social care associate professionals</v>
      </c>
      <c r="X126" s="27">
        <f t="shared" si="303"/>
        <v>0.31248512201568612</v>
      </c>
      <c r="Y126" s="27">
        <f t="shared" si="303"/>
        <v>9.1903729614682739E-2</v>
      </c>
      <c r="Z126" s="27">
        <f t="shared" si="303"/>
        <v>2.118411306568829</v>
      </c>
      <c r="AA126" s="27">
        <f t="shared" si="303"/>
        <v>1.8793509694662394</v>
      </c>
      <c r="AB126" s="27">
        <f t="shared" si="304"/>
        <v>3.9977622760350684</v>
      </c>
      <c r="AH126" t="str">
        <f t="shared" si="319"/>
        <v>32 Health and social care associate professionals</v>
      </c>
      <c r="AI126" s="27">
        <f t="shared" si="305"/>
        <v>-0.28376522128535608</v>
      </c>
      <c r="AJ126" s="27">
        <f t="shared" si="305"/>
        <v>-1.0426235191504762E-2</v>
      </c>
      <c r="AK126" s="27">
        <f t="shared" si="305"/>
        <v>0.24904498801258645</v>
      </c>
      <c r="AL126" s="27">
        <f t="shared" si="305"/>
        <v>-0.47809830125819763</v>
      </c>
      <c r="AM126" s="27">
        <f t="shared" si="306"/>
        <v>-0.22905331324561118</v>
      </c>
      <c r="AS126" t="str">
        <f t="shared" si="320"/>
        <v>32 Health and social care associate professionals</v>
      </c>
      <c r="AT126" s="27">
        <f t="shared" si="307"/>
        <v>5.4748814789960187E-2</v>
      </c>
      <c r="AU126" s="27">
        <f t="shared" si="307"/>
        <v>4.9269213204495454E-2</v>
      </c>
      <c r="AV126" s="27">
        <f t="shared" si="307"/>
        <v>0.23089523105245624</v>
      </c>
      <c r="AW126" s="27">
        <f t="shared" si="307"/>
        <v>0.16213463615418355</v>
      </c>
      <c r="AX126" s="27">
        <f t="shared" si="308"/>
        <v>0.39302986720663979</v>
      </c>
      <c r="BD126" t="str">
        <f t="shared" si="321"/>
        <v>32 Health and social care associate professionals</v>
      </c>
      <c r="BE126" s="27">
        <f t="shared" si="309"/>
        <v>0.33828200946625642</v>
      </c>
      <c r="BF126" s="27">
        <f t="shared" si="309"/>
        <v>0.17441623589769706</v>
      </c>
      <c r="BG126" s="27">
        <f t="shared" si="309"/>
        <v>1.2302269660497309</v>
      </c>
      <c r="BH126" s="27">
        <f t="shared" si="309"/>
        <v>0.70195639447232283</v>
      </c>
      <c r="BI126" s="27">
        <f t="shared" si="310"/>
        <v>1.9321833605220537</v>
      </c>
      <c r="BO126" t="str">
        <f t="shared" si="322"/>
        <v>32 Health and social care associate professionals</v>
      </c>
      <c r="BP126" s="27">
        <f t="shared" si="311"/>
        <v>0.11603725729874625</v>
      </c>
      <c r="BQ126" s="27">
        <f t="shared" si="311"/>
        <v>4.054436870911049E-2</v>
      </c>
      <c r="BR126" s="27">
        <f t="shared" si="311"/>
        <v>0.53225668516558988</v>
      </c>
      <c r="BS126" s="27">
        <f t="shared" si="311"/>
        <v>-0.33707076727404917</v>
      </c>
      <c r="BT126" s="27">
        <f t="shared" si="312"/>
        <v>0.19518591789154072</v>
      </c>
      <c r="BZ126" t="str">
        <f t="shared" si="323"/>
        <v>32 Health and social care associate professionals</v>
      </c>
      <c r="CA126" s="68">
        <f t="shared" si="313"/>
        <v>-0.14273127602658331</v>
      </c>
      <c r="CB126" s="68">
        <f t="shared" si="313"/>
        <v>1.8328745608164887E-3</v>
      </c>
      <c r="CC126" s="68">
        <f t="shared" si="313"/>
        <v>0.20662233802003505</v>
      </c>
      <c r="CD126" s="68">
        <f t="shared" si="313"/>
        <v>-0.18854301543098467</v>
      </c>
      <c r="CE126" s="68">
        <f t="shared" si="314"/>
        <v>1.8079322589050373E-2</v>
      </c>
      <c r="CK126" t="str">
        <f t="shared" si="324"/>
        <v>32 Health and social care associate professionals</v>
      </c>
      <c r="CL126" s="68">
        <f t="shared" si="315"/>
        <v>6.5578808818734236E-3</v>
      </c>
      <c r="CM126" s="68">
        <f t="shared" si="315"/>
        <v>-2.9379640608626217E-3</v>
      </c>
      <c r="CN126" s="68">
        <f t="shared" si="315"/>
        <v>4.9146818332151676E-2</v>
      </c>
      <c r="CO126" s="68">
        <f t="shared" si="315"/>
        <v>1.3494045427584769E-2</v>
      </c>
      <c r="CP126" s="68">
        <f t="shared" si="316"/>
        <v>6.2640863759736445E-2</v>
      </c>
    </row>
    <row r="127" spans="1:94" x14ac:dyDescent="0.2">
      <c r="A127" t="str">
        <f t="shared" si="298"/>
        <v>33 Protective service occupations</v>
      </c>
      <c r="B127" s="27">
        <f t="shared" si="299"/>
        <v>4.1320270936473485E-3</v>
      </c>
      <c r="C127" s="27">
        <f t="shared" si="299"/>
        <v>-9.9207106629378705E-4</v>
      </c>
      <c r="D127" s="27">
        <f t="shared" si="299"/>
        <v>2.5186319275595191E-3</v>
      </c>
      <c r="E127" s="27">
        <f t="shared" si="299"/>
        <v>9.8063224372010281E-3</v>
      </c>
      <c r="F127" s="27">
        <f t="shared" si="300"/>
        <v>1.2324954364760547E-2</v>
      </c>
      <c r="L127" t="str">
        <f t="shared" si="317"/>
        <v>33 Protective service occupations</v>
      </c>
      <c r="M127" s="27">
        <f t="shared" si="301"/>
        <v>7.212200224879739E-2</v>
      </c>
      <c r="N127" s="27">
        <f t="shared" si="301"/>
        <v>3.9339536075591597E-3</v>
      </c>
      <c r="O127" s="27">
        <f t="shared" si="301"/>
        <v>1.5098139390573084E-2</v>
      </c>
      <c r="P127" s="27">
        <f t="shared" si="301"/>
        <v>0.15943531251850346</v>
      </c>
      <c r="Q127" s="27">
        <f t="shared" si="302"/>
        <v>0.17453345190907654</v>
      </c>
      <c r="W127" t="str">
        <f t="shared" si="318"/>
        <v>33 Protective service occupations</v>
      </c>
      <c r="X127" s="27">
        <f t="shared" si="303"/>
        <v>0.11508584789613518</v>
      </c>
      <c r="Y127" s="27">
        <f t="shared" si="303"/>
        <v>0.27113466185115276</v>
      </c>
      <c r="Z127" s="27">
        <f t="shared" si="303"/>
        <v>-0.11796662829702753</v>
      </c>
      <c r="AA127" s="27">
        <f t="shared" si="303"/>
        <v>0.5805102161751583</v>
      </c>
      <c r="AB127" s="27">
        <f t="shared" si="304"/>
        <v>0.46254358787813077</v>
      </c>
      <c r="AH127" t="str">
        <f t="shared" si="319"/>
        <v>33 Protective service occupations</v>
      </c>
      <c r="AI127" s="27">
        <f t="shared" si="305"/>
        <v>1.5609216807058957E-2</v>
      </c>
      <c r="AJ127" s="27">
        <f t="shared" si="305"/>
        <v>8.8419075302493377E-2</v>
      </c>
      <c r="AK127" s="27">
        <f t="shared" si="305"/>
        <v>-3.5646158233711867E-2</v>
      </c>
      <c r="AL127" s="27">
        <f t="shared" si="305"/>
        <v>0.12335322918883379</v>
      </c>
      <c r="AM127" s="27">
        <f t="shared" si="306"/>
        <v>8.7707070955121924E-2</v>
      </c>
      <c r="AS127" t="str">
        <f t="shared" si="320"/>
        <v>33 Protective service occupations</v>
      </c>
      <c r="AT127" s="27">
        <f t="shared" si="307"/>
        <v>-3.8093856621768118E-2</v>
      </c>
      <c r="AU127" s="27">
        <f t="shared" si="307"/>
        <v>4.8014198441626299E-2</v>
      </c>
      <c r="AV127" s="27">
        <f t="shared" si="307"/>
        <v>-8.2879340918989658E-2</v>
      </c>
      <c r="AW127" s="27">
        <f t="shared" si="307"/>
        <v>1.3353746611498768E-2</v>
      </c>
      <c r="AX127" s="27">
        <f t="shared" si="308"/>
        <v>-6.952559430749089E-2</v>
      </c>
      <c r="BD127" t="str">
        <f t="shared" si="321"/>
        <v>33 Protective service occupations</v>
      </c>
      <c r="BE127" s="27">
        <f t="shared" si="309"/>
        <v>0.14037741355225197</v>
      </c>
      <c r="BF127" s="27">
        <f t="shared" si="309"/>
        <v>-6.5312392035528077E-2</v>
      </c>
      <c r="BG127" s="27">
        <f t="shared" si="309"/>
        <v>-0.11563902880176435</v>
      </c>
      <c r="BH127" s="27">
        <f t="shared" si="309"/>
        <v>-1.9251136062990337E-2</v>
      </c>
      <c r="BI127" s="27">
        <f t="shared" si="310"/>
        <v>-0.13489016486475469</v>
      </c>
      <c r="BO127" t="str">
        <f t="shared" si="322"/>
        <v>33 Protective service occupations</v>
      </c>
      <c r="BP127" s="27">
        <f t="shared" si="311"/>
        <v>0.13117006371451256</v>
      </c>
      <c r="BQ127" s="27">
        <f t="shared" si="311"/>
        <v>-7.1220886909892256E-2</v>
      </c>
      <c r="BR127" s="27">
        <f t="shared" si="311"/>
        <v>-0.34721615914253579</v>
      </c>
      <c r="BS127" s="27">
        <f t="shared" si="311"/>
        <v>-0.27999333328078391</v>
      </c>
      <c r="BT127" s="27">
        <f t="shared" si="312"/>
        <v>-0.62720949242331969</v>
      </c>
      <c r="BZ127" t="str">
        <f t="shared" si="323"/>
        <v>33 Protective service occupations</v>
      </c>
      <c r="CA127" s="68">
        <f t="shared" si="313"/>
        <v>-7.5690029690574367E-2</v>
      </c>
      <c r="CB127" s="68">
        <f t="shared" si="313"/>
        <v>4.1808340491779394E-2</v>
      </c>
      <c r="CC127" s="68">
        <f t="shared" si="313"/>
        <v>-0.1885292699585257</v>
      </c>
      <c r="CD127" s="68">
        <f t="shared" si="313"/>
        <v>-0.18458592234547205</v>
      </c>
      <c r="CE127" s="68">
        <f t="shared" si="314"/>
        <v>-0.37311519230399776</v>
      </c>
      <c r="CK127" t="str">
        <f t="shared" si="324"/>
        <v>33 Protective service occupations</v>
      </c>
      <c r="CL127" s="68">
        <f t="shared" si="315"/>
        <v>-1.3988638553506988E-2</v>
      </c>
      <c r="CM127" s="68">
        <f t="shared" si="315"/>
        <v>-1.625873620613201E-2</v>
      </c>
      <c r="CN127" s="68">
        <f t="shared" si="315"/>
        <v>-1.7287688998847542E-2</v>
      </c>
      <c r="CO127" s="68">
        <f t="shared" si="315"/>
        <v>-6.2783115061529365E-2</v>
      </c>
      <c r="CP127" s="68">
        <f t="shared" si="316"/>
        <v>-8.0070804060376921E-2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3.0611625657291093E-2</v>
      </c>
      <c r="C128" s="27">
        <f t="shared" si="299"/>
        <v>3.1232939073539689E-3</v>
      </c>
      <c r="D128" s="27">
        <f t="shared" si="299"/>
        <v>5.315965215789753E-3</v>
      </c>
      <c r="E128" s="27">
        <f t="shared" si="299"/>
        <v>2.5847484579901589E-2</v>
      </c>
      <c r="F128" s="27">
        <f t="shared" si="300"/>
        <v>3.1163449795691342E-2</v>
      </c>
      <c r="L128" t="str">
        <f t="shared" si="317"/>
        <v>34 Culture, media and sports occupations</v>
      </c>
      <c r="M128" s="27">
        <f t="shared" si="301"/>
        <v>0.35855874825128198</v>
      </c>
      <c r="N128" s="27">
        <f t="shared" si="301"/>
        <v>-9.51810592532778E-2</v>
      </c>
      <c r="O128" s="27">
        <f t="shared" si="301"/>
        <v>-1.4876272313947725E-2</v>
      </c>
      <c r="P128" s="27">
        <f t="shared" si="301"/>
        <v>0.33272705374309197</v>
      </c>
      <c r="Q128" s="27">
        <f t="shared" si="302"/>
        <v>0.31785078142914425</v>
      </c>
      <c r="W128" t="str">
        <f t="shared" si="318"/>
        <v>34 Culture, media and sports occupations</v>
      </c>
      <c r="X128" s="27">
        <f t="shared" si="303"/>
        <v>-0.3056823009489813</v>
      </c>
      <c r="Y128" s="27">
        <f t="shared" si="303"/>
        <v>0.34379800210586708</v>
      </c>
      <c r="Z128" s="27">
        <f t="shared" si="303"/>
        <v>-0.35557124671123752</v>
      </c>
      <c r="AA128" s="27">
        <f t="shared" si="303"/>
        <v>0.17947646827026809</v>
      </c>
      <c r="AB128" s="27">
        <f t="shared" si="304"/>
        <v>-0.17609477844096943</v>
      </c>
      <c r="AH128" t="str">
        <f t="shared" si="319"/>
        <v>34 Culture, media and sports occupations</v>
      </c>
      <c r="AI128" s="27">
        <f t="shared" si="305"/>
        <v>-7.5503621603768556E-3</v>
      </c>
      <c r="AJ128" s="27">
        <f t="shared" si="305"/>
        <v>7.3448032997877721E-2</v>
      </c>
      <c r="AK128" s="27">
        <f t="shared" si="305"/>
        <v>-5.0826708410305621E-2</v>
      </c>
      <c r="AL128" s="27">
        <f t="shared" si="305"/>
        <v>8.9373714332455556E-2</v>
      </c>
      <c r="AM128" s="27">
        <f t="shared" si="306"/>
        <v>3.8547005922149935E-2</v>
      </c>
      <c r="AS128" t="str">
        <f t="shared" si="320"/>
        <v>34 Culture, media and sports occupations</v>
      </c>
      <c r="AT128" s="27">
        <f t="shared" si="307"/>
        <v>-5.2025958114649717E-2</v>
      </c>
      <c r="AU128" s="27">
        <f t="shared" si="307"/>
        <v>5.499590317468589E-2</v>
      </c>
      <c r="AV128" s="27">
        <f t="shared" si="307"/>
        <v>-8.2790308279410141E-2</v>
      </c>
      <c r="AW128" s="27">
        <f t="shared" si="307"/>
        <v>1.2828243661925087E-2</v>
      </c>
      <c r="AX128" s="27">
        <f t="shared" si="308"/>
        <v>-6.9962064617485054E-2</v>
      </c>
      <c r="BD128" t="str">
        <f t="shared" si="321"/>
        <v>34 Culture, media and sports occupations</v>
      </c>
      <c r="BE128" s="27">
        <f t="shared" si="309"/>
        <v>-1.7439520161579347E-2</v>
      </c>
      <c r="BF128" s="27">
        <f t="shared" si="309"/>
        <v>-4.3535961807453338E-2</v>
      </c>
      <c r="BG128" s="27">
        <f t="shared" si="309"/>
        <v>-0.26259240831788344</v>
      </c>
      <c r="BH128" s="27">
        <f t="shared" si="309"/>
        <v>2.8066376848780772E-2</v>
      </c>
      <c r="BI128" s="27">
        <f t="shared" si="310"/>
        <v>-0.23452603146910267</v>
      </c>
      <c r="BO128" t="str">
        <f t="shared" si="322"/>
        <v>34 Culture, media and sports occupations</v>
      </c>
      <c r="BP128" s="27">
        <f t="shared" si="311"/>
        <v>-0.12887040852849285</v>
      </c>
      <c r="BQ128" s="27">
        <f t="shared" si="311"/>
        <v>-2.4285343118820579E-2</v>
      </c>
      <c r="BR128" s="27">
        <f t="shared" si="311"/>
        <v>-0.19074561638964255</v>
      </c>
      <c r="BS128" s="27">
        <f t="shared" si="311"/>
        <v>-0.13999796822643515</v>
      </c>
      <c r="BT128" s="27">
        <f t="shared" si="312"/>
        <v>-0.33074358461607767</v>
      </c>
      <c r="BZ128" t="str">
        <f t="shared" si="323"/>
        <v>34 Culture, media and sports occupations</v>
      </c>
      <c r="CA128" s="68">
        <f t="shared" si="313"/>
        <v>-8.9912106564121352E-2</v>
      </c>
      <c r="CB128" s="68">
        <f t="shared" si="313"/>
        <v>1.236131661820189E-2</v>
      </c>
      <c r="CC128" s="68">
        <f t="shared" si="313"/>
        <v>-0.12580032148401854</v>
      </c>
      <c r="CD128" s="68">
        <f t="shared" si="313"/>
        <v>-0.14344257448607287</v>
      </c>
      <c r="CE128" s="68">
        <f t="shared" si="314"/>
        <v>-0.26924289597009143</v>
      </c>
      <c r="CK128" t="str">
        <f t="shared" si="324"/>
        <v>34 Culture, media and sports occupations</v>
      </c>
      <c r="CL128" s="68">
        <f t="shared" si="315"/>
        <v>3.0496097345061784E-2</v>
      </c>
      <c r="CM128" s="68">
        <f t="shared" si="315"/>
        <v>-1.0931143444912417E-2</v>
      </c>
      <c r="CN128" s="68">
        <f t="shared" si="315"/>
        <v>4.3342689079014785E-3</v>
      </c>
      <c r="CO128" s="68">
        <f t="shared" si="315"/>
        <v>-2.3838644338694315E-2</v>
      </c>
      <c r="CP128" s="68">
        <f t="shared" si="316"/>
        <v>-1.9504375430792836E-2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9.2581006153002521E-2</v>
      </c>
      <c r="C129" s="27">
        <f t="shared" si="299"/>
        <v>-1.5682057975226371E-2</v>
      </c>
      <c r="D129" s="27">
        <f t="shared" si="299"/>
        <v>8.3540837371512522E-2</v>
      </c>
      <c r="E129" s="27">
        <f t="shared" si="299"/>
        <v>0.1642393101049277</v>
      </c>
      <c r="F129" s="27">
        <f t="shared" si="300"/>
        <v>0.24778014747644023</v>
      </c>
      <c r="L129" t="str">
        <f t="shared" si="317"/>
        <v>35 Business and public service associate professionals</v>
      </c>
      <c r="M129" s="27">
        <f t="shared" si="301"/>
        <v>1.3145632809877945</v>
      </c>
      <c r="N129" s="27">
        <f t="shared" si="301"/>
        <v>-0.21029059463529176</v>
      </c>
      <c r="O129" s="27">
        <f t="shared" si="301"/>
        <v>0.87481365999883653</v>
      </c>
      <c r="P129" s="27">
        <f t="shared" si="301"/>
        <v>1.5014040270463775</v>
      </c>
      <c r="Q129" s="27">
        <f t="shared" si="302"/>
        <v>2.3762176870452141</v>
      </c>
      <c r="W129" t="str">
        <f t="shared" si="318"/>
        <v>35 Business and public service associate professionals</v>
      </c>
      <c r="X129" s="27">
        <f t="shared" si="303"/>
        <v>0.388121813752897</v>
      </c>
      <c r="Y129" s="27">
        <f t="shared" si="303"/>
        <v>0.99306176414247105</v>
      </c>
      <c r="Z129" s="27">
        <f t="shared" si="303"/>
        <v>0.43107444353057645</v>
      </c>
      <c r="AA129" s="27">
        <f t="shared" si="303"/>
        <v>1.1234430677467113</v>
      </c>
      <c r="AB129" s="27">
        <f t="shared" si="304"/>
        <v>1.5545175112772878</v>
      </c>
      <c r="AH129" t="str">
        <f t="shared" si="319"/>
        <v>35 Business and public service associate professionals</v>
      </c>
      <c r="AI129" s="27">
        <f t="shared" si="305"/>
        <v>2.8097608597291268E-2</v>
      </c>
      <c r="AJ129" s="27">
        <f t="shared" si="305"/>
        <v>0.33604622155130848</v>
      </c>
      <c r="AK129" s="27">
        <f t="shared" si="305"/>
        <v>0.134504058904938</v>
      </c>
      <c r="AL129" s="27">
        <f t="shared" si="305"/>
        <v>0.50760462966221365</v>
      </c>
      <c r="AM129" s="27">
        <f t="shared" si="306"/>
        <v>0.64210868856715164</v>
      </c>
      <c r="AS129" t="str">
        <f t="shared" si="320"/>
        <v>35 Business and public service associate professionals</v>
      </c>
      <c r="AT129" s="27">
        <f t="shared" si="307"/>
        <v>-4.3591150378018417E-2</v>
      </c>
      <c r="AU129" s="27">
        <f t="shared" si="307"/>
        <v>0.30647306047247813</v>
      </c>
      <c r="AV129" s="27">
        <f t="shared" si="307"/>
        <v>4.886452458916235E-2</v>
      </c>
      <c r="AW129" s="27">
        <f t="shared" si="307"/>
        <v>0.35787228210829847</v>
      </c>
      <c r="AX129" s="27">
        <f t="shared" si="308"/>
        <v>0.40673680669746082</v>
      </c>
      <c r="BD129" t="str">
        <f t="shared" si="321"/>
        <v>35 Business and public service associate professionals</v>
      </c>
      <c r="BE129" s="27">
        <f t="shared" si="309"/>
        <v>0.78413463502593217</v>
      </c>
      <c r="BF129" s="27">
        <f t="shared" si="309"/>
        <v>0.31584263618846276</v>
      </c>
      <c r="BG129" s="27">
        <f t="shared" si="309"/>
        <v>-0.34365061463190383</v>
      </c>
      <c r="BH129" s="27">
        <f t="shared" si="309"/>
        <v>-0.16139295080675353</v>
      </c>
      <c r="BI129" s="27">
        <f t="shared" si="310"/>
        <v>-0.50504356543865736</v>
      </c>
      <c r="BO129" t="str">
        <f t="shared" si="322"/>
        <v>35 Business and public service associate professionals</v>
      </c>
      <c r="BP129" s="27">
        <f t="shared" si="311"/>
        <v>0.29543432784248047</v>
      </c>
      <c r="BQ129" s="27">
        <f t="shared" si="311"/>
        <v>0.13281342648000827</v>
      </c>
      <c r="BR129" s="27">
        <f t="shared" si="311"/>
        <v>-0.69840109006432538</v>
      </c>
      <c r="BS129" s="27">
        <f t="shared" si="311"/>
        <v>-0.91895933590560652</v>
      </c>
      <c r="BT129" s="27">
        <f t="shared" si="312"/>
        <v>-1.6173604259699319</v>
      </c>
      <c r="BZ129" t="str">
        <f t="shared" si="323"/>
        <v>35 Business and public service associate professionals</v>
      </c>
      <c r="CA129" s="68">
        <f t="shared" si="313"/>
        <v>-0.14864364984363609</v>
      </c>
      <c r="CB129" s="68">
        <f t="shared" si="313"/>
        <v>7.5676477835777245E-2</v>
      </c>
      <c r="CC129" s="68">
        <f t="shared" si="313"/>
        <v>-0.46168474272541005</v>
      </c>
      <c r="CD129" s="68">
        <f t="shared" si="313"/>
        <v>-0.94939570946474294</v>
      </c>
      <c r="CE129" s="68">
        <f t="shared" si="314"/>
        <v>-1.411080452190153</v>
      </c>
      <c r="CK129" t="str">
        <f t="shared" si="324"/>
        <v>35 Business and public service associate professionals</v>
      </c>
      <c r="CL129" s="68">
        <f t="shared" si="315"/>
        <v>0.10645910410183457</v>
      </c>
      <c r="CM129" s="68">
        <f t="shared" si="315"/>
        <v>-7.4483000500685237E-2</v>
      </c>
      <c r="CN129" s="68">
        <f t="shared" si="315"/>
        <v>-4.6972829877817646E-2</v>
      </c>
      <c r="CO129" s="68">
        <f t="shared" si="315"/>
        <v>-6.6702387445876532E-2</v>
      </c>
      <c r="CP129" s="68">
        <f t="shared" si="316"/>
        <v>-0.11367521732369418</v>
      </c>
    </row>
    <row r="130" spans="1:94" x14ac:dyDescent="0.2">
      <c r="A130" t="str">
        <f t="shared" si="298"/>
        <v>41 Administrative occupations</v>
      </c>
      <c r="B130" s="27">
        <f t="shared" si="299"/>
        <v>6.7138639092608615E-2</v>
      </c>
      <c r="C130" s="27">
        <f t="shared" si="299"/>
        <v>-2.6072187890483767E-2</v>
      </c>
      <c r="D130" s="27">
        <f t="shared" si="299"/>
        <v>6.9252796499939762E-2</v>
      </c>
      <c r="E130" s="27">
        <f t="shared" si="299"/>
        <v>0.12418562367667407</v>
      </c>
      <c r="F130" s="27">
        <f t="shared" si="300"/>
        <v>0.19343842017661383</v>
      </c>
      <c r="L130" t="str">
        <f t="shared" si="317"/>
        <v>41 Administrative occupations</v>
      </c>
      <c r="M130" s="27">
        <f t="shared" si="301"/>
        <v>1.0388300443856786</v>
      </c>
      <c r="N130" s="27">
        <f t="shared" si="301"/>
        <v>-0.27930061741855283</v>
      </c>
      <c r="O130" s="27">
        <f t="shared" si="301"/>
        <v>0.97644043537225356</v>
      </c>
      <c r="P130" s="27">
        <f t="shared" si="301"/>
        <v>1.5266277519772449</v>
      </c>
      <c r="Q130" s="27">
        <f t="shared" si="302"/>
        <v>2.5030681873494984</v>
      </c>
      <c r="W130" t="str">
        <f t="shared" si="318"/>
        <v>41 Administrative occupations</v>
      </c>
      <c r="X130" s="27">
        <f t="shared" si="303"/>
        <v>0.70415077204295606</v>
      </c>
      <c r="Y130" s="27">
        <f t="shared" si="303"/>
        <v>0.65002254203751342</v>
      </c>
      <c r="Z130" s="27">
        <f t="shared" si="303"/>
        <v>1.7390787761944217</v>
      </c>
      <c r="AA130" s="27">
        <f t="shared" si="303"/>
        <v>2.3666534997104183</v>
      </c>
      <c r="AB130" s="27">
        <f t="shared" si="304"/>
        <v>4.10573227590484</v>
      </c>
      <c r="AH130" t="str">
        <f t="shared" si="319"/>
        <v>41 Administrative occupations</v>
      </c>
      <c r="AI130" s="27">
        <f t="shared" si="305"/>
        <v>0.28535404287588406</v>
      </c>
      <c r="AJ130" s="27">
        <f t="shared" si="305"/>
        <v>0.1688919096576762</v>
      </c>
      <c r="AK130" s="27">
        <f t="shared" si="305"/>
        <v>0.55281733589901405</v>
      </c>
      <c r="AL130" s="27">
        <f t="shared" si="305"/>
        <v>0.90219903658120781</v>
      </c>
      <c r="AM130" s="27">
        <f t="shared" si="306"/>
        <v>1.4550163724802219</v>
      </c>
      <c r="AS130" t="str">
        <f t="shared" si="320"/>
        <v>41 Administrative occupations</v>
      </c>
      <c r="AT130" s="27">
        <f t="shared" si="307"/>
        <v>0.26497777049817106</v>
      </c>
      <c r="AU130" s="27">
        <f t="shared" si="307"/>
        <v>0.21536736865968109</v>
      </c>
      <c r="AV130" s="27">
        <f t="shared" si="307"/>
        <v>0.39058765975142684</v>
      </c>
      <c r="AW130" s="27">
        <f t="shared" si="307"/>
        <v>0.77296095944294319</v>
      </c>
      <c r="AX130" s="27">
        <f t="shared" si="308"/>
        <v>1.16354861919437</v>
      </c>
      <c r="BD130" t="str">
        <f t="shared" si="321"/>
        <v>41 Administrative occupations</v>
      </c>
      <c r="BE130" s="27">
        <f t="shared" si="309"/>
        <v>0.48518704084775166</v>
      </c>
      <c r="BF130" s="27">
        <f t="shared" si="309"/>
        <v>1.0060684258874399</v>
      </c>
      <c r="BG130" s="27">
        <f t="shared" si="309"/>
        <v>-0.12605018358423514</v>
      </c>
      <c r="BH130" s="27">
        <f t="shared" si="309"/>
        <v>-0.74977836425624389</v>
      </c>
      <c r="BI130" s="27">
        <f t="shared" si="310"/>
        <v>-0.87582854784047903</v>
      </c>
      <c r="BO130" t="str">
        <f t="shared" si="322"/>
        <v>41 Administrative occupations</v>
      </c>
      <c r="BP130" s="27">
        <f t="shared" si="311"/>
        <v>-0.48762474501614861</v>
      </c>
      <c r="BQ130" s="27">
        <f t="shared" si="311"/>
        <v>0.63662018758584082</v>
      </c>
      <c r="BR130" s="27">
        <f t="shared" si="311"/>
        <v>-1.4201347712453138</v>
      </c>
      <c r="BS130" s="27">
        <f t="shared" si="311"/>
        <v>-3.2519579538253112</v>
      </c>
      <c r="BT130" s="27">
        <f t="shared" si="312"/>
        <v>-4.672092725070625</v>
      </c>
      <c r="BZ130" t="str">
        <f t="shared" si="323"/>
        <v>41 Administrative occupations</v>
      </c>
      <c r="CA130" s="68">
        <f t="shared" si="313"/>
        <v>-1.8385788294552352</v>
      </c>
      <c r="CB130" s="68">
        <f t="shared" si="313"/>
        <v>0.12627912012480635</v>
      </c>
      <c r="CC130" s="68">
        <f t="shared" si="313"/>
        <v>-1.3370664673127202</v>
      </c>
      <c r="CD130" s="68">
        <f t="shared" si="313"/>
        <v>-2.6990086085642169</v>
      </c>
      <c r="CE130" s="68">
        <f t="shared" si="314"/>
        <v>-4.036075075876937</v>
      </c>
      <c r="CK130" t="str">
        <f t="shared" si="324"/>
        <v>41 Administrative occupations</v>
      </c>
      <c r="CL130" s="68">
        <f t="shared" si="315"/>
        <v>-8.1701772761147762E-2</v>
      </c>
      <c r="CM130" s="68">
        <f t="shared" si="315"/>
        <v>-0.16251648594946189</v>
      </c>
      <c r="CN130" s="68">
        <f t="shared" si="315"/>
        <v>-0.12287130489696585</v>
      </c>
      <c r="CO130" s="68">
        <f t="shared" si="315"/>
        <v>-0.35753995458169618</v>
      </c>
      <c r="CP130" s="68">
        <f t="shared" si="316"/>
        <v>-0.48041125947866203</v>
      </c>
    </row>
    <row r="131" spans="1:94" x14ac:dyDescent="0.2">
      <c r="A131" t="str">
        <f t="shared" si="298"/>
        <v>42 Secretarial and related occupations</v>
      </c>
      <c r="B131" s="27">
        <f t="shared" si="299"/>
        <v>6.4388426232223506E-3</v>
      </c>
      <c r="C131" s="27">
        <f t="shared" si="299"/>
        <v>-1.8977825504138991E-3</v>
      </c>
      <c r="D131" s="27">
        <f t="shared" si="299"/>
        <v>9.2107760912885639E-3</v>
      </c>
      <c r="E131" s="27">
        <f t="shared" si="299"/>
        <v>1.6074174875006227E-2</v>
      </c>
      <c r="F131" s="27">
        <f t="shared" si="300"/>
        <v>2.5284950966294791E-2</v>
      </c>
      <c r="L131" t="str">
        <f t="shared" si="317"/>
        <v>42 Secretarial and related occupations</v>
      </c>
      <c r="M131" s="27">
        <f t="shared" si="301"/>
        <v>0.14972265067671481</v>
      </c>
      <c r="N131" s="27">
        <f t="shared" si="301"/>
        <v>-8.632252241323618E-2</v>
      </c>
      <c r="O131" s="27">
        <f t="shared" si="301"/>
        <v>0.18845029985998835</v>
      </c>
      <c r="P131" s="27">
        <f t="shared" si="301"/>
        <v>0.15866230770340328</v>
      </c>
      <c r="Q131" s="27">
        <f t="shared" si="302"/>
        <v>0.34711260756339163</v>
      </c>
      <c r="W131" t="str">
        <f t="shared" si="318"/>
        <v>42 Secretarial and related occupations</v>
      </c>
      <c r="X131" s="27">
        <f t="shared" si="303"/>
        <v>0.16105949400714081</v>
      </c>
      <c r="Y131" s="27">
        <f t="shared" si="303"/>
        <v>-1.9414792883098997E-4</v>
      </c>
      <c r="Z131" s="27">
        <f t="shared" si="303"/>
        <v>0.4574739199270712</v>
      </c>
      <c r="AA131" s="27">
        <f t="shared" si="303"/>
        <v>0.67918439015969057</v>
      </c>
      <c r="AB131" s="27">
        <f t="shared" si="304"/>
        <v>1.1366583100867618</v>
      </c>
      <c r="AH131" t="str">
        <f t="shared" si="319"/>
        <v>42 Secretarial and related occupations</v>
      </c>
      <c r="AI131" s="27">
        <f t="shared" si="305"/>
        <v>6.5695859697212367E-2</v>
      </c>
      <c r="AJ131" s="27">
        <f t="shared" si="305"/>
        <v>2.4520489009485558E-2</v>
      </c>
      <c r="AK131" s="27">
        <f t="shared" si="305"/>
        <v>0.12659261992317383</v>
      </c>
      <c r="AL131" s="27">
        <f t="shared" si="305"/>
        <v>8.7912465389994865E-2</v>
      </c>
      <c r="AM131" s="27">
        <f t="shared" si="306"/>
        <v>0.2145050853131687</v>
      </c>
      <c r="AS131" t="str">
        <f t="shared" si="320"/>
        <v>42 Secretarial and related occupations</v>
      </c>
      <c r="AT131" s="27">
        <f t="shared" si="307"/>
        <v>3.2844568459517109E-2</v>
      </c>
      <c r="AU131" s="27">
        <f t="shared" si="307"/>
        <v>9.9699133874170398E-3</v>
      </c>
      <c r="AV131" s="27">
        <f t="shared" si="307"/>
        <v>8.3233943478721373E-2</v>
      </c>
      <c r="AW131" s="27">
        <f t="shared" si="307"/>
        <v>-5.9463090761656234E-2</v>
      </c>
      <c r="AX131" s="27">
        <f t="shared" si="308"/>
        <v>2.3770852717065138E-2</v>
      </c>
      <c r="BD131" t="str">
        <f t="shared" si="321"/>
        <v>42 Secretarial and related occupations</v>
      </c>
      <c r="BE131" s="27">
        <f t="shared" si="309"/>
        <v>-1.1977821424936419E-2</v>
      </c>
      <c r="BF131" s="27">
        <f t="shared" si="309"/>
        <v>5.1226645514259594E-2</v>
      </c>
      <c r="BG131" s="27">
        <f t="shared" si="309"/>
        <v>-0.17722418946135354</v>
      </c>
      <c r="BH131" s="27">
        <f t="shared" si="309"/>
        <v>-1.1319262316866774</v>
      </c>
      <c r="BI131" s="27">
        <f t="shared" si="310"/>
        <v>-1.3091504211480309</v>
      </c>
      <c r="BO131" t="str">
        <f t="shared" si="322"/>
        <v>42 Secretarial and related occupations</v>
      </c>
      <c r="BP131" s="27">
        <f t="shared" si="311"/>
        <v>-0.28934895647657299</v>
      </c>
      <c r="BQ131" s="27">
        <f t="shared" si="311"/>
        <v>2.4234056979083096E-2</v>
      </c>
      <c r="BR131" s="27">
        <f t="shared" si="311"/>
        <v>-0.65491923935733243</v>
      </c>
      <c r="BS131" s="27">
        <f t="shared" si="311"/>
        <v>-1.223651992751098</v>
      </c>
      <c r="BT131" s="27">
        <f t="shared" si="312"/>
        <v>-1.8785712321084305</v>
      </c>
      <c r="BZ131" t="str">
        <f t="shared" si="323"/>
        <v>42 Secretarial and related occupations</v>
      </c>
      <c r="CA131" s="68">
        <f t="shared" si="313"/>
        <v>-0.62879013512665693</v>
      </c>
      <c r="CB131" s="68">
        <f t="shared" si="313"/>
        <v>-5.4276625602219575E-2</v>
      </c>
      <c r="CC131" s="68">
        <f t="shared" si="313"/>
        <v>-0.92230753137183075</v>
      </c>
      <c r="CD131" s="68">
        <f t="shared" si="313"/>
        <v>-0.78895808884258289</v>
      </c>
      <c r="CE131" s="68">
        <f t="shared" si="314"/>
        <v>-1.7112656202144136</v>
      </c>
      <c r="CK131" t="str">
        <f t="shared" si="324"/>
        <v>42 Secretarial and related occupations</v>
      </c>
      <c r="CL131" s="68">
        <f t="shared" si="315"/>
        <v>6.3599037873439623E-2</v>
      </c>
      <c r="CM131" s="68">
        <f t="shared" si="315"/>
        <v>-3.0341915005608788E-2</v>
      </c>
      <c r="CN131" s="68">
        <f t="shared" si="315"/>
        <v>7.6714473251399351E-2</v>
      </c>
      <c r="CO131" s="68">
        <f t="shared" si="315"/>
        <v>-6.370083668613058E-2</v>
      </c>
      <c r="CP131" s="68">
        <f t="shared" si="316"/>
        <v>1.3013636565268771E-2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1.6025271499993797E-2</v>
      </c>
      <c r="C132" s="27">
        <f t="shared" si="299"/>
        <v>-1.3891293597554586E-2</v>
      </c>
      <c r="D132" s="27">
        <f t="shared" si="299"/>
        <v>2.318346266765043E-3</v>
      </c>
      <c r="E132" s="27">
        <f t="shared" si="299"/>
        <v>5.3223129609166944E-3</v>
      </c>
      <c r="F132" s="27">
        <f t="shared" si="300"/>
        <v>7.6406592276817373E-3</v>
      </c>
      <c r="L132" t="str">
        <f t="shared" si="317"/>
        <v>51 Skilled agricultural and related trades</v>
      </c>
      <c r="M132" s="27">
        <f t="shared" si="301"/>
        <v>2.0860180036637962E-2</v>
      </c>
      <c r="N132" s="27">
        <f t="shared" si="301"/>
        <v>-1.4278443982917444E-2</v>
      </c>
      <c r="O132" s="27">
        <f t="shared" si="301"/>
        <v>6.430743541184572E-3</v>
      </c>
      <c r="P132" s="27">
        <f t="shared" si="301"/>
        <v>3.728760672109746E-2</v>
      </c>
      <c r="Q132" s="27">
        <f t="shared" si="302"/>
        <v>4.3718350262282032E-2</v>
      </c>
      <c r="W132" t="str">
        <f t="shared" si="318"/>
        <v>51 Skilled agricultural and related trades</v>
      </c>
      <c r="X132" s="27">
        <f t="shared" si="303"/>
        <v>8.238261345313036E-2</v>
      </c>
      <c r="Y132" s="27">
        <f t="shared" si="303"/>
        <v>0.30079868955671585</v>
      </c>
      <c r="Z132" s="27">
        <f t="shared" si="303"/>
        <v>6.5214186365592175E-2</v>
      </c>
      <c r="AA132" s="27">
        <f t="shared" si="303"/>
        <v>0.36845766275087599</v>
      </c>
      <c r="AB132" s="27">
        <f t="shared" si="304"/>
        <v>0.43367184911646817</v>
      </c>
      <c r="AH132" t="str">
        <f t="shared" si="319"/>
        <v>51 Skilled agricultural and related trades</v>
      </c>
      <c r="AI132" s="27">
        <f t="shared" si="305"/>
        <v>6.9478458096876583E-3</v>
      </c>
      <c r="AJ132" s="27">
        <f t="shared" si="305"/>
        <v>4.6402007786896182E-2</v>
      </c>
      <c r="AK132" s="27">
        <f t="shared" si="305"/>
        <v>7.1959957066580205E-3</v>
      </c>
      <c r="AL132" s="27">
        <f t="shared" si="305"/>
        <v>0.10159877137906859</v>
      </c>
      <c r="AM132" s="27">
        <f t="shared" si="306"/>
        <v>0.10879476708572661</v>
      </c>
      <c r="AS132" t="str">
        <f t="shared" si="320"/>
        <v>51 Skilled agricultural and related trades</v>
      </c>
      <c r="AT132" s="27">
        <f t="shared" si="307"/>
        <v>-1.3609219584553744E-2</v>
      </c>
      <c r="AU132" s="27">
        <f t="shared" si="307"/>
        <v>0.1400886997607495</v>
      </c>
      <c r="AV132" s="27">
        <f t="shared" si="307"/>
        <v>4.137913084884981E-3</v>
      </c>
      <c r="AW132" s="27">
        <f t="shared" si="307"/>
        <v>0.17692196232674273</v>
      </c>
      <c r="AX132" s="27">
        <f t="shared" si="308"/>
        <v>0.18105987541162771</v>
      </c>
      <c r="BD132" t="str">
        <f t="shared" si="321"/>
        <v>51 Skilled agricultural and related trades</v>
      </c>
      <c r="BE132" s="27">
        <f t="shared" si="309"/>
        <v>9.5007942505447973E-2</v>
      </c>
      <c r="BF132" s="27">
        <f t="shared" si="309"/>
        <v>0.10233837629111697</v>
      </c>
      <c r="BG132" s="27">
        <f t="shared" si="309"/>
        <v>-9.7811279434546705E-2</v>
      </c>
      <c r="BH132" s="27">
        <f t="shared" si="309"/>
        <v>2.520988220363285E-2</v>
      </c>
      <c r="BI132" s="27">
        <f t="shared" si="310"/>
        <v>-7.2601397230913856E-2</v>
      </c>
      <c r="BO132" t="str">
        <f t="shared" si="322"/>
        <v>51 Skilled agricultural and related trades</v>
      </c>
      <c r="BP132" s="27">
        <f t="shared" si="311"/>
        <v>0.15483943881021145</v>
      </c>
      <c r="BQ132" s="27">
        <f t="shared" si="311"/>
        <v>8.6221100956123564E-2</v>
      </c>
      <c r="BR132" s="27">
        <f t="shared" si="311"/>
        <v>-0.15843849267854293</v>
      </c>
      <c r="BS132" s="27">
        <f t="shared" si="311"/>
        <v>-9.4355112755606818E-2</v>
      </c>
      <c r="BT132" s="27">
        <f t="shared" si="312"/>
        <v>-0.25279360543414975</v>
      </c>
      <c r="BZ132" t="str">
        <f t="shared" si="323"/>
        <v>51 Skilled agricultural and related trades</v>
      </c>
      <c r="CA132" s="68">
        <f t="shared" si="313"/>
        <v>-0.10643206943694294</v>
      </c>
      <c r="CB132" s="68">
        <f t="shared" si="313"/>
        <v>0.16370630096566052</v>
      </c>
      <c r="CC132" s="68">
        <f t="shared" si="313"/>
        <v>-0.28026845222049712</v>
      </c>
      <c r="CD132" s="68">
        <f t="shared" si="313"/>
        <v>-0.23447660709503704</v>
      </c>
      <c r="CE132" s="68">
        <f t="shared" si="314"/>
        <v>-0.51474505931553416</v>
      </c>
      <c r="CK132" t="str">
        <f t="shared" si="324"/>
        <v>51 Skilled agricultural and related trades</v>
      </c>
      <c r="CL132" s="68">
        <f t="shared" si="315"/>
        <v>-5.0771822800975697E-2</v>
      </c>
      <c r="CM132" s="68">
        <f t="shared" si="315"/>
        <v>6.6578314030946273E-2</v>
      </c>
      <c r="CN132" s="68">
        <f t="shared" si="315"/>
        <v>3.6373589495732439E-2</v>
      </c>
      <c r="CO132" s="68">
        <f t="shared" si="315"/>
        <v>-0.19536165492853336</v>
      </c>
      <c r="CP132" s="68">
        <f t="shared" si="316"/>
        <v>-0.15898806543280092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-1.9088063630298344E-4</v>
      </c>
      <c r="C133" s="27">
        <f t="shared" si="299"/>
        <v>1.0047247352640183E-3</v>
      </c>
      <c r="D133" s="27">
        <f t="shared" si="299"/>
        <v>4.5953874273023006E-3</v>
      </c>
      <c r="E133" s="27">
        <f t="shared" si="299"/>
        <v>1.083030737443258E-2</v>
      </c>
      <c r="F133" s="27">
        <f t="shared" si="300"/>
        <v>1.542569480173488E-2</v>
      </c>
      <c r="L133" t="str">
        <f t="shared" si="317"/>
        <v>52 Skilled metal, electrical and electronic trades</v>
      </c>
      <c r="M133" s="27">
        <f t="shared" si="301"/>
        <v>8.8025698771827199E-2</v>
      </c>
      <c r="N133" s="27">
        <f t="shared" si="301"/>
        <v>-8.8200683596505625E-2</v>
      </c>
      <c r="O133" s="27">
        <f t="shared" si="301"/>
        <v>0.12847626190396111</v>
      </c>
      <c r="P133" s="27">
        <f t="shared" si="301"/>
        <v>0.21785809992103483</v>
      </c>
      <c r="Q133" s="27">
        <f t="shared" si="302"/>
        <v>0.34633436182499594</v>
      </c>
      <c r="W133" t="str">
        <f t="shared" si="318"/>
        <v>52 Skilled metal, electrical and electronic trades</v>
      </c>
      <c r="X133" s="27">
        <f t="shared" si="303"/>
        <v>-5.4730441212385461E-2</v>
      </c>
      <c r="Y133" s="27">
        <f t="shared" si="303"/>
        <v>1.4746617643360604E-2</v>
      </c>
      <c r="Z133" s="27">
        <f t="shared" si="303"/>
        <v>0.14519846206234366</v>
      </c>
      <c r="AA133" s="27">
        <f t="shared" si="303"/>
        <v>0.29483044882963649</v>
      </c>
      <c r="AB133" s="27">
        <f t="shared" si="304"/>
        <v>0.44002891089198015</v>
      </c>
      <c r="AH133" t="str">
        <f t="shared" si="319"/>
        <v>52 Skilled metal, electrical and electronic trades</v>
      </c>
      <c r="AI133" s="27">
        <f t="shared" si="305"/>
        <v>-6.718938207758729E-2</v>
      </c>
      <c r="AJ133" s="27">
        <f t="shared" si="305"/>
        <v>3.0022196775766563E-2</v>
      </c>
      <c r="AK133" s="27">
        <f t="shared" si="305"/>
        <v>4.2695146822852803E-2</v>
      </c>
      <c r="AL133" s="27">
        <f t="shared" si="305"/>
        <v>0.10914458348551881</v>
      </c>
      <c r="AM133" s="27">
        <f t="shared" si="306"/>
        <v>0.15183973030837161</v>
      </c>
      <c r="AS133" t="str">
        <f t="shared" si="320"/>
        <v>52 Skilled metal, electrical and electronic trades</v>
      </c>
      <c r="AT133" s="27">
        <f t="shared" si="307"/>
        <v>-0.31945524353285903</v>
      </c>
      <c r="AU133" s="27">
        <f t="shared" si="307"/>
        <v>7.3501468928810931E-2</v>
      </c>
      <c r="AV133" s="27">
        <f t="shared" si="307"/>
        <v>-1.843954454501695E-2</v>
      </c>
      <c r="AW133" s="27">
        <f t="shared" si="307"/>
        <v>0.14369472393742999</v>
      </c>
      <c r="AX133" s="27">
        <f t="shared" si="308"/>
        <v>0.12525517939241304</v>
      </c>
      <c r="BD133" t="str">
        <f t="shared" si="321"/>
        <v>52 Skilled metal, electrical and electronic trades</v>
      </c>
      <c r="BE133" s="27">
        <f t="shared" si="309"/>
        <v>0.93577423244104807</v>
      </c>
      <c r="BF133" s="27">
        <f t="shared" si="309"/>
        <v>-1.8057271891145028</v>
      </c>
      <c r="BG133" s="27">
        <f t="shared" si="309"/>
        <v>-2.3747063140771019E-3</v>
      </c>
      <c r="BH133" s="27">
        <f t="shared" si="309"/>
        <v>-0.39849553139525362</v>
      </c>
      <c r="BI133" s="27">
        <f t="shared" si="310"/>
        <v>-0.40087023770933072</v>
      </c>
      <c r="BO133" t="str">
        <f t="shared" si="322"/>
        <v>52 Skilled metal, electrical and electronic trades</v>
      </c>
      <c r="BP133" s="27">
        <f t="shared" si="311"/>
        <v>0.11356360299451396</v>
      </c>
      <c r="BQ133" s="27">
        <f t="shared" si="311"/>
        <v>-0.87180978676011822</v>
      </c>
      <c r="BR133" s="27">
        <f t="shared" si="311"/>
        <v>-0.46455504404512027</v>
      </c>
      <c r="BS133" s="27">
        <f t="shared" si="311"/>
        <v>-0.85360148197157848</v>
      </c>
      <c r="BT133" s="27">
        <f t="shared" si="312"/>
        <v>-1.3181565260166987</v>
      </c>
      <c r="BZ133" t="str">
        <f t="shared" si="323"/>
        <v>52 Skilled metal, electrical and electronic trades</v>
      </c>
      <c r="CA133" s="68">
        <f t="shared" si="313"/>
        <v>-0.36624592680150014</v>
      </c>
      <c r="CB133" s="68">
        <f t="shared" si="313"/>
        <v>-0.25942972250961116</v>
      </c>
      <c r="CC133" s="68">
        <f t="shared" si="313"/>
        <v>-0.5136965361915975</v>
      </c>
      <c r="CD133" s="68">
        <f t="shared" si="313"/>
        <v>-0.8701566138671577</v>
      </c>
      <c r="CE133" s="68">
        <f t="shared" si="314"/>
        <v>-1.3838531500587552</v>
      </c>
      <c r="CK133" t="str">
        <f t="shared" si="324"/>
        <v>52 Skilled metal, electrical and electronic trades</v>
      </c>
      <c r="CL133" s="68">
        <f t="shared" si="315"/>
        <v>5.7931193067011555E-2</v>
      </c>
      <c r="CM133" s="68">
        <f t="shared" si="315"/>
        <v>-0.17066165099480357</v>
      </c>
      <c r="CN133" s="68">
        <f t="shared" si="315"/>
        <v>2.8612441791254217E-2</v>
      </c>
      <c r="CO133" s="68">
        <f t="shared" si="315"/>
        <v>-0.22908261021474241</v>
      </c>
      <c r="CP133" s="68">
        <f t="shared" si="316"/>
        <v>-0.20047016842348819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-3.1389248884194287E-3</v>
      </c>
      <c r="C134" s="27">
        <f t="shared" si="299"/>
        <v>-1.3485151482439004E-3</v>
      </c>
      <c r="D134" s="27">
        <f t="shared" si="299"/>
        <v>2.9339621657843056E-3</v>
      </c>
      <c r="E134" s="27">
        <f t="shared" si="299"/>
        <v>3.0800393590496144E-4</v>
      </c>
      <c r="F134" s="27">
        <f t="shared" si="300"/>
        <v>3.241966101689267E-3</v>
      </c>
      <c r="L134" t="str">
        <f t="shared" si="317"/>
        <v>53 Skilled construction and building trades</v>
      </c>
      <c r="M134" s="27">
        <f t="shared" si="301"/>
        <v>6.7609733546821205E-3</v>
      </c>
      <c r="N134" s="27">
        <f t="shared" si="301"/>
        <v>-3.213747326610647E-2</v>
      </c>
      <c r="O134" s="27">
        <f t="shared" si="301"/>
        <v>2.6142915405677342E-2</v>
      </c>
      <c r="P134" s="27">
        <f t="shared" si="301"/>
        <v>3.4685501619243275E-2</v>
      </c>
      <c r="Q134" s="27">
        <f t="shared" si="302"/>
        <v>6.0828417024920617E-2</v>
      </c>
      <c r="W134" t="str">
        <f t="shared" si="318"/>
        <v>53 Skilled construction and building trades</v>
      </c>
      <c r="X134" s="27">
        <f t="shared" si="303"/>
        <v>-0.10086535337993197</v>
      </c>
      <c r="Y134" s="27">
        <f t="shared" si="303"/>
        <v>-9.9403865773785571E-3</v>
      </c>
      <c r="Z134" s="27">
        <f t="shared" si="303"/>
        <v>5.3930696119105503E-2</v>
      </c>
      <c r="AA134" s="27">
        <f t="shared" si="303"/>
        <v>8.9700463224840765E-2</v>
      </c>
      <c r="AB134" s="27">
        <f t="shared" si="304"/>
        <v>0.14363115934394627</v>
      </c>
      <c r="AH134" t="str">
        <f t="shared" si="319"/>
        <v>53 Skilled construction and building trades</v>
      </c>
      <c r="AI134" s="27">
        <f t="shared" si="305"/>
        <v>-2.3084209202719363E-2</v>
      </c>
      <c r="AJ134" s="27">
        <f t="shared" si="305"/>
        <v>-4.7660567083850913E-3</v>
      </c>
      <c r="AK134" s="27">
        <f t="shared" si="305"/>
        <v>3.1121670296520021E-2</v>
      </c>
      <c r="AL134" s="27">
        <f t="shared" si="305"/>
        <v>5.4361693702991432E-2</v>
      </c>
      <c r="AM134" s="27">
        <f t="shared" si="306"/>
        <v>8.5483363999511452E-2</v>
      </c>
      <c r="AS134" t="str">
        <f t="shared" si="320"/>
        <v>53 Skilled construction and building trades</v>
      </c>
      <c r="AT134" s="27">
        <f t="shared" si="307"/>
        <v>-5.5861654938238525E-2</v>
      </c>
      <c r="AU134" s="27">
        <f t="shared" si="307"/>
        <v>-1.8201973223339496E-2</v>
      </c>
      <c r="AV134" s="27">
        <f t="shared" si="307"/>
        <v>4.9177072841891434E-2</v>
      </c>
      <c r="AW134" s="27">
        <f t="shared" si="307"/>
        <v>4.8909134459449888E-2</v>
      </c>
      <c r="AX134" s="27">
        <f t="shared" si="308"/>
        <v>9.8086207301341322E-2</v>
      </c>
      <c r="BD134" t="str">
        <f t="shared" si="321"/>
        <v>53 Skilled construction and building trades</v>
      </c>
      <c r="BE134" s="27">
        <f t="shared" si="309"/>
        <v>3.7804689376232936E-2</v>
      </c>
      <c r="BF134" s="27">
        <f t="shared" si="309"/>
        <v>-1.1620154376265277</v>
      </c>
      <c r="BG134" s="27">
        <f t="shared" si="309"/>
        <v>-0.13395461978349399</v>
      </c>
      <c r="BH134" s="27">
        <f t="shared" si="309"/>
        <v>-0.50467386073480291</v>
      </c>
      <c r="BI134" s="27">
        <f t="shared" si="310"/>
        <v>-0.6386284805182969</v>
      </c>
      <c r="BO134" t="str">
        <f t="shared" si="322"/>
        <v>53 Skilled construction and building trades</v>
      </c>
      <c r="BP134" s="27">
        <f t="shared" si="311"/>
        <v>0.32660010065939726</v>
      </c>
      <c r="BQ134" s="27">
        <f t="shared" si="311"/>
        <v>-1.0288641539584655</v>
      </c>
      <c r="BR134" s="27">
        <f t="shared" si="311"/>
        <v>-6.0479574862843943E-2</v>
      </c>
      <c r="BS134" s="27">
        <f t="shared" si="311"/>
        <v>-0.30456847918274343</v>
      </c>
      <c r="BT134" s="27">
        <f t="shared" si="312"/>
        <v>-0.36504805404558738</v>
      </c>
      <c r="BZ134" t="str">
        <f t="shared" si="323"/>
        <v>53 Skilled construction and building trades</v>
      </c>
      <c r="CA134" s="68">
        <f t="shared" si="313"/>
        <v>-0.18574226512283065</v>
      </c>
      <c r="CB134" s="68">
        <f t="shared" si="313"/>
        <v>-0.36228746377601473</v>
      </c>
      <c r="CC134" s="68">
        <f t="shared" si="313"/>
        <v>-0.28962188504244613</v>
      </c>
      <c r="CD134" s="68">
        <f t="shared" si="313"/>
        <v>-0.46648416085789468</v>
      </c>
      <c r="CE134" s="68">
        <f t="shared" si="314"/>
        <v>-0.75610604590034081</v>
      </c>
      <c r="CK134" t="str">
        <f t="shared" si="324"/>
        <v>53 Skilled construction and building trades</v>
      </c>
      <c r="CL134" s="68">
        <f t="shared" si="315"/>
        <v>-3.2502990133004728E-2</v>
      </c>
      <c r="CM134" s="68">
        <f t="shared" si="315"/>
        <v>-0.30961395790187951</v>
      </c>
      <c r="CN134" s="68">
        <f t="shared" si="315"/>
        <v>-6.932004881622289E-2</v>
      </c>
      <c r="CO134" s="68">
        <f t="shared" si="315"/>
        <v>-0.44490107249782851</v>
      </c>
      <c r="CP134" s="68">
        <f t="shared" si="316"/>
        <v>-0.5142211213140514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3.527542549529937E-3</v>
      </c>
      <c r="C135" s="27">
        <f t="shared" si="299"/>
        <v>-3.7927182906185367E-3</v>
      </c>
      <c r="D135" s="27">
        <f t="shared" si="299"/>
        <v>1.4595841353116139E-2</v>
      </c>
      <c r="E135" s="27">
        <f t="shared" si="299"/>
        <v>1.927910469853171E-2</v>
      </c>
      <c r="F135" s="27">
        <f t="shared" si="300"/>
        <v>3.3874946051647849E-2</v>
      </c>
      <c r="L135" t="str">
        <f t="shared" si="317"/>
        <v>54 Textiles, printing and other skilled trades</v>
      </c>
      <c r="M135" s="27">
        <f t="shared" si="301"/>
        <v>0.13715905116205362</v>
      </c>
      <c r="N135" s="27">
        <f t="shared" si="301"/>
        <v>-8.537174809029735E-2</v>
      </c>
      <c r="O135" s="27">
        <f t="shared" si="301"/>
        <v>7.4474558901821364E-2</v>
      </c>
      <c r="P135" s="27">
        <f t="shared" si="301"/>
        <v>0.15112652768964602</v>
      </c>
      <c r="Q135" s="27">
        <f t="shared" si="302"/>
        <v>0.22560108659146738</v>
      </c>
      <c r="W135" t="str">
        <f t="shared" si="318"/>
        <v>54 Textiles, printing and other skilled trades</v>
      </c>
      <c r="X135" s="27">
        <f t="shared" si="303"/>
        <v>-4.2123834689899997E-3</v>
      </c>
      <c r="Y135" s="27">
        <f t="shared" si="303"/>
        <v>-1.982433216452717E-2</v>
      </c>
      <c r="Z135" s="27">
        <f t="shared" si="303"/>
        <v>0.16383962788019812</v>
      </c>
      <c r="AA135" s="27">
        <f t="shared" si="303"/>
        <v>0.23203475536829055</v>
      </c>
      <c r="AB135" s="27">
        <f t="shared" si="304"/>
        <v>0.39587438324848867</v>
      </c>
      <c r="AH135" t="str">
        <f t="shared" si="319"/>
        <v>54 Textiles, printing and other skilled trades</v>
      </c>
      <c r="AI135" s="27">
        <f t="shared" si="305"/>
        <v>-2.4874394713963854E-2</v>
      </c>
      <c r="AJ135" s="27">
        <f t="shared" si="305"/>
        <v>2.3804992778758305E-2</v>
      </c>
      <c r="AK135" s="27">
        <f t="shared" si="305"/>
        <v>2.3027503757848788E-2</v>
      </c>
      <c r="AL135" s="27">
        <f t="shared" si="305"/>
        <v>8.3431148352164031E-2</v>
      </c>
      <c r="AM135" s="27">
        <f t="shared" si="306"/>
        <v>0.10645865211001282</v>
      </c>
      <c r="AS135" t="str">
        <f t="shared" si="320"/>
        <v>54 Textiles, printing and other skilled trades</v>
      </c>
      <c r="AT135" s="27">
        <f t="shared" si="307"/>
        <v>-2.4615870289726116E-2</v>
      </c>
      <c r="AU135" s="27">
        <f t="shared" si="307"/>
        <v>9.5942857091544931E-3</v>
      </c>
      <c r="AV135" s="27">
        <f t="shared" si="307"/>
        <v>5.4138441266188775E-2</v>
      </c>
      <c r="AW135" s="27">
        <f t="shared" si="307"/>
        <v>8.5083709055015666E-2</v>
      </c>
      <c r="AX135" s="27">
        <f t="shared" si="308"/>
        <v>0.13922215032120444</v>
      </c>
      <c r="BD135" t="str">
        <f t="shared" si="321"/>
        <v>54 Textiles, printing and other skilled trades</v>
      </c>
      <c r="BE135" s="27">
        <f t="shared" si="309"/>
        <v>-7.9482973135470925E-2</v>
      </c>
      <c r="BF135" s="27">
        <f t="shared" si="309"/>
        <v>-0.14436172811714387</v>
      </c>
      <c r="BG135" s="27">
        <f t="shared" si="309"/>
        <v>0.11929720598553439</v>
      </c>
      <c r="BH135" s="27">
        <f t="shared" si="309"/>
        <v>-0.10577749282530813</v>
      </c>
      <c r="BI135" s="27">
        <f t="shared" si="310"/>
        <v>1.3519713160226265E-2</v>
      </c>
      <c r="BO135" t="str">
        <f t="shared" si="322"/>
        <v>54 Textiles, printing and other skilled trades</v>
      </c>
      <c r="BP135" s="27">
        <f t="shared" si="311"/>
        <v>-0.47359006212844612</v>
      </c>
      <c r="BQ135" s="27">
        <f t="shared" si="311"/>
        <v>-9.907785830874305E-2</v>
      </c>
      <c r="BR135" s="27">
        <f t="shared" si="311"/>
        <v>-0.22180358084652063</v>
      </c>
      <c r="BS135" s="27">
        <f t="shared" si="311"/>
        <v>-0.44295135151456044</v>
      </c>
      <c r="BT135" s="27">
        <f t="shared" si="312"/>
        <v>-0.66475493236108107</v>
      </c>
      <c r="BZ135" t="str">
        <f t="shared" si="323"/>
        <v>54 Textiles, printing and other skilled trades</v>
      </c>
      <c r="CA135" s="68">
        <f t="shared" si="313"/>
        <v>-0.57575574108679395</v>
      </c>
      <c r="CB135" s="68">
        <f t="shared" si="313"/>
        <v>4.7843244770679361E-2</v>
      </c>
      <c r="CC135" s="68">
        <f t="shared" si="313"/>
        <v>-9.8155983485509246E-2</v>
      </c>
      <c r="CD135" s="68">
        <f t="shared" si="313"/>
        <v>-0.448260970406267</v>
      </c>
      <c r="CE135" s="68">
        <f t="shared" si="314"/>
        <v>-0.54641695389177625</v>
      </c>
      <c r="CK135" t="str">
        <f t="shared" si="324"/>
        <v>54 Textiles, printing and other skilled trades</v>
      </c>
      <c r="CL135" s="68">
        <f t="shared" si="315"/>
        <v>-0.15205932125625166</v>
      </c>
      <c r="CM135" s="68">
        <f t="shared" si="315"/>
        <v>-7.4180715155468313E-2</v>
      </c>
      <c r="CN135" s="68">
        <f t="shared" si="315"/>
        <v>-0.11489554378347455</v>
      </c>
      <c r="CO135" s="68">
        <f t="shared" si="315"/>
        <v>-0.2037309870030391</v>
      </c>
      <c r="CP135" s="68">
        <f t="shared" si="316"/>
        <v>-0.31862653078651365</v>
      </c>
    </row>
    <row r="136" spans="1:94" x14ac:dyDescent="0.2">
      <c r="A136" t="str">
        <f t="shared" si="298"/>
        <v>61 Caring personal service occupations</v>
      </c>
      <c r="B136" s="27">
        <f t="shared" si="299"/>
        <v>4.7550996265357699E-3</v>
      </c>
      <c r="C136" s="27">
        <f t="shared" si="299"/>
        <v>-6.3914837573048403E-3</v>
      </c>
      <c r="D136" s="27">
        <f t="shared" si="299"/>
        <v>1.064250887527482E-2</v>
      </c>
      <c r="E136" s="27">
        <f t="shared" si="299"/>
        <v>1.6261889278865918E-2</v>
      </c>
      <c r="F136" s="27">
        <f t="shared" si="300"/>
        <v>2.6904398154140738E-2</v>
      </c>
      <c r="L136" t="str">
        <f t="shared" si="317"/>
        <v>61 Caring personal service occupations</v>
      </c>
      <c r="M136" s="27">
        <f t="shared" si="301"/>
        <v>0.66295745441475762</v>
      </c>
      <c r="N136" s="27">
        <f t="shared" si="301"/>
        <v>-0.38243070311721628</v>
      </c>
      <c r="O136" s="27">
        <f t="shared" si="301"/>
        <v>0.65436812465049021</v>
      </c>
      <c r="P136" s="27">
        <f t="shared" si="301"/>
        <v>0.96610020233526983</v>
      </c>
      <c r="Q136" s="27">
        <f t="shared" si="302"/>
        <v>1.62046832698576</v>
      </c>
      <c r="W136" t="str">
        <f t="shared" si="318"/>
        <v>61 Caring personal service occupations</v>
      </c>
      <c r="X136" s="27">
        <f t="shared" si="303"/>
        <v>0.71232704230206956</v>
      </c>
      <c r="Y136" s="27">
        <f t="shared" si="303"/>
        <v>-0.11975442911791045</v>
      </c>
      <c r="Z136" s="27">
        <f t="shared" si="303"/>
        <v>1.3279473403323001</v>
      </c>
      <c r="AA136" s="27">
        <f t="shared" si="303"/>
        <v>2.131556380518286</v>
      </c>
      <c r="AB136" s="27">
        <f t="shared" si="304"/>
        <v>3.4595037208505861</v>
      </c>
      <c r="AH136" t="str">
        <f t="shared" si="319"/>
        <v>61 Caring personal service occupations</v>
      </c>
      <c r="AI136" s="27">
        <f t="shared" si="305"/>
        <v>-0.11499702708929238</v>
      </c>
      <c r="AJ136" s="27">
        <f t="shared" si="305"/>
        <v>-0.15933212069516856</v>
      </c>
      <c r="AK136" s="27">
        <f t="shared" si="305"/>
        <v>0.21305577582386359</v>
      </c>
      <c r="AL136" s="27">
        <f t="shared" si="305"/>
        <v>0.39348102881496505</v>
      </c>
      <c r="AM136" s="27">
        <f t="shared" si="306"/>
        <v>0.60653680463882864</v>
      </c>
      <c r="AS136" t="str">
        <f t="shared" si="320"/>
        <v>61 Caring personal service occupations</v>
      </c>
      <c r="AT136" s="27">
        <f t="shared" si="307"/>
        <v>0.15852609043706334</v>
      </c>
      <c r="AU136" s="27">
        <f t="shared" si="307"/>
        <v>-9.8140296325012866E-2</v>
      </c>
      <c r="AV136" s="27">
        <f t="shared" si="307"/>
        <v>0.15361829142412642</v>
      </c>
      <c r="AW136" s="27">
        <f t="shared" si="307"/>
        <v>0.32340911613974521</v>
      </c>
      <c r="AX136" s="27">
        <f t="shared" si="308"/>
        <v>0.47702740756387163</v>
      </c>
      <c r="BD136" t="str">
        <f t="shared" si="321"/>
        <v>61 Caring personal service occupations</v>
      </c>
      <c r="BE136" s="27">
        <f t="shared" si="309"/>
        <v>1.6022419858496253</v>
      </c>
      <c r="BF136" s="27">
        <f t="shared" si="309"/>
        <v>0.16200402014130333</v>
      </c>
      <c r="BG136" s="27">
        <f t="shared" si="309"/>
        <v>0.90152240153899754</v>
      </c>
      <c r="BH136" s="27">
        <f t="shared" si="309"/>
        <v>1.9748401250604672</v>
      </c>
      <c r="BI136" s="27">
        <f t="shared" si="310"/>
        <v>2.8763625265994648</v>
      </c>
      <c r="BO136" t="str">
        <f t="shared" si="322"/>
        <v>61 Caring personal service occupations</v>
      </c>
      <c r="BP136" s="27">
        <f t="shared" si="311"/>
        <v>-0.98384089687390031</v>
      </c>
      <c r="BQ136" s="27">
        <f t="shared" si="311"/>
        <v>-0.5794857298543743</v>
      </c>
      <c r="BR136" s="27">
        <f t="shared" si="311"/>
        <v>-1.038491537589989</v>
      </c>
      <c r="BS136" s="27">
        <f t="shared" si="311"/>
        <v>-2.359554581513077</v>
      </c>
      <c r="BT136" s="27">
        <f t="shared" si="312"/>
        <v>-3.398046119103066</v>
      </c>
      <c r="BZ136" t="str">
        <f t="shared" si="323"/>
        <v>61 Caring personal service occupations</v>
      </c>
      <c r="CA136" s="68">
        <f t="shared" si="313"/>
        <v>-2.0362977115054401</v>
      </c>
      <c r="CB136" s="68">
        <f t="shared" si="313"/>
        <v>-0.16944413073880216</v>
      </c>
      <c r="CC136" s="68">
        <f t="shared" si="313"/>
        <v>-0.6487342224319439</v>
      </c>
      <c r="CD136" s="68">
        <f t="shared" si="313"/>
        <v>-0.34710125867170993</v>
      </c>
      <c r="CE136" s="68">
        <f t="shared" si="314"/>
        <v>-0.99583548110365383</v>
      </c>
      <c r="CK136" t="str">
        <f t="shared" si="324"/>
        <v>61 Caring personal service occupations</v>
      </c>
      <c r="CL136" s="68">
        <f t="shared" si="315"/>
        <v>-4.2582771420479004E-2</v>
      </c>
      <c r="CM136" s="68">
        <f t="shared" si="315"/>
        <v>-5.2002044893346366E-2</v>
      </c>
      <c r="CN136" s="68">
        <f t="shared" si="315"/>
        <v>0.12291777059406428</v>
      </c>
      <c r="CO136" s="68">
        <f t="shared" si="315"/>
        <v>4.9754093133473509E-2</v>
      </c>
      <c r="CP136" s="68">
        <f t="shared" si="316"/>
        <v>0.17267186372753779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9.0467485763147653E-3</v>
      </c>
      <c r="C137" s="27">
        <f t="shared" si="299"/>
        <v>-6.9197702758941101E-3</v>
      </c>
      <c r="D137" s="27">
        <f t="shared" si="299"/>
        <v>3.8859020968692645E-3</v>
      </c>
      <c r="E137" s="27">
        <f t="shared" si="299"/>
        <v>9.5632979884738914E-3</v>
      </c>
      <c r="F137" s="27">
        <f t="shared" si="300"/>
        <v>1.3449200085343156E-2</v>
      </c>
      <c r="L137" t="str">
        <f t="shared" si="317"/>
        <v>62 Leisure, travel and related personal service occupations</v>
      </c>
      <c r="M137" s="27">
        <f t="shared" si="301"/>
        <v>0.14775953132537206</v>
      </c>
      <c r="N137" s="27">
        <f t="shared" si="301"/>
        <v>-8.5947319755025231E-2</v>
      </c>
      <c r="O137" s="27">
        <f t="shared" si="301"/>
        <v>4.1599159507377192E-2</v>
      </c>
      <c r="P137" s="27">
        <f t="shared" si="301"/>
        <v>9.6505110515155978E-2</v>
      </c>
      <c r="Q137" s="27">
        <f t="shared" si="302"/>
        <v>0.13810427002253317</v>
      </c>
      <c r="W137" t="str">
        <f t="shared" si="318"/>
        <v>62 Leisure, travel and related personal service occupations</v>
      </c>
      <c r="X137" s="27">
        <f t="shared" si="303"/>
        <v>0.32199240357746317</v>
      </c>
      <c r="Y137" s="27">
        <f t="shared" si="303"/>
        <v>-1.6402732211113547E-2</v>
      </c>
      <c r="Z137" s="27">
        <f t="shared" si="303"/>
        <v>0.22105731070744405</v>
      </c>
      <c r="AA137" s="27">
        <f t="shared" si="303"/>
        <v>0.6042698342101025</v>
      </c>
      <c r="AB137" s="27">
        <f t="shared" si="304"/>
        <v>0.82532714491754655</v>
      </c>
      <c r="AH137" t="str">
        <f t="shared" si="319"/>
        <v>62 Leisure, travel and related personal service occupations</v>
      </c>
      <c r="AI137" s="27">
        <f t="shared" si="305"/>
        <v>0.24266480825470316</v>
      </c>
      <c r="AJ137" s="27">
        <f t="shared" si="305"/>
        <v>-3.087235053454751E-2</v>
      </c>
      <c r="AK137" s="27">
        <f t="shared" si="305"/>
        <v>6.091599903338285E-2</v>
      </c>
      <c r="AL137" s="27">
        <f t="shared" si="305"/>
        <v>0.33855460494837952</v>
      </c>
      <c r="AM137" s="27">
        <f t="shared" si="306"/>
        <v>0.39947060398176237</v>
      </c>
      <c r="AS137" t="str">
        <f t="shared" si="320"/>
        <v>62 Leisure, travel and related personal service occupations</v>
      </c>
      <c r="AT137" s="27">
        <f t="shared" si="307"/>
        <v>0.29396897470885974</v>
      </c>
      <c r="AU137" s="27">
        <f t="shared" si="307"/>
        <v>8.7959481309808907E-2</v>
      </c>
      <c r="AV137" s="27">
        <f t="shared" si="307"/>
        <v>0.10337180020207515</v>
      </c>
      <c r="AW137" s="27">
        <f t="shared" si="307"/>
        <v>0.56916178183935595</v>
      </c>
      <c r="AX137" s="27">
        <f t="shared" si="308"/>
        <v>0.6725335820414311</v>
      </c>
      <c r="BD137" t="str">
        <f t="shared" si="321"/>
        <v>62 Leisure, travel and related personal service occupations</v>
      </c>
      <c r="BE137" s="27">
        <f t="shared" si="309"/>
        <v>0.7070632087624098</v>
      </c>
      <c r="BF137" s="27">
        <f t="shared" si="309"/>
        <v>-9.5254191910166597E-2</v>
      </c>
      <c r="BG137" s="27">
        <f t="shared" si="309"/>
        <v>-0.42182721129224232</v>
      </c>
      <c r="BH137" s="27">
        <f t="shared" si="309"/>
        <v>-0.2050242084161944</v>
      </c>
      <c r="BI137" s="27">
        <f t="shared" si="310"/>
        <v>-0.62685141970843672</v>
      </c>
      <c r="BO137" t="str">
        <f t="shared" si="322"/>
        <v>62 Leisure, travel and related personal service occupations</v>
      </c>
      <c r="BP137" s="27">
        <f t="shared" si="311"/>
        <v>0.56278084845387211</v>
      </c>
      <c r="BQ137" s="27">
        <f t="shared" si="311"/>
        <v>-0.22013481305604854</v>
      </c>
      <c r="BR137" s="27">
        <f t="shared" si="311"/>
        <v>-0.75747508447051626</v>
      </c>
      <c r="BS137" s="27">
        <f t="shared" si="311"/>
        <v>-0.60597183606912886</v>
      </c>
      <c r="BT137" s="27">
        <f t="shared" si="312"/>
        <v>-1.3634469205396451</v>
      </c>
      <c r="BZ137" t="str">
        <f t="shared" si="323"/>
        <v>62 Leisure, travel and related personal service occupations</v>
      </c>
      <c r="CA137" s="68">
        <f t="shared" si="313"/>
        <v>0.12444246255539237</v>
      </c>
      <c r="CB137" s="68">
        <f t="shared" si="313"/>
        <v>-9.9879016417831146E-2</v>
      </c>
      <c r="CC137" s="68">
        <f t="shared" si="313"/>
        <v>-3.552185617914061E-2</v>
      </c>
      <c r="CD137" s="68">
        <f t="shared" si="313"/>
        <v>-0.52186781487115863</v>
      </c>
      <c r="CE137" s="68">
        <f t="shared" si="314"/>
        <v>-0.55738967105029924</v>
      </c>
      <c r="CK137" t="str">
        <f t="shared" si="324"/>
        <v>62 Leisure, travel and related personal service occupations</v>
      </c>
      <c r="CL137" s="68">
        <f t="shared" si="315"/>
        <v>-1.0247867212681561E-2</v>
      </c>
      <c r="CM137" s="68">
        <f t="shared" si="315"/>
        <v>-0.12762817339287447</v>
      </c>
      <c r="CN137" s="68">
        <f t="shared" si="315"/>
        <v>-0.11884854994683675</v>
      </c>
      <c r="CO137" s="68">
        <f t="shared" si="315"/>
        <v>-0.19185804607732998</v>
      </c>
      <c r="CP137" s="68">
        <f t="shared" si="316"/>
        <v>-0.31070659602416673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2.1910220997895555E-4</v>
      </c>
      <c r="C138" s="27">
        <f t="shared" si="299"/>
        <v>-1.058701267352758E-4</v>
      </c>
      <c r="D138" s="27">
        <f t="shared" si="299"/>
        <v>2.4043833786386182E-4</v>
      </c>
      <c r="E138" s="27">
        <f t="shared" si="299"/>
        <v>6.034992921509321E-4</v>
      </c>
      <c r="F138" s="27">
        <f t="shared" si="300"/>
        <v>8.4393763001479392E-4</v>
      </c>
      <c r="L138" t="str">
        <f t="shared" si="317"/>
        <v>63 Community and civil enforcement occupations</v>
      </c>
      <c r="M138" s="27">
        <f t="shared" si="301"/>
        <v>5.3215699413397891E-4</v>
      </c>
      <c r="N138" s="27">
        <f t="shared" si="301"/>
        <v>2.324792397676724E-3</v>
      </c>
      <c r="O138" s="27">
        <f t="shared" si="301"/>
        <v>1.3229647176158515E-4</v>
      </c>
      <c r="P138" s="27">
        <f t="shared" si="301"/>
        <v>1.0390248277417514E-2</v>
      </c>
      <c r="Q138" s="27">
        <f t="shared" si="302"/>
        <v>1.0522544749179099E-2</v>
      </c>
      <c r="W138" t="str">
        <f t="shared" si="318"/>
        <v>63 Community and civil enforcement occupations</v>
      </c>
      <c r="X138" s="27">
        <f t="shared" si="303"/>
        <v>5.9846843109852277E-4</v>
      </c>
      <c r="Y138" s="27">
        <f t="shared" si="303"/>
        <v>1.3047259080476006E-2</v>
      </c>
      <c r="Z138" s="27">
        <f t="shared" si="303"/>
        <v>4.7323831313978715E-3</v>
      </c>
      <c r="AA138" s="27">
        <f t="shared" si="303"/>
        <v>3.6616724459392902E-2</v>
      </c>
      <c r="AB138" s="27">
        <f t="shared" si="304"/>
        <v>4.1349107590790773E-2</v>
      </c>
      <c r="AH138" t="str">
        <f t="shared" si="319"/>
        <v>63 Community and civil enforcement occupations</v>
      </c>
      <c r="AI138" s="27">
        <f t="shared" si="305"/>
        <v>-2.4803847942955065E-3</v>
      </c>
      <c r="AJ138" s="27">
        <f t="shared" si="305"/>
        <v>7.6699036989364422E-3</v>
      </c>
      <c r="AK138" s="27">
        <f t="shared" si="305"/>
        <v>-3.6496583048521471E-3</v>
      </c>
      <c r="AL138" s="27">
        <f t="shared" si="305"/>
        <v>8.7358686835096941E-3</v>
      </c>
      <c r="AM138" s="27">
        <f t="shared" si="306"/>
        <v>5.086210378657547E-3</v>
      </c>
      <c r="AS138" t="str">
        <f t="shared" si="320"/>
        <v>63 Community and civil enforcement occupations</v>
      </c>
      <c r="AT138" s="27">
        <f t="shared" si="307"/>
        <v>-4.1856862659137295E-3</v>
      </c>
      <c r="AU138" s="27">
        <f t="shared" si="307"/>
        <v>4.9135914866202564E-3</v>
      </c>
      <c r="AV138" s="27">
        <f t="shared" si="307"/>
        <v>-5.6272449393674484E-3</v>
      </c>
      <c r="AW138" s="27">
        <f t="shared" si="307"/>
        <v>1.9607607500416735E-3</v>
      </c>
      <c r="AX138" s="27">
        <f t="shared" si="308"/>
        <v>-3.6664841893257749E-3</v>
      </c>
      <c r="BD138" t="str">
        <f t="shared" si="321"/>
        <v>63 Community and civil enforcement occupations</v>
      </c>
      <c r="BE138" s="27">
        <f t="shared" si="309"/>
        <v>-2.3976783560742371E-2</v>
      </c>
      <c r="BF138" s="27">
        <f t="shared" si="309"/>
        <v>2.6073858942840158E-2</v>
      </c>
      <c r="BG138" s="27">
        <f t="shared" si="309"/>
        <v>-3.2293268497223582E-2</v>
      </c>
      <c r="BH138" s="27">
        <f t="shared" si="309"/>
        <v>1.8873361843593464E-2</v>
      </c>
      <c r="BI138" s="27">
        <f t="shared" si="310"/>
        <v>-1.3419906653630118E-2</v>
      </c>
      <c r="BO138" t="str">
        <f t="shared" si="322"/>
        <v>63 Community and civil enforcement occupations</v>
      </c>
      <c r="BP138" s="27">
        <f t="shared" si="311"/>
        <v>-1.9514930656306967E-2</v>
      </c>
      <c r="BQ138" s="27">
        <f t="shared" si="311"/>
        <v>2.7074286613617632E-2</v>
      </c>
      <c r="BR138" s="27">
        <f t="shared" si="311"/>
        <v>-4.1671804343181698E-2</v>
      </c>
      <c r="BS138" s="27">
        <f t="shared" si="311"/>
        <v>1.4724875011613153E-3</v>
      </c>
      <c r="BT138" s="27">
        <f t="shared" si="312"/>
        <v>-4.0199316842020383E-2</v>
      </c>
      <c r="BZ138" t="str">
        <f t="shared" si="323"/>
        <v>63 Community and civil enforcement occupations</v>
      </c>
      <c r="CA138" s="68">
        <f t="shared" si="313"/>
        <v>-2.6056510094447788E-2</v>
      </c>
      <c r="CB138" s="68">
        <f t="shared" si="313"/>
        <v>3.2714115545147526E-2</v>
      </c>
      <c r="CC138" s="68">
        <f t="shared" si="313"/>
        <v>-3.6164694413771917E-2</v>
      </c>
      <c r="CD138" s="68">
        <f t="shared" si="313"/>
        <v>-2.1034533813591952E-2</v>
      </c>
      <c r="CE138" s="68">
        <f t="shared" si="314"/>
        <v>-5.7199228227363869E-2</v>
      </c>
      <c r="CK138" t="str">
        <f t="shared" si="324"/>
        <v>63 Community and civil enforcement occupations</v>
      </c>
      <c r="CL138" s="68">
        <f t="shared" si="315"/>
        <v>-1.1575147249716932E-2</v>
      </c>
      <c r="CM138" s="68">
        <f t="shared" si="315"/>
        <v>4.3154540961920021E-3</v>
      </c>
      <c r="CN138" s="68">
        <f t="shared" si="315"/>
        <v>-1.4235943353716965E-2</v>
      </c>
      <c r="CO138" s="68">
        <f t="shared" si="315"/>
        <v>-4.3242700243550179E-3</v>
      </c>
      <c r="CP138" s="68">
        <f t="shared" si="316"/>
        <v>-1.8560213378071982E-2</v>
      </c>
    </row>
    <row r="139" spans="1:94" x14ac:dyDescent="0.2">
      <c r="A139" t="str">
        <f t="shared" si="298"/>
        <v>71 Sales occupations</v>
      </c>
      <c r="B139" s="27">
        <f t="shared" si="299"/>
        <v>2.5962585910573613E-2</v>
      </c>
      <c r="C139" s="27">
        <f t="shared" si="299"/>
        <v>-2.8023196627847066E-2</v>
      </c>
      <c r="D139" s="27">
        <f t="shared" si="299"/>
        <v>1.4227338924980557E-2</v>
      </c>
      <c r="E139" s="27">
        <f t="shared" si="299"/>
        <v>2.6209957576262918E-2</v>
      </c>
      <c r="F139" s="27">
        <f t="shared" si="300"/>
        <v>4.0437296501243475E-2</v>
      </c>
      <c r="L139" t="str">
        <f t="shared" si="317"/>
        <v>71 Sales occupations</v>
      </c>
      <c r="M139" s="27">
        <f t="shared" si="301"/>
        <v>0.26369690133418966</v>
      </c>
      <c r="N139" s="27">
        <f t="shared" si="301"/>
        <v>-0.16322967958075973</v>
      </c>
      <c r="O139" s="27">
        <f t="shared" si="301"/>
        <v>0.2744742552139694</v>
      </c>
      <c r="P139" s="27">
        <f t="shared" si="301"/>
        <v>0.6359246442565476</v>
      </c>
      <c r="Q139" s="27">
        <f t="shared" si="302"/>
        <v>0.910398899470517</v>
      </c>
      <c r="W139" t="str">
        <f t="shared" si="318"/>
        <v>71 Sales occupations</v>
      </c>
      <c r="X139" s="27">
        <f t="shared" si="303"/>
        <v>8.2973112559921347E-2</v>
      </c>
      <c r="Y139" s="27">
        <f t="shared" si="303"/>
        <v>0.22267046920923672</v>
      </c>
      <c r="Z139" s="27">
        <f t="shared" si="303"/>
        <v>0.57224777081523914</v>
      </c>
      <c r="AA139" s="27">
        <f t="shared" si="303"/>
        <v>1.8591020843310639</v>
      </c>
      <c r="AB139" s="27">
        <f t="shared" si="304"/>
        <v>2.4313498551463031</v>
      </c>
      <c r="AH139" t="str">
        <f t="shared" si="319"/>
        <v>71 Sales occupations</v>
      </c>
      <c r="AI139" s="27">
        <f t="shared" si="305"/>
        <v>2.2913918544994694E-2</v>
      </c>
      <c r="AJ139" s="27">
        <f t="shared" si="305"/>
        <v>2.3537194972652165E-2</v>
      </c>
      <c r="AK139" s="27">
        <f t="shared" si="305"/>
        <v>0.11261403954988736</v>
      </c>
      <c r="AL139" s="27">
        <f t="shared" si="305"/>
        <v>0.630817092531061</v>
      </c>
      <c r="AM139" s="27">
        <f t="shared" si="306"/>
        <v>0.74343113208094835</v>
      </c>
      <c r="AS139" t="str">
        <f t="shared" si="320"/>
        <v>71 Sales occupations</v>
      </c>
      <c r="AT139" s="27">
        <f t="shared" si="307"/>
        <v>-5.5851450618598308E-2</v>
      </c>
      <c r="AU139" s="27">
        <f t="shared" si="307"/>
        <v>0.10877000107786783</v>
      </c>
      <c r="AV139" s="27">
        <f t="shared" si="307"/>
        <v>8.5031810978348776E-3</v>
      </c>
      <c r="AW139" s="27">
        <f t="shared" si="307"/>
        <v>0.33862428367244712</v>
      </c>
      <c r="AX139" s="27">
        <f t="shared" si="308"/>
        <v>0.347127464770282</v>
      </c>
      <c r="BD139" t="str">
        <f t="shared" si="321"/>
        <v>71 Sales occupations</v>
      </c>
      <c r="BE139" s="27">
        <f t="shared" si="309"/>
        <v>0.50667414606317962</v>
      </c>
      <c r="BF139" s="27">
        <f t="shared" si="309"/>
        <v>-0.11742054007832259</v>
      </c>
      <c r="BG139" s="27">
        <f t="shared" si="309"/>
        <v>-4.8719729428926328E-2</v>
      </c>
      <c r="BH139" s="27">
        <f t="shared" si="309"/>
        <v>0.76814194901556121</v>
      </c>
      <c r="BI139" s="27">
        <f t="shared" si="310"/>
        <v>0.71942221958663488</v>
      </c>
      <c r="BO139" t="str">
        <f t="shared" si="322"/>
        <v>71 Sales occupations</v>
      </c>
      <c r="BP139" s="27">
        <f t="shared" si="311"/>
        <v>-0.66252224273266158</v>
      </c>
      <c r="BQ139" s="27">
        <f t="shared" si="311"/>
        <v>-0.47677816966610997</v>
      </c>
      <c r="BR139" s="27">
        <f t="shared" si="311"/>
        <v>-0.88805830681348397</v>
      </c>
      <c r="BS139" s="27">
        <f t="shared" si="311"/>
        <v>-1.4736304035981149</v>
      </c>
      <c r="BT139" s="27">
        <f t="shared" si="312"/>
        <v>-2.3616887104115989</v>
      </c>
      <c r="BZ139" t="str">
        <f t="shared" si="323"/>
        <v>71 Sales occupations</v>
      </c>
      <c r="CA139" s="68">
        <f t="shared" si="313"/>
        <v>-1.5360043807508177</v>
      </c>
      <c r="CB139" s="68">
        <f t="shared" si="313"/>
        <v>-0.30609947514724301</v>
      </c>
      <c r="CC139" s="68">
        <f t="shared" si="313"/>
        <v>-0.8456678266898745</v>
      </c>
      <c r="CD139" s="68">
        <f t="shared" si="313"/>
        <v>-3.4335842189798211</v>
      </c>
      <c r="CE139" s="68">
        <f t="shared" si="314"/>
        <v>-4.2792520456696952</v>
      </c>
      <c r="CK139" t="str">
        <f t="shared" si="324"/>
        <v>71 Sales occupations</v>
      </c>
      <c r="CL139" s="68">
        <f t="shared" si="315"/>
        <v>-0.34359451977401356</v>
      </c>
      <c r="CM139" s="68">
        <f t="shared" si="315"/>
        <v>-0.47387669161935819</v>
      </c>
      <c r="CN139" s="68">
        <f t="shared" si="315"/>
        <v>-0.2640134705266064</v>
      </c>
      <c r="CO139" s="68">
        <f t="shared" si="315"/>
        <v>-0.52527648647652958</v>
      </c>
      <c r="CP139" s="68">
        <f t="shared" si="316"/>
        <v>-0.78928995700313598</v>
      </c>
    </row>
    <row r="140" spans="1:94" x14ac:dyDescent="0.2">
      <c r="A140" t="str">
        <f t="shared" si="298"/>
        <v>72 Customer service occupations</v>
      </c>
      <c r="B140" s="27">
        <f t="shared" si="299"/>
        <v>7.5695219061581373E-3</v>
      </c>
      <c r="C140" s="27">
        <f t="shared" si="299"/>
        <v>-2.0695356391183736E-3</v>
      </c>
      <c r="D140" s="27">
        <f t="shared" si="299"/>
        <v>1.5136057999200946E-2</v>
      </c>
      <c r="E140" s="27">
        <f t="shared" si="299"/>
        <v>1.8591347763165948E-2</v>
      </c>
      <c r="F140" s="27">
        <f t="shared" si="300"/>
        <v>3.3727405762366894E-2</v>
      </c>
      <c r="L140" t="str">
        <f t="shared" si="317"/>
        <v>72 Customer service occupations</v>
      </c>
      <c r="M140" s="27">
        <f t="shared" si="301"/>
        <v>0.14381927858315668</v>
      </c>
      <c r="N140" s="27">
        <f t="shared" si="301"/>
        <v>-5.5465217079607221E-2</v>
      </c>
      <c r="O140" s="27">
        <f t="shared" si="301"/>
        <v>0.14996005831108355</v>
      </c>
      <c r="P140" s="27">
        <f t="shared" si="301"/>
        <v>0.22439830861490107</v>
      </c>
      <c r="Q140" s="27">
        <f t="shared" si="302"/>
        <v>0.37435836692598462</v>
      </c>
      <c r="W140" t="str">
        <f t="shared" si="318"/>
        <v>72 Customer service occupations</v>
      </c>
      <c r="X140" s="27">
        <f t="shared" si="303"/>
        <v>0.15598797791386509</v>
      </c>
      <c r="Y140" s="27">
        <f t="shared" si="303"/>
        <v>7.2865283592878027E-2</v>
      </c>
      <c r="Z140" s="27">
        <f t="shared" si="303"/>
        <v>0.29627562599459156</v>
      </c>
      <c r="AA140" s="27">
        <f t="shared" si="303"/>
        <v>0.58675329068606885</v>
      </c>
      <c r="AB140" s="27">
        <f t="shared" si="304"/>
        <v>0.88302891668066041</v>
      </c>
      <c r="AH140" t="str">
        <f t="shared" si="319"/>
        <v>72 Customer service occupations</v>
      </c>
      <c r="AI140" s="27">
        <f t="shared" si="305"/>
        <v>8.0686566322176023E-2</v>
      </c>
      <c r="AJ140" s="27">
        <f t="shared" si="305"/>
        <v>3.9855513802936726E-2</v>
      </c>
      <c r="AK140" s="27">
        <f t="shared" si="305"/>
        <v>0.10545490984168648</v>
      </c>
      <c r="AL140" s="27">
        <f t="shared" si="305"/>
        <v>0.22393810204503117</v>
      </c>
      <c r="AM140" s="27">
        <f t="shared" si="306"/>
        <v>0.32939301188671766</v>
      </c>
      <c r="AS140" t="str">
        <f t="shared" si="320"/>
        <v>72 Customer service occupations</v>
      </c>
      <c r="AT140" s="27">
        <f t="shared" si="307"/>
        <v>3.345165748598089E-2</v>
      </c>
      <c r="AU140" s="27">
        <f t="shared" si="307"/>
        <v>4.9700288460972297E-2</v>
      </c>
      <c r="AV140" s="27">
        <f t="shared" si="307"/>
        <v>0.12366963181105961</v>
      </c>
      <c r="AW140" s="27">
        <f t="shared" si="307"/>
        <v>0.13947590291911494</v>
      </c>
      <c r="AX140" s="27">
        <f t="shared" si="308"/>
        <v>0.26314553473017455</v>
      </c>
      <c r="BD140" t="str">
        <f t="shared" si="321"/>
        <v>72 Customer service occupations</v>
      </c>
      <c r="BE140" s="27">
        <f t="shared" si="309"/>
        <v>0.25894702711028517</v>
      </c>
      <c r="BF140" s="27">
        <f t="shared" si="309"/>
        <v>0.1344853915901485</v>
      </c>
      <c r="BG140" s="27">
        <f t="shared" si="309"/>
        <v>0.19602876234643629</v>
      </c>
      <c r="BH140" s="27">
        <f t="shared" si="309"/>
        <v>0.30528730262663606</v>
      </c>
      <c r="BI140" s="27">
        <f t="shared" si="310"/>
        <v>0.50131606497307235</v>
      </c>
      <c r="BO140" t="str">
        <f t="shared" si="322"/>
        <v>72 Customer service occupations</v>
      </c>
      <c r="BP140" s="27">
        <f t="shared" si="311"/>
        <v>0.14029737352502725</v>
      </c>
      <c r="BQ140" s="27">
        <f t="shared" si="311"/>
        <v>1.9625434370023065E-3</v>
      </c>
      <c r="BR140" s="27">
        <f t="shared" si="311"/>
        <v>-3.0122148165437235E-2</v>
      </c>
      <c r="BS140" s="27">
        <f t="shared" si="311"/>
        <v>-0.29198096318392031</v>
      </c>
      <c r="BT140" s="27">
        <f t="shared" si="312"/>
        <v>-0.32210311134935754</v>
      </c>
      <c r="BZ140" t="str">
        <f t="shared" si="323"/>
        <v>72 Customer service occupations</v>
      </c>
      <c r="CA140" s="68">
        <f t="shared" si="313"/>
        <v>-0.21611392219568848</v>
      </c>
      <c r="CB140" s="68">
        <f t="shared" si="313"/>
        <v>-1.1436418160826634E-2</v>
      </c>
      <c r="CC140" s="68">
        <f t="shared" si="313"/>
        <v>-0.10341087998918619</v>
      </c>
      <c r="CD140" s="68">
        <f t="shared" si="313"/>
        <v>-0.30225755985009717</v>
      </c>
      <c r="CE140" s="68">
        <f t="shared" si="314"/>
        <v>-0.40566843983928336</v>
      </c>
      <c r="CK140" t="str">
        <f t="shared" si="324"/>
        <v>72 Customer service occupations</v>
      </c>
      <c r="CL140" s="68">
        <f t="shared" si="315"/>
        <v>7.6610093864144246E-2</v>
      </c>
      <c r="CM140" s="68">
        <f t="shared" si="315"/>
        <v>-4.5457771789766233E-2</v>
      </c>
      <c r="CN140" s="68">
        <f t="shared" si="315"/>
        <v>0.10046400117927523</v>
      </c>
      <c r="CO140" s="68">
        <f t="shared" si="315"/>
        <v>6.2160374757670556E-2</v>
      </c>
      <c r="CP140" s="68">
        <f t="shared" si="316"/>
        <v>0.16262437593694579</v>
      </c>
    </row>
    <row r="141" spans="1:94" x14ac:dyDescent="0.2">
      <c r="A141" t="str">
        <f t="shared" si="298"/>
        <v>81 Process, plant and machine operatives</v>
      </c>
      <c r="B141" s="27">
        <f t="shared" si="299"/>
        <v>1.7592993466693938E-2</v>
      </c>
      <c r="C141" s="27">
        <f t="shared" si="299"/>
        <v>-1.2736775379081699E-2</v>
      </c>
      <c r="D141" s="27">
        <f t="shared" si="299"/>
        <v>1.193082386267565E-2</v>
      </c>
      <c r="E141" s="27">
        <f t="shared" si="299"/>
        <v>4.2715196616326903E-2</v>
      </c>
      <c r="F141" s="27">
        <f t="shared" si="300"/>
        <v>5.4646020479002549E-2</v>
      </c>
      <c r="L141" t="str">
        <f t="shared" si="317"/>
        <v>81 Process, plant and machine operatives</v>
      </c>
      <c r="M141" s="27">
        <f t="shared" si="301"/>
        <v>8.6228667598023029E-2</v>
      </c>
      <c r="N141" s="27">
        <f t="shared" si="301"/>
        <v>-7.4132917490871142E-2</v>
      </c>
      <c r="O141" s="27">
        <f t="shared" si="301"/>
        <v>0.1505565383568766</v>
      </c>
      <c r="P141" s="27">
        <f t="shared" si="301"/>
        <v>0.35432521396871292</v>
      </c>
      <c r="Q141" s="27">
        <f t="shared" si="302"/>
        <v>0.50488175232558952</v>
      </c>
      <c r="W141" t="str">
        <f t="shared" si="318"/>
        <v>81 Process, plant and machine operatives</v>
      </c>
      <c r="X141" s="27">
        <f t="shared" si="303"/>
        <v>6.4602791985939989E-2</v>
      </c>
      <c r="Y141" s="27">
        <f t="shared" si="303"/>
        <v>-3.7493370756254252E-2</v>
      </c>
      <c r="Z141" s="27">
        <f t="shared" si="303"/>
        <v>0.30398034889915138</v>
      </c>
      <c r="AA141" s="27">
        <f t="shared" si="303"/>
        <v>0.75326718920164482</v>
      </c>
      <c r="AB141" s="27">
        <f t="shared" si="304"/>
        <v>1.0572475381007962</v>
      </c>
      <c r="AH141" t="str">
        <f t="shared" si="319"/>
        <v>81 Process, plant and machine operatives</v>
      </c>
      <c r="AI141" s="27">
        <f t="shared" si="305"/>
        <v>8.9286129060840991E-3</v>
      </c>
      <c r="AJ141" s="27">
        <f t="shared" si="305"/>
        <v>1.729166457222997E-2</v>
      </c>
      <c r="AK141" s="27">
        <f t="shared" si="305"/>
        <v>7.9919831657837281E-2</v>
      </c>
      <c r="AL141" s="27">
        <f t="shared" si="305"/>
        <v>0.12922646734301824</v>
      </c>
      <c r="AM141" s="27">
        <f t="shared" si="306"/>
        <v>0.20914629900085552</v>
      </c>
      <c r="AS141" t="str">
        <f t="shared" si="320"/>
        <v>81 Process, plant and machine operatives</v>
      </c>
      <c r="AT141" s="27">
        <f t="shared" si="307"/>
        <v>-2.1505758260541796E-2</v>
      </c>
      <c r="AU141" s="27">
        <f t="shared" si="307"/>
        <v>6.1145631468107808E-2</v>
      </c>
      <c r="AV141" s="27">
        <f t="shared" si="307"/>
        <v>0.15072310373520736</v>
      </c>
      <c r="AW141" s="27">
        <f t="shared" si="307"/>
        <v>0.30232436958254871</v>
      </c>
      <c r="AX141" s="27">
        <f t="shared" si="308"/>
        <v>0.45304747331775608</v>
      </c>
      <c r="BD141" t="str">
        <f t="shared" si="321"/>
        <v>81 Process, plant and machine operatives</v>
      </c>
      <c r="BE141" s="27">
        <f t="shared" si="309"/>
        <v>0.57448067541289749</v>
      </c>
      <c r="BF141" s="27">
        <f t="shared" si="309"/>
        <v>-0.70530191228066119</v>
      </c>
      <c r="BG141" s="27">
        <f t="shared" si="309"/>
        <v>0.7253573418486452</v>
      </c>
      <c r="BH141" s="27">
        <f t="shared" si="309"/>
        <v>0.50548311543980429</v>
      </c>
      <c r="BI141" s="27">
        <f t="shared" si="310"/>
        <v>1.2308404572884495</v>
      </c>
      <c r="BO141" t="str">
        <f t="shared" si="322"/>
        <v>81 Process, plant and machine operatives</v>
      </c>
      <c r="BP141" s="27">
        <f t="shared" si="311"/>
        <v>0.35958105237016724</v>
      </c>
      <c r="BQ141" s="27">
        <f t="shared" si="311"/>
        <v>-1.0499200296472591</v>
      </c>
      <c r="BR141" s="27">
        <f t="shared" si="311"/>
        <v>0.27620315688073838</v>
      </c>
      <c r="BS141" s="27">
        <f t="shared" si="311"/>
        <v>-0.70686330830753619</v>
      </c>
      <c r="BT141" s="27">
        <f t="shared" si="312"/>
        <v>-0.43066015142679781</v>
      </c>
      <c r="BZ141" t="str">
        <f t="shared" si="323"/>
        <v>81 Process, plant and machine operatives</v>
      </c>
      <c r="CA141" s="68">
        <f t="shared" si="313"/>
        <v>-0.63082133521151107</v>
      </c>
      <c r="CB141" s="68">
        <f t="shared" si="313"/>
        <v>-0.50892642254966702</v>
      </c>
      <c r="CC141" s="68">
        <f t="shared" si="313"/>
        <v>-0.49665784954749803</v>
      </c>
      <c r="CD141" s="68">
        <f t="shared" si="313"/>
        <v>-2.3747627375331382</v>
      </c>
      <c r="CE141" s="68">
        <f t="shared" si="314"/>
        <v>-2.8714205870806362</v>
      </c>
      <c r="CK141" t="str">
        <f t="shared" si="324"/>
        <v>81 Process, plant and machine operatives</v>
      </c>
      <c r="CL141" s="68">
        <f t="shared" si="315"/>
        <v>-0.41231258815958771</v>
      </c>
      <c r="CM141" s="68">
        <f t="shared" si="315"/>
        <v>-0.45174952190952999</v>
      </c>
      <c r="CN141" s="68">
        <f t="shared" si="315"/>
        <v>-0.74116519696537997</v>
      </c>
      <c r="CO141" s="68">
        <f t="shared" si="315"/>
        <v>-0.41846470349084453</v>
      </c>
      <c r="CP141" s="68">
        <f t="shared" si="316"/>
        <v>-1.1596299004562245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8.6898242286186783E-3</v>
      </c>
      <c r="C142" s="27">
        <f t="shared" si="299"/>
        <v>3.7345014218746961E-3</v>
      </c>
      <c r="D142" s="27">
        <f t="shared" si="299"/>
        <v>1.8325015194053898E-2</v>
      </c>
      <c r="E142" s="27">
        <f t="shared" si="299"/>
        <v>3.4934622784856227E-2</v>
      </c>
      <c r="F142" s="27">
        <f t="shared" si="300"/>
        <v>5.3259637978910125E-2</v>
      </c>
      <c r="L142" t="str">
        <f t="shared" si="317"/>
        <v>82 Transport and mobile machine drivers and operatives</v>
      </c>
      <c r="M142" s="27">
        <f t="shared" si="301"/>
        <v>6.0351820200368417E-2</v>
      </c>
      <c r="N142" s="27">
        <f t="shared" si="301"/>
        <v>8.2908782177384954E-3</v>
      </c>
      <c r="O142" s="27">
        <f t="shared" si="301"/>
        <v>7.6544861046853374E-2</v>
      </c>
      <c r="P142" s="27">
        <f t="shared" si="301"/>
        <v>0.14646927996566589</v>
      </c>
      <c r="Q142" s="27">
        <f t="shared" si="302"/>
        <v>0.22301414101251926</v>
      </c>
      <c r="W142" t="str">
        <f t="shared" si="318"/>
        <v>82 Transport and mobile machine drivers and operatives</v>
      </c>
      <c r="X142" s="27">
        <f t="shared" si="303"/>
        <v>3.8914233265240683E-2</v>
      </c>
      <c r="Y142" s="27">
        <f t="shared" si="303"/>
        <v>0.23515026617392087</v>
      </c>
      <c r="Z142" s="27">
        <f t="shared" si="303"/>
        <v>0.15812712763603964</v>
      </c>
      <c r="AA142" s="27">
        <f t="shared" si="303"/>
        <v>0.35425274529420836</v>
      </c>
      <c r="AB142" s="27">
        <f t="shared" si="304"/>
        <v>0.512379872930248</v>
      </c>
      <c r="AH142" t="str">
        <f t="shared" si="319"/>
        <v>82 Transport and mobile machine drivers and operatives</v>
      </c>
      <c r="AI142" s="27">
        <f t="shared" si="305"/>
        <v>1.141727502205897E-2</v>
      </c>
      <c r="AJ142" s="27">
        <f t="shared" si="305"/>
        <v>0.153568416165486</v>
      </c>
      <c r="AK142" s="27">
        <f t="shared" si="305"/>
        <v>6.7649287407378744E-2</v>
      </c>
      <c r="AL142" s="27">
        <f t="shared" si="305"/>
        <v>0.19392511844377203</v>
      </c>
      <c r="AM142" s="27">
        <f t="shared" si="306"/>
        <v>0.26157440585115077</v>
      </c>
      <c r="AS142" t="str">
        <f t="shared" si="320"/>
        <v>82 Transport and mobile machine drivers and operatives</v>
      </c>
      <c r="AT142" s="27">
        <f t="shared" si="307"/>
        <v>7.5548909435141365E-3</v>
      </c>
      <c r="AU142" s="27">
        <f t="shared" si="307"/>
        <v>0.19849365029309862</v>
      </c>
      <c r="AV142" s="27">
        <f t="shared" si="307"/>
        <v>8.9585466098869859E-2</v>
      </c>
      <c r="AW142" s="27">
        <f t="shared" si="307"/>
        <v>0.23801193560222722</v>
      </c>
      <c r="AX142" s="27">
        <f t="shared" si="308"/>
        <v>0.32759740170109708</v>
      </c>
      <c r="BD142" t="str">
        <f t="shared" si="321"/>
        <v>82 Transport and mobile machine drivers and operatives</v>
      </c>
      <c r="BE142" s="27">
        <f t="shared" si="309"/>
        <v>0.83187267874211468</v>
      </c>
      <c r="BF142" s="27">
        <f t="shared" si="309"/>
        <v>-0.12113239371643569</v>
      </c>
      <c r="BG142" s="27">
        <f t="shared" si="309"/>
        <v>0.62147035878550483</v>
      </c>
      <c r="BH142" s="27">
        <f t="shared" si="309"/>
        <v>0.94768864995597113</v>
      </c>
      <c r="BI142" s="27">
        <f t="shared" si="310"/>
        <v>1.569159008741476</v>
      </c>
      <c r="BO142" t="str">
        <f t="shared" si="322"/>
        <v>82 Transport and mobile machine drivers and operatives</v>
      </c>
      <c r="BP142" s="27">
        <f t="shared" si="311"/>
        <v>1.025189920486266</v>
      </c>
      <c r="BQ142" s="27">
        <f t="shared" si="311"/>
        <v>-0.39005220566211918</v>
      </c>
      <c r="BR142" s="27">
        <f t="shared" si="311"/>
        <v>0.13061242655724392</v>
      </c>
      <c r="BS142" s="27">
        <f t="shared" si="311"/>
        <v>-0.19262486236197862</v>
      </c>
      <c r="BT142" s="27">
        <f t="shared" si="312"/>
        <v>-6.20124358047347E-2</v>
      </c>
      <c r="BZ142" t="str">
        <f t="shared" si="323"/>
        <v>82 Transport and mobile machine drivers and operatives</v>
      </c>
      <c r="CA142" s="68">
        <f t="shared" si="313"/>
        <v>-0.31939443409699919</v>
      </c>
      <c r="CB142" s="68">
        <f t="shared" si="313"/>
        <v>0.2238202098004658</v>
      </c>
      <c r="CC142" s="68">
        <f t="shared" si="313"/>
        <v>-1.1198897137152573</v>
      </c>
      <c r="CD142" s="68">
        <f t="shared" si="313"/>
        <v>-1.6140343414608309</v>
      </c>
      <c r="CE142" s="68">
        <f t="shared" si="314"/>
        <v>-2.7339240551760882</v>
      </c>
      <c r="CK142" t="str">
        <f t="shared" si="324"/>
        <v>82 Transport and mobile machine drivers and operatives</v>
      </c>
      <c r="CL142" s="68">
        <f t="shared" si="315"/>
        <v>0.2113469629478133</v>
      </c>
      <c r="CM142" s="68">
        <f t="shared" si="315"/>
        <v>-0.19008526667119918</v>
      </c>
      <c r="CN142" s="68">
        <f t="shared" si="315"/>
        <v>-9.5135205207248497E-2</v>
      </c>
      <c r="CO142" s="68">
        <f t="shared" si="315"/>
        <v>-1.0463144578678498</v>
      </c>
      <c r="CP142" s="68">
        <f t="shared" si="316"/>
        <v>-1.1414496630750983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3.5697224393945977E-5</v>
      </c>
      <c r="C143" s="27">
        <f t="shared" si="299"/>
        <v>-5.4692464713096682E-5</v>
      </c>
      <c r="D143" s="27">
        <f t="shared" si="299"/>
        <v>1.5300011329766273E-3</v>
      </c>
      <c r="E143" s="27">
        <f t="shared" si="299"/>
        <v>1.7306353481111071E-3</v>
      </c>
      <c r="F143" s="27">
        <f t="shared" si="300"/>
        <v>3.2606364810877342E-3</v>
      </c>
      <c r="L143" t="str">
        <f t="shared" si="317"/>
        <v>91 Elementary trades and related occupations</v>
      </c>
      <c r="M143" s="27">
        <f t="shared" si="301"/>
        <v>2.8418915842913992E-2</v>
      </c>
      <c r="N143" s="27">
        <f t="shared" si="301"/>
        <v>-2.2284555452185897E-2</v>
      </c>
      <c r="O143" s="27">
        <f t="shared" si="301"/>
        <v>0.10749481135669482</v>
      </c>
      <c r="P143" s="27">
        <f t="shared" si="301"/>
        <v>0.16065573669110272</v>
      </c>
      <c r="Q143" s="27">
        <f t="shared" si="302"/>
        <v>0.26815054804779753</v>
      </c>
      <c r="W143" t="str">
        <f t="shared" si="318"/>
        <v>91 Elementary trades and related occupations</v>
      </c>
      <c r="X143" s="27">
        <f t="shared" si="303"/>
        <v>2.7981824063170346E-2</v>
      </c>
      <c r="Y143" s="27">
        <f t="shared" si="303"/>
        <v>7.1498946462653645E-3</v>
      </c>
      <c r="Z143" s="27">
        <f t="shared" si="303"/>
        <v>0.61969705058802815</v>
      </c>
      <c r="AA143" s="27">
        <f t="shared" si="303"/>
        <v>0.57110587803191559</v>
      </c>
      <c r="AB143" s="27">
        <f t="shared" si="304"/>
        <v>1.1908029286199437</v>
      </c>
      <c r="AH143" t="str">
        <f t="shared" si="319"/>
        <v>91 Elementary trades and related occupations</v>
      </c>
      <c r="AI143" s="27">
        <f t="shared" si="305"/>
        <v>2.9526072178576501E-2</v>
      </c>
      <c r="AJ143" s="27">
        <f t="shared" si="305"/>
        <v>6.0850822458713982E-3</v>
      </c>
      <c r="AK143" s="27">
        <f t="shared" si="305"/>
        <v>0.43318037739265852</v>
      </c>
      <c r="AL143" s="27">
        <f t="shared" si="305"/>
        <v>0.4471700174219535</v>
      </c>
      <c r="AM143" s="27">
        <f t="shared" si="306"/>
        <v>0.88035039481461208</v>
      </c>
      <c r="AS143" t="str">
        <f t="shared" si="320"/>
        <v>91 Elementary trades and related occupations</v>
      </c>
      <c r="AT143" s="27">
        <f t="shared" si="307"/>
        <v>-1.2562727232672266E-3</v>
      </c>
      <c r="AU143" s="27">
        <f t="shared" si="307"/>
        <v>4.6992669380489904E-2</v>
      </c>
      <c r="AV143" s="27">
        <f t="shared" si="307"/>
        <v>0.42732310604454327</v>
      </c>
      <c r="AW143" s="27">
        <f t="shared" si="307"/>
        <v>0.37034113099628407</v>
      </c>
      <c r="AX143" s="27">
        <f t="shared" si="308"/>
        <v>0.79766423704082734</v>
      </c>
      <c r="BD143" t="str">
        <f t="shared" si="321"/>
        <v>91 Elementary trades and related occupations</v>
      </c>
      <c r="BE143" s="27">
        <f t="shared" si="309"/>
        <v>-3.1451513639877859E-2</v>
      </c>
      <c r="BF143" s="27">
        <f t="shared" si="309"/>
        <v>-0.18204980066188403</v>
      </c>
      <c r="BG143" s="27">
        <f t="shared" si="309"/>
        <v>1.3214513873911498</v>
      </c>
      <c r="BH143" s="27">
        <f t="shared" si="309"/>
        <v>0.89110660830189969</v>
      </c>
      <c r="BI143" s="27">
        <f t="shared" si="310"/>
        <v>2.2125579956930492</v>
      </c>
      <c r="BO143" t="str">
        <f t="shared" si="322"/>
        <v>91 Elementary trades and related occupations</v>
      </c>
      <c r="BP143" s="27">
        <f t="shared" si="311"/>
        <v>-0.28554409851832663</v>
      </c>
      <c r="BQ143" s="27">
        <f t="shared" si="311"/>
        <v>-0.28604204487376439</v>
      </c>
      <c r="BR143" s="27">
        <f t="shared" si="311"/>
        <v>1.5113751530321666</v>
      </c>
      <c r="BS143" s="27">
        <f t="shared" si="311"/>
        <v>2.9398296281523795E-2</v>
      </c>
      <c r="BT143" s="27">
        <f t="shared" si="312"/>
        <v>1.5407734493136904</v>
      </c>
      <c r="BZ143" t="str">
        <f t="shared" si="323"/>
        <v>91 Elementary trades and related occupations</v>
      </c>
      <c r="CA143" s="68">
        <f t="shared" si="313"/>
        <v>-0.55187799744619825</v>
      </c>
      <c r="CB143" s="68">
        <f t="shared" si="313"/>
        <v>-0.22479357067805683</v>
      </c>
      <c r="CC143" s="68">
        <f t="shared" si="313"/>
        <v>1.8805477237930126</v>
      </c>
      <c r="CD143" s="68">
        <f t="shared" si="313"/>
        <v>-0.53696119337721004</v>
      </c>
      <c r="CE143" s="68">
        <f t="shared" si="314"/>
        <v>1.3435865304158026</v>
      </c>
      <c r="CK143" t="str">
        <f t="shared" si="324"/>
        <v>91 Elementary trades and related occupations</v>
      </c>
      <c r="CL143" s="68">
        <f t="shared" si="315"/>
        <v>-0.11635703170786882</v>
      </c>
      <c r="CM143" s="68">
        <f t="shared" si="315"/>
        <v>-0.23725999291788269</v>
      </c>
      <c r="CN143" s="68">
        <f t="shared" si="315"/>
        <v>0.74121095718048857</v>
      </c>
      <c r="CO143" s="68">
        <f t="shared" si="315"/>
        <v>-0.54834855219244694</v>
      </c>
      <c r="CP143" s="68">
        <f t="shared" si="316"/>
        <v>0.19286240498804164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8.6852875992231467E-3</v>
      </c>
      <c r="C144" s="27">
        <f t="shared" si="299"/>
        <v>-5.4500152720885348E-3</v>
      </c>
      <c r="D144" s="27">
        <f t="shared" si="299"/>
        <v>5.817905143076077E-3</v>
      </c>
      <c r="E144" s="27">
        <f t="shared" si="299"/>
        <v>1.6290291021684417E-2</v>
      </c>
      <c r="F144" s="27">
        <f t="shared" si="300"/>
        <v>2.2108196164760494E-2</v>
      </c>
      <c r="L144" t="str">
        <f t="shared" ref="L144" si="325">A144</f>
        <v>92 Elementary administration and service occupations</v>
      </c>
      <c r="M144" s="27">
        <f t="shared" si="301"/>
        <v>0.20558004137890451</v>
      </c>
      <c r="N144" s="27">
        <f t="shared" si="301"/>
        <v>-0.12198093304862001</v>
      </c>
      <c r="O144" s="27">
        <f t="shared" si="301"/>
        <v>0.15738284042559159</v>
      </c>
      <c r="P144" s="27">
        <f t="shared" si="301"/>
        <v>0.40735100311217376</v>
      </c>
      <c r="Q144" s="27">
        <f t="shared" si="302"/>
        <v>0.56473384353776535</v>
      </c>
      <c r="W144" t="str">
        <f t="shared" ref="W144" si="326">A144</f>
        <v>92 Elementary administration and service occupations</v>
      </c>
      <c r="X144" s="27">
        <f t="shared" si="303"/>
        <v>0.26578953980913234</v>
      </c>
      <c r="Y144" s="27">
        <f t="shared" si="303"/>
        <v>9.0706087901544663E-2</v>
      </c>
      <c r="Z144" s="27">
        <f t="shared" si="303"/>
        <v>0.19070815378523243</v>
      </c>
      <c r="AA144" s="27">
        <f t="shared" si="303"/>
        <v>1.0044920550921512</v>
      </c>
      <c r="AB144" s="27">
        <f t="shared" si="304"/>
        <v>1.1952002088773837</v>
      </c>
      <c r="AH144" t="str">
        <f t="shared" ref="AH144" si="327">L144</f>
        <v>92 Elementary administration and service occupations</v>
      </c>
      <c r="AI144" s="27">
        <f t="shared" si="305"/>
        <v>0.12335463794387902</v>
      </c>
      <c r="AJ144" s="27">
        <f t="shared" si="305"/>
        <v>6.3922397261179098E-2</v>
      </c>
      <c r="AK144" s="27">
        <f t="shared" si="305"/>
        <v>3.9658079617573616E-2</v>
      </c>
      <c r="AL144" s="27">
        <f t="shared" si="305"/>
        <v>0.47430070148652104</v>
      </c>
      <c r="AM144" s="27">
        <f t="shared" si="306"/>
        <v>0.51395878110409465</v>
      </c>
      <c r="AS144" t="str">
        <f t="shared" ref="AS144" si="328">W144</f>
        <v>92 Elementary administration and service occupations</v>
      </c>
      <c r="AT144" s="27">
        <f t="shared" si="307"/>
        <v>6.4566857406737732E-2</v>
      </c>
      <c r="AU144" s="27">
        <f t="shared" si="307"/>
        <v>7.8125009866344408E-2</v>
      </c>
      <c r="AV144" s="27">
        <f t="shared" si="307"/>
        <v>-4.5695386315305564E-2</v>
      </c>
      <c r="AW144" s="27">
        <f t="shared" si="307"/>
        <v>0.33000149467783224</v>
      </c>
      <c r="AX144" s="27">
        <f t="shared" si="308"/>
        <v>0.28430610836252668</v>
      </c>
      <c r="BD144" t="str">
        <f t="shared" ref="BD144" si="329">AH144</f>
        <v>92 Elementary administration and service occupations</v>
      </c>
      <c r="BE144" s="27">
        <f t="shared" si="309"/>
        <v>0.27946443024905143</v>
      </c>
      <c r="BF144" s="27">
        <f t="shared" si="309"/>
        <v>-0.5112544762304676</v>
      </c>
      <c r="BG144" s="27">
        <f t="shared" si="309"/>
        <v>-1.227604392654265</v>
      </c>
      <c r="BH144" s="27">
        <f t="shared" si="309"/>
        <v>-2.3682222484247895E-2</v>
      </c>
      <c r="BI144" s="27">
        <f t="shared" si="310"/>
        <v>-1.2512866151385129</v>
      </c>
      <c r="BO144" t="str">
        <f t="shared" ref="BO144" si="330">AS144</f>
        <v>92 Elementary administration and service occupations</v>
      </c>
      <c r="BP144" s="27">
        <f t="shared" si="311"/>
        <v>0.4625651706652949</v>
      </c>
      <c r="BQ144" s="27">
        <f t="shared" si="311"/>
        <v>-1.355892262917255</v>
      </c>
      <c r="BR144" s="27">
        <f t="shared" si="311"/>
        <v>-1.7109248500555694</v>
      </c>
      <c r="BS144" s="27">
        <f t="shared" si="311"/>
        <v>-1.3970767810735829</v>
      </c>
      <c r="BT144" s="27">
        <f t="shared" si="312"/>
        <v>-3.1080016311291523</v>
      </c>
      <c r="BZ144" t="str">
        <f t="shared" ref="BZ144" si="331">BD144</f>
        <v>92 Elementary administration and service occupations</v>
      </c>
      <c r="CA144" s="68">
        <f t="shared" si="313"/>
        <v>-1.9254467735764091</v>
      </c>
      <c r="CB144" s="68">
        <f t="shared" si="313"/>
        <v>-0.47306237719839039</v>
      </c>
      <c r="CC144" s="68">
        <f t="shared" si="313"/>
        <v>-1.8135390619883189</v>
      </c>
      <c r="CD144" s="68">
        <f t="shared" si="313"/>
        <v>-3.8804868806084984</v>
      </c>
      <c r="CE144" s="68">
        <f t="shared" si="314"/>
        <v>-5.6940259425968174</v>
      </c>
      <c r="CK144" t="str">
        <f t="shared" ref="CK144" si="332">BO144</f>
        <v>92 Elementary administration and service occupations</v>
      </c>
      <c r="CL144" s="68">
        <f t="shared" si="315"/>
        <v>-1.1604531413556129</v>
      </c>
      <c r="CM144" s="68">
        <f t="shared" si="315"/>
        <v>-1.1600324161227964</v>
      </c>
      <c r="CN144" s="68">
        <f t="shared" si="315"/>
        <v>-1.208374704980101</v>
      </c>
      <c r="CO144" s="68">
        <f t="shared" si="315"/>
        <v>-0.91165418279167243</v>
      </c>
      <c r="CP144" s="68">
        <f t="shared" si="316"/>
        <v>-2.1200288877717735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2.0614581301888979</v>
      </c>
      <c r="C146" s="29">
        <f>D35-C35</f>
        <v>-0.35376202519985078</v>
      </c>
      <c r="D146" s="29">
        <f>E35-D35</f>
        <v>1.5610035724953475</v>
      </c>
      <c r="E146" s="29">
        <f>F35-E35</f>
        <v>2.6231029691164398</v>
      </c>
      <c r="F146" s="29">
        <f t="shared" ref="F146" si="334">F35-D35</f>
        <v>4.1841065416117873</v>
      </c>
      <c r="L146" s="24" t="str">
        <f t="shared" ref="L146" si="335">L35</f>
        <v>All occupations</v>
      </c>
      <c r="M146" s="29">
        <f>N35-M35</f>
        <v>16.324393484828327</v>
      </c>
      <c r="N146" s="29">
        <f t="shared" ref="N146" si="336">O35-N35</f>
        <v>-3.2794079843357764</v>
      </c>
      <c r="O146" s="29">
        <f>P35-O35</f>
        <v>10.822934856135973</v>
      </c>
      <c r="P146" s="29">
        <f>Q35-P35</f>
        <v>19.143086724688018</v>
      </c>
      <c r="Q146" s="29">
        <f>Q35-O35</f>
        <v>29.966021580823991</v>
      </c>
      <c r="W146" s="24" t="str">
        <f t="shared" ref="W146" si="337">W35</f>
        <v>All occupations</v>
      </c>
      <c r="X146" s="29">
        <f>Y35-X35</f>
        <v>6.7123714603011848</v>
      </c>
      <c r="Y146" s="29">
        <f t="shared" ref="Y146" si="338">Z35-Y35</f>
        <v>10.82873885720926</v>
      </c>
      <c r="Z146" s="29">
        <f>AA35-Z35</f>
        <v>9.452826201154636</v>
      </c>
      <c r="AA146" s="29">
        <f>AB35-AA35</f>
        <v>23.321704724246445</v>
      </c>
      <c r="AB146" s="29">
        <f>AB35-Z35</f>
        <v>32.774530925401081</v>
      </c>
      <c r="AH146" s="24" t="str">
        <f t="shared" ref="AH146" si="339">AH35</f>
        <v>All occupations</v>
      </c>
      <c r="AI146" s="29">
        <f>AJ35-AI35</f>
        <v>-0.74528358410452</v>
      </c>
      <c r="AJ146" s="29">
        <f t="shared" ref="AJ146" si="340">AK35-AJ35</f>
        <v>1.6238022095846176</v>
      </c>
      <c r="AK146" s="29">
        <f>AL35-AK35</f>
        <v>0.84944624774428235</v>
      </c>
      <c r="AL146" s="29">
        <f>AM35-AL35</f>
        <v>4.8048874824923047</v>
      </c>
      <c r="AM146" s="29">
        <f>AM35-AK35</f>
        <v>5.654333730236587</v>
      </c>
      <c r="AS146" s="24" t="str">
        <f t="shared" ref="AS146" si="341">AS35</f>
        <v>All occupations</v>
      </c>
      <c r="AT146" s="29">
        <f>AU35-AT35</f>
        <v>0.47077656918707333</v>
      </c>
      <c r="AU146" s="29">
        <f t="shared" ref="AU146" si="342">AV35-AU35</f>
        <v>3.4818381339129338</v>
      </c>
      <c r="AV146" s="29">
        <f>AW35-AV35</f>
        <v>1.4992958009401356</v>
      </c>
      <c r="AW146" s="29">
        <f>AX35-AW35</f>
        <v>5.8375012538084476</v>
      </c>
      <c r="AX146" s="29">
        <f>AX35-AV35</f>
        <v>7.3367970547485832</v>
      </c>
      <c r="BD146" s="24" t="str">
        <f t="shared" ref="BD146" si="343">BD35</f>
        <v>All occupations</v>
      </c>
      <c r="BE146" s="29">
        <f>BF35-BE35</f>
        <v>13.161787150275558</v>
      </c>
      <c r="BF146" s="29">
        <f t="shared" ref="BF146" si="344">BG35-BF35</f>
        <v>-2.1469294315202063</v>
      </c>
      <c r="BG146" s="29">
        <f>BH35-BG35</f>
        <v>1.647631781645984</v>
      </c>
      <c r="BH146" s="29">
        <f>BI35-BH35</f>
        <v>5.1663228966525878</v>
      </c>
      <c r="BI146" s="29">
        <f>BI35-BG35</f>
        <v>6.8139546782985718</v>
      </c>
      <c r="BO146" s="24" t="str">
        <f t="shared" ref="BO146" si="345">BO35</f>
        <v>All occupations</v>
      </c>
      <c r="BP146" s="29">
        <f>BQ35-BP35</f>
        <v>3.3835137368742068</v>
      </c>
      <c r="BQ146" s="29">
        <f t="shared" ref="BQ146" si="346">BR35-BQ35</f>
        <v>-5.184697121046753</v>
      </c>
      <c r="BR146" s="29">
        <f>BS35-BR35</f>
        <v>-8.688821395825272</v>
      </c>
      <c r="BS146" s="29">
        <f>BT35-BS35</f>
        <v>-17.692002610760255</v>
      </c>
      <c r="BT146" s="29">
        <f>BT35-BR35</f>
        <v>-26.380824006585527</v>
      </c>
      <c r="BZ146" s="24" t="str">
        <f t="shared" ref="BZ146" si="347">BZ35</f>
        <v>All occupations</v>
      </c>
      <c r="CA146" s="70">
        <f>CB35-CA35</f>
        <v>-10.428300954501907</v>
      </c>
      <c r="CB146" s="70">
        <f t="shared" ref="CB146" si="348">CC35-CB35</f>
        <v>-0.72464019301141036</v>
      </c>
      <c r="CC146" s="70">
        <f>CD35-CC35</f>
        <v>-8.7156838043004683</v>
      </c>
      <c r="CD146" s="70">
        <f>CE35-CD35</f>
        <v>-23.782514144213245</v>
      </c>
      <c r="CE146" s="70">
        <f>CE35-CC35</f>
        <v>-32.498197948513713</v>
      </c>
      <c r="CK146" s="24" t="str">
        <f t="shared" ref="CK146" si="349">CK35</f>
        <v>All occupations</v>
      </c>
      <c r="CL146" s="70">
        <f>CM35-CL35</f>
        <v>-1.2107159930490532</v>
      </c>
      <c r="CM146" s="70">
        <f t="shared" ref="CM146" si="350">CN35-CM35</f>
        <v>-3.7159424455923649</v>
      </c>
      <c r="CN146" s="70">
        <f>CO35-CN35</f>
        <v>-1.1306332599907414</v>
      </c>
      <c r="CO146" s="70">
        <f>CP35-CO35</f>
        <v>-5.2450892960307414</v>
      </c>
      <c r="CP146" s="70">
        <f>CP35-CN35</f>
        <v>-6.3757225560214827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Leicester and Leicestershire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0.55441781793115741</v>
      </c>
      <c r="C8" s="69">
        <f>'Basic T2'!O8</f>
        <v>4.555105577881819</v>
      </c>
      <c r="D8" s="69">
        <f>'Basic T2'!Z8</f>
        <v>11.979685115885548</v>
      </c>
      <c r="E8" s="69">
        <f>'Basic T2'!AK8</f>
        <v>2.1002219426688011</v>
      </c>
      <c r="F8" s="69">
        <f>'Basic T2'!AV8</f>
        <v>3.4067417340893686</v>
      </c>
      <c r="G8" s="69">
        <f>'Basic T2'!BG8</f>
        <v>8.693247732045565</v>
      </c>
      <c r="H8" s="69">
        <f>'Basic T2'!BR8</f>
        <v>6.1171330426388861</v>
      </c>
      <c r="I8" s="69">
        <f>'Basic T2'!CC8</f>
        <v>4.4484146239252755</v>
      </c>
      <c r="J8" s="69">
        <f>'Basic T2'!CN8</f>
        <v>0.71339607928428261</v>
      </c>
      <c r="K8" s="309">
        <f>SUM(B8:J8)</f>
        <v>42.568363666350699</v>
      </c>
      <c r="L8" s="97"/>
      <c r="M8" s="97">
        <f t="shared" ref="M8:M33" si="0">B8/B$35*100</f>
        <v>7.4241179024211235</v>
      </c>
      <c r="N8" s="97">
        <f t="shared" ref="N8:N33" si="1">C8/C$35*100</f>
        <v>8.8660972830753231</v>
      </c>
      <c r="O8" s="97">
        <f t="shared" ref="O8:O33" si="2">D8/D$35*100</f>
        <v>11.207234751898412</v>
      </c>
      <c r="P8" s="97">
        <f t="shared" ref="P8:P33" si="3">E8/E$35*100</f>
        <v>7.3093282928733903</v>
      </c>
      <c r="Q8" s="97">
        <f t="shared" ref="Q8:Q33" si="4">F8/F$35*100</f>
        <v>10.939772602260923</v>
      </c>
      <c r="R8" s="97">
        <f t="shared" ref="R8:R33" si="5">G8/G$35*100</f>
        <v>7.1458957415373794</v>
      </c>
      <c r="S8" s="97">
        <f t="shared" ref="S8:S33" si="6">H8/H$35*100</f>
        <v>5.4723844039951635</v>
      </c>
      <c r="T8" s="97">
        <f t="shared" ref="T8:T33" si="7">I8/I$35*100</f>
        <v>6.1040641328378591</v>
      </c>
      <c r="U8" s="97">
        <f t="shared" ref="U8:U33" si="8">J8/J$35*100</f>
        <v>3.6672939201895711</v>
      </c>
      <c r="V8" s="97">
        <f t="shared" ref="V8:V33" si="9">K8/K$35*100</f>
        <v>7.7203874790253257</v>
      </c>
      <c r="W8" s="97"/>
      <c r="X8" s="97">
        <f t="shared" ref="X8:X32" si="10">IF($K8&gt;0,B8/$K8*100,0)</f>
        <v>1.3024175001808016</v>
      </c>
      <c r="Y8" s="97">
        <f t="shared" ref="Y8:AG23" si="11">IF($K8&gt;0,C8/$K8*100,0)</f>
        <v>10.700682820661306</v>
      </c>
      <c r="Z8" s="97">
        <f t="shared" si="11"/>
        <v>28.142226019731197</v>
      </c>
      <c r="AA8" s="97">
        <f t="shared" si="11"/>
        <v>4.9337624512190912</v>
      </c>
      <c r="AB8" s="97">
        <f t="shared" si="11"/>
        <v>8.0029896398914637</v>
      </c>
      <c r="AC8" s="97">
        <f t="shared" si="11"/>
        <v>20.421850837826248</v>
      </c>
      <c r="AD8" s="97">
        <f t="shared" si="11"/>
        <v>14.370139032321644</v>
      </c>
      <c r="AE8" s="97">
        <f t="shared" si="11"/>
        <v>10.450048441588661</v>
      </c>
      <c r="AF8" s="97">
        <f>IF($K8&gt;0,J8/$K8*100,0)</f>
        <v>1.6758832565795936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0.18323814920668033</v>
      </c>
      <c r="C9" s="69">
        <f>'Basic T2'!O9</f>
        <v>1.6153138646716283</v>
      </c>
      <c r="D9" s="69">
        <f>'Basic T2'!Z9</f>
        <v>3.9797827181288317</v>
      </c>
      <c r="E9" s="69">
        <f>'Basic T2'!AK9</f>
        <v>1.0559346201051076</v>
      </c>
      <c r="F9" s="69">
        <f>'Basic T2'!AV9</f>
        <v>1.3103887390324258</v>
      </c>
      <c r="G9" s="69">
        <f>'Basic T2'!BG9</f>
        <v>3.5425960572962634</v>
      </c>
      <c r="H9" s="69">
        <f>'Basic T2'!BR9</f>
        <v>3.3037951480739145</v>
      </c>
      <c r="I9" s="69">
        <f>'Basic T2'!CC9</f>
        <v>2.2093718136542342</v>
      </c>
      <c r="J9" s="69">
        <f>'Basic T2'!CN9</f>
        <v>0.67732954926178068</v>
      </c>
      <c r="K9" s="309">
        <f>SUM(B9:J9)</f>
        <v>17.877750659430866</v>
      </c>
      <c r="L9" s="97"/>
      <c r="M9" s="97">
        <f t="shared" si="0"/>
        <v>2.4537119478016995</v>
      </c>
      <c r="N9" s="97">
        <f t="shared" si="1"/>
        <v>3.1440610150552684</v>
      </c>
      <c r="O9" s="97">
        <f t="shared" si="2"/>
        <v>3.7231662395260816</v>
      </c>
      <c r="P9" s="97">
        <f t="shared" si="3"/>
        <v>3.6749319856886724</v>
      </c>
      <c r="Q9" s="97">
        <f t="shared" si="4"/>
        <v>4.207937068469926</v>
      </c>
      <c r="R9" s="97">
        <f t="shared" si="5"/>
        <v>2.9120327477270367</v>
      </c>
      <c r="S9" s="97">
        <f t="shared" si="6"/>
        <v>2.9555736186040442</v>
      </c>
      <c r="T9" s="97">
        <f t="shared" si="7"/>
        <v>3.0316749637716054</v>
      </c>
      <c r="U9" s="97">
        <f t="shared" si="8"/>
        <v>3.4818898086242922</v>
      </c>
      <c r="V9" s="97">
        <f t="shared" si="9"/>
        <v>3.2423882540101236</v>
      </c>
      <c r="W9" s="97"/>
      <c r="X9" s="97">
        <f t="shared" si="10"/>
        <v>1.0249508044795255</v>
      </c>
      <c r="Y9" s="97">
        <f t="shared" si="11"/>
        <v>9.0353305370634995</v>
      </c>
      <c r="Z9" s="97">
        <f t="shared" si="11"/>
        <v>22.261093098025828</v>
      </c>
      <c r="AA9" s="97">
        <f t="shared" si="11"/>
        <v>5.9064176485092732</v>
      </c>
      <c r="AB9" s="97">
        <f t="shared" si="11"/>
        <v>7.3297181731370094</v>
      </c>
      <c r="AC9" s="97">
        <f t="shared" si="11"/>
        <v>19.815669906031911</v>
      </c>
      <c r="AD9" s="97">
        <f t="shared" si="11"/>
        <v>18.479926311820986</v>
      </c>
      <c r="AE9" s="97">
        <f t="shared" si="11"/>
        <v>12.358220313855574</v>
      </c>
      <c r="AF9" s="97">
        <f t="shared" si="11"/>
        <v>3.7886732070763944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1.6076688517350231</v>
      </c>
      <c r="C10" s="69">
        <f>'Basic T2'!O10</f>
        <v>6.0570800959990363</v>
      </c>
      <c r="D10" s="69">
        <f>'Basic T2'!Z10</f>
        <v>11.25425978564699</v>
      </c>
      <c r="E10" s="69">
        <f>'Basic T2'!AK10</f>
        <v>1.1617244760155012</v>
      </c>
      <c r="F10" s="69">
        <f>'Basic T2'!AV10</f>
        <v>3.2475799094986328</v>
      </c>
      <c r="G10" s="69">
        <f>'Basic T2'!BG10</f>
        <v>5.6688207332154512</v>
      </c>
      <c r="H10" s="69">
        <f>'Basic T2'!BR10</f>
        <v>3.6200862627046053</v>
      </c>
      <c r="I10" s="69">
        <f>'Basic T2'!CC10</f>
        <v>2.203057522211247</v>
      </c>
      <c r="J10" s="69">
        <f>'Basic T2'!CN10</f>
        <v>0.3808297855952531</v>
      </c>
      <c r="K10" s="309">
        <f t="shared" ref="K10:K32" si="12">SUM(B10:J10)</f>
        <v>35.201107422621739</v>
      </c>
      <c r="L10" s="97"/>
      <c r="M10" s="97">
        <f t="shared" si="0"/>
        <v>21.528029434315258</v>
      </c>
      <c r="N10" s="97">
        <f t="shared" si="1"/>
        <v>11.789553604041618</v>
      </c>
      <c r="O10" s="97">
        <f t="shared" si="2"/>
        <v>10.528584863165008</v>
      </c>
      <c r="P10" s="97">
        <f t="shared" si="3"/>
        <v>4.0431086870149366</v>
      </c>
      <c r="Q10" s="97">
        <f t="shared" si="4"/>
        <v>10.428670116692256</v>
      </c>
      <c r="R10" s="97">
        <f t="shared" si="5"/>
        <v>4.6598007080480581</v>
      </c>
      <c r="S10" s="97">
        <f t="shared" si="6"/>
        <v>3.2385275041518002</v>
      </c>
      <c r="T10" s="97">
        <f t="shared" si="7"/>
        <v>3.0230105646137289</v>
      </c>
      <c r="U10" s="97">
        <f t="shared" si="8"/>
        <v>1.9576989527917352</v>
      </c>
      <c r="V10" s="97">
        <f t="shared" si="9"/>
        <v>6.3842291689557991</v>
      </c>
      <c r="W10" s="97"/>
      <c r="X10" s="97">
        <f t="shared" si="10"/>
        <v>4.5670973712090266</v>
      </c>
      <c r="Y10" s="97">
        <f t="shared" si="11"/>
        <v>17.2070725596164</v>
      </c>
      <c r="Z10" s="97">
        <f t="shared" si="11"/>
        <v>31.971323090859695</v>
      </c>
      <c r="AA10" s="97">
        <f t="shared" si="11"/>
        <v>3.3002497963144402</v>
      </c>
      <c r="AB10" s="97">
        <f t="shared" si="11"/>
        <v>9.2257890369994406</v>
      </c>
      <c r="AC10" s="97">
        <f t="shared" si="11"/>
        <v>16.104097706802328</v>
      </c>
      <c r="AD10" s="97">
        <f t="shared" si="11"/>
        <v>10.284012429615162</v>
      </c>
      <c r="AE10" s="97">
        <f t="shared" si="11"/>
        <v>6.2584892451294518</v>
      </c>
      <c r="AF10" s="97">
        <f t="shared" si="11"/>
        <v>1.08186876345406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1.1776839619661539</v>
      </c>
      <c r="C11" s="69">
        <f>'Basic T2'!O11</f>
        <v>3.5421602907914251</v>
      </c>
      <c r="D11" s="69">
        <f>'Basic T2'!Z11</f>
        <v>7.825095648006454</v>
      </c>
      <c r="E11" s="69">
        <f>'Basic T2'!AK11</f>
        <v>2.3938934404796592</v>
      </c>
      <c r="F11" s="69">
        <f>'Basic T2'!AV11</f>
        <v>0.61015502466584892</v>
      </c>
      <c r="G11" s="69">
        <f>'Basic T2'!BG11</f>
        <v>2.2985368995363511</v>
      </c>
      <c r="H11" s="69">
        <f>'Basic T2'!BR11</f>
        <v>1.7111982262152818</v>
      </c>
      <c r="I11" s="69">
        <f>'Basic T2'!CC11</f>
        <v>0.92821927765268852</v>
      </c>
      <c r="J11" s="69">
        <f>'Basic T2'!CN11</f>
        <v>0.12291524755649</v>
      </c>
      <c r="K11" s="309">
        <f t="shared" si="12"/>
        <v>20.609858016870348</v>
      </c>
      <c r="L11" s="97"/>
      <c r="M11" s="97">
        <f t="shared" si="0"/>
        <v>15.770172427093279</v>
      </c>
      <c r="N11" s="97">
        <f t="shared" si="1"/>
        <v>6.8944917287750194</v>
      </c>
      <c r="O11" s="97">
        <f t="shared" si="2"/>
        <v>7.3205333057524413</v>
      </c>
      <c r="P11" s="97">
        <f t="shared" si="3"/>
        <v>8.3313828406093062</v>
      </c>
      <c r="Q11" s="97">
        <f t="shared" si="4"/>
        <v>1.9593376143482524</v>
      </c>
      <c r="R11" s="97">
        <f t="shared" si="5"/>
        <v>1.8894095220151321</v>
      </c>
      <c r="S11" s="97">
        <f t="shared" si="6"/>
        <v>1.5308371454423999</v>
      </c>
      <c r="T11" s="97">
        <f t="shared" si="7"/>
        <v>1.2736919732380634</v>
      </c>
      <c r="U11" s="97">
        <f t="shared" si="8"/>
        <v>0.63185985058222482</v>
      </c>
      <c r="V11" s="97">
        <f t="shared" si="9"/>
        <v>3.7378953775409776</v>
      </c>
      <c r="W11" s="97"/>
      <c r="X11" s="97">
        <f t="shared" si="10"/>
        <v>5.7141779482524928</v>
      </c>
      <c r="Y11" s="97">
        <f t="shared" si="11"/>
        <v>17.18672825349871</v>
      </c>
      <c r="Z11" s="97">
        <f t="shared" si="11"/>
        <v>37.96773195429666</v>
      </c>
      <c r="AA11" s="97">
        <f t="shared" si="11"/>
        <v>11.615283513938429</v>
      </c>
      <c r="AB11" s="97">
        <f t="shared" si="11"/>
        <v>2.9605008640350752</v>
      </c>
      <c r="AC11" s="97">
        <f t="shared" si="11"/>
        <v>11.152609094419123</v>
      </c>
      <c r="AD11" s="97">
        <f t="shared" si="11"/>
        <v>8.3028142397418172</v>
      </c>
      <c r="AE11" s="97">
        <f t="shared" si="11"/>
        <v>4.503763572232705</v>
      </c>
      <c r="AF11" s="97">
        <f t="shared" si="11"/>
        <v>0.5963905595850143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2.0505215529799266</v>
      </c>
      <c r="C12" s="69">
        <f>'Basic T2'!O12</f>
        <v>11.310716267065212</v>
      </c>
      <c r="D12" s="69">
        <f>'Basic T2'!Z12</f>
        <v>6.7015002154631143</v>
      </c>
      <c r="E12" s="69">
        <f>'Basic T2'!AK12</f>
        <v>0.51927780177681471</v>
      </c>
      <c r="F12" s="69">
        <f>'Basic T2'!AV12</f>
        <v>0.28058693864578571</v>
      </c>
      <c r="G12" s="69">
        <f>'Basic T2'!BG12</f>
        <v>1.2224541278644945</v>
      </c>
      <c r="H12" s="69">
        <f>'Basic T2'!BR12</f>
        <v>0.83637087755702466</v>
      </c>
      <c r="I12" s="69">
        <f>'Basic T2'!CC12</f>
        <v>0.64283964375238889</v>
      </c>
      <c r="J12" s="69">
        <f>'Basic T2'!CN12</f>
        <v>0.14761050880632931</v>
      </c>
      <c r="K12" s="309">
        <f t="shared" si="12"/>
        <v>23.711877933911094</v>
      </c>
      <c r="L12" s="97"/>
      <c r="M12" s="97">
        <f t="shared" si="0"/>
        <v>27.458197190677105</v>
      </c>
      <c r="N12" s="97">
        <f t="shared" si="1"/>
        <v>22.015276934962962</v>
      </c>
      <c r="O12" s="97">
        <f t="shared" si="2"/>
        <v>6.2693873318089341</v>
      </c>
      <c r="P12" s="97">
        <f t="shared" si="3"/>
        <v>1.8072242039168727</v>
      </c>
      <c r="Q12" s="97">
        <f t="shared" si="4"/>
        <v>0.90102436390586382</v>
      </c>
      <c r="R12" s="97">
        <f t="shared" si="5"/>
        <v>1.0048637765527209</v>
      </c>
      <c r="S12" s="97">
        <f t="shared" si="6"/>
        <v>0.74821700204910868</v>
      </c>
      <c r="T12" s="97">
        <f t="shared" si="7"/>
        <v>0.8820972738221845</v>
      </c>
      <c r="U12" s="97">
        <f t="shared" si="8"/>
        <v>0.75880865794024721</v>
      </c>
      <c r="V12" s="97">
        <f t="shared" si="9"/>
        <v>4.3004914856488288</v>
      </c>
      <c r="W12" s="97"/>
      <c r="X12" s="97">
        <f t="shared" si="10"/>
        <v>8.6476556546683803</v>
      </c>
      <c r="Y12" s="97">
        <f t="shared" si="11"/>
        <v>47.700634671745696</v>
      </c>
      <c r="Z12" s="97">
        <f t="shared" si="11"/>
        <v>28.262207802103646</v>
      </c>
      <c r="AA12" s="97">
        <f t="shared" si="11"/>
        <v>2.1899480219328362</v>
      </c>
      <c r="AB12" s="97">
        <f t="shared" si="11"/>
        <v>1.183318079773469</v>
      </c>
      <c r="AC12" s="97">
        <f t="shared" si="11"/>
        <v>5.1554504930890559</v>
      </c>
      <c r="AD12" s="97">
        <f t="shared" si="11"/>
        <v>3.5272232755588906</v>
      </c>
      <c r="AE12" s="97">
        <f t="shared" si="11"/>
        <v>2.7110448423532238</v>
      </c>
      <c r="AF12" s="97">
        <f t="shared" si="11"/>
        <v>0.6225171587747883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0.59388919641821825</v>
      </c>
      <c r="C13" s="69">
        <f>'Basic T2'!O13</f>
        <v>7.8935859252404477</v>
      </c>
      <c r="D13" s="69">
        <f>'Basic T2'!Z13</f>
        <v>14.425658044285335</v>
      </c>
      <c r="E13" s="69">
        <f>'Basic T2'!AK13</f>
        <v>1.1847055428248519</v>
      </c>
      <c r="F13" s="69">
        <f>'Basic T2'!AV13</f>
        <v>2.3503648183523325</v>
      </c>
      <c r="G13" s="69">
        <f>'Basic T2'!BG13</f>
        <v>5.5125657888127231</v>
      </c>
      <c r="H13" s="69">
        <f>'Basic T2'!BR13</f>
        <v>3.6690447968433122</v>
      </c>
      <c r="I13" s="69">
        <f>'Basic T2'!CC13</f>
        <v>2.2857397057437248</v>
      </c>
      <c r="J13" s="69">
        <f>'Basic T2'!CN13</f>
        <v>0.45194191379618742</v>
      </c>
      <c r="K13" s="309">
        <f t="shared" si="12"/>
        <v>38.367495732317131</v>
      </c>
      <c r="L13" s="97"/>
      <c r="M13" s="97">
        <f t="shared" si="0"/>
        <v>7.9526726461206039</v>
      </c>
      <c r="N13" s="97">
        <f t="shared" si="1"/>
        <v>15.36414459092296</v>
      </c>
      <c r="O13" s="97">
        <f t="shared" si="2"/>
        <v>13.49549129121384</v>
      </c>
      <c r="P13" s="97">
        <f t="shared" si="3"/>
        <v>4.1230888826396663</v>
      </c>
      <c r="Q13" s="97">
        <f t="shared" si="4"/>
        <v>7.5475215475944575</v>
      </c>
      <c r="R13" s="97">
        <f t="shared" si="5"/>
        <v>4.5313583150301291</v>
      </c>
      <c r="S13" s="97">
        <f t="shared" si="6"/>
        <v>3.2823257862548076</v>
      </c>
      <c r="T13" s="97">
        <f t="shared" si="7"/>
        <v>3.1364661198155437</v>
      </c>
      <c r="U13" s="97">
        <f t="shared" si="8"/>
        <v>2.3232589593236823</v>
      </c>
      <c r="V13" s="97">
        <f t="shared" si="9"/>
        <v>6.9584994146130983</v>
      </c>
      <c r="W13" s="97"/>
      <c r="X13" s="97">
        <f t="shared" si="10"/>
        <v>1.5478966898482833</v>
      </c>
      <c r="Y13" s="97">
        <f t="shared" si="11"/>
        <v>20.573628209441985</v>
      </c>
      <c r="Z13" s="97">
        <f t="shared" si="11"/>
        <v>37.598643771098494</v>
      </c>
      <c r="AA13" s="97">
        <f t="shared" si="11"/>
        <v>3.0877843867901147</v>
      </c>
      <c r="AB13" s="97">
        <f t="shared" si="11"/>
        <v>6.1259270992049881</v>
      </c>
      <c r="AC13" s="97">
        <f t="shared" si="11"/>
        <v>14.367801920857351</v>
      </c>
      <c r="AD13" s="97">
        <f t="shared" si="11"/>
        <v>9.5628988205056533</v>
      </c>
      <c r="AE13" s="97">
        <f t="shared" si="11"/>
        <v>5.9574899589248798</v>
      </c>
      <c r="AF13" s="97">
        <f t="shared" si="11"/>
        <v>1.1779291433282535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0.21633662548966234</v>
      </c>
      <c r="C14" s="69">
        <f>'Basic T2'!O14</f>
        <v>1.0893918281609294</v>
      </c>
      <c r="D14" s="69">
        <f>'Basic T2'!Z14</f>
        <v>2.7925181684559561</v>
      </c>
      <c r="E14" s="69">
        <f>'Basic T2'!AK14</f>
        <v>0.5053679894658557</v>
      </c>
      <c r="F14" s="69">
        <f>'Basic T2'!AV14</f>
        <v>1.2266976025059213</v>
      </c>
      <c r="G14" s="69">
        <f>'Basic T2'!BG14</f>
        <v>2.6261748994807905</v>
      </c>
      <c r="H14" s="69">
        <f>'Basic T2'!BR14</f>
        <v>1.6811895672596384</v>
      </c>
      <c r="I14" s="69">
        <f>'Basic T2'!CC14</f>
        <v>1.4659752707646527</v>
      </c>
      <c r="J14" s="69">
        <f>'Basic T2'!CN14</f>
        <v>0.25131866345124154</v>
      </c>
      <c r="K14" s="309">
        <f t="shared" si="12"/>
        <v>11.854970615034647</v>
      </c>
      <c r="L14" s="97"/>
      <c r="M14" s="97">
        <f t="shared" si="0"/>
        <v>2.8969282052306049</v>
      </c>
      <c r="N14" s="97">
        <f t="shared" si="1"/>
        <v>2.1204017695575503</v>
      </c>
      <c r="O14" s="97">
        <f t="shared" si="2"/>
        <v>2.6124565345483908</v>
      </c>
      <c r="P14" s="97">
        <f t="shared" si="3"/>
        <v>1.7588143751233236</v>
      </c>
      <c r="Q14" s="97">
        <f t="shared" si="4"/>
        <v>3.939187021096739</v>
      </c>
      <c r="R14" s="97">
        <f t="shared" si="5"/>
        <v>2.1587296956411839</v>
      </c>
      <c r="S14" s="97">
        <f t="shared" si="6"/>
        <v>1.5039914129548113</v>
      </c>
      <c r="T14" s="97">
        <f t="shared" si="7"/>
        <v>2.0115946525698902</v>
      </c>
      <c r="U14" s="97">
        <f t="shared" si="8"/>
        <v>1.2919322565237048</v>
      </c>
      <c r="V14" s="97">
        <f t="shared" si="9"/>
        <v>2.1500701182196256</v>
      </c>
      <c r="W14" s="97"/>
      <c r="X14" s="97">
        <f t="shared" si="10"/>
        <v>1.8248600735905753</v>
      </c>
      <c r="Y14" s="97">
        <f t="shared" si="11"/>
        <v>9.189325419156642</v>
      </c>
      <c r="Z14" s="97">
        <f t="shared" si="11"/>
        <v>23.555673473491733</v>
      </c>
      <c r="AA14" s="97">
        <f t="shared" si="11"/>
        <v>4.2629206421223902</v>
      </c>
      <c r="AB14" s="97">
        <f t="shared" si="11"/>
        <v>10.347538111568202</v>
      </c>
      <c r="AC14" s="97">
        <f t="shared" si="11"/>
        <v>22.152521374875761</v>
      </c>
      <c r="AD14" s="97">
        <f t="shared" si="11"/>
        <v>14.181305225063396</v>
      </c>
      <c r="AE14" s="97">
        <f t="shared" si="11"/>
        <v>12.365912311123585</v>
      </c>
      <c r="AF14" s="97">
        <f t="shared" si="11"/>
        <v>2.1199433690077272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4.0078811481699658E-2</v>
      </c>
      <c r="C15" s="69">
        <f>'Basic T2'!O15</f>
        <v>0.92301891709740247</v>
      </c>
      <c r="D15" s="69">
        <f>'Basic T2'!Z15</f>
        <v>2.6550272353482498</v>
      </c>
      <c r="E15" s="69">
        <f>'Basic T2'!AK15</f>
        <v>1.2658708985926979</v>
      </c>
      <c r="F15" s="69">
        <f>'Basic T2'!AV15</f>
        <v>0.4688567986268164</v>
      </c>
      <c r="G15" s="69">
        <f>'Basic T2'!BG15</f>
        <v>2.0377583961585892</v>
      </c>
      <c r="H15" s="69">
        <f>'Basic T2'!BR15</f>
        <v>1.4531076745141498</v>
      </c>
      <c r="I15" s="69">
        <f>'Basic T2'!CC15</f>
        <v>0.44349060977826837</v>
      </c>
      <c r="J15" s="69">
        <f>'Basic T2'!CN15</f>
        <v>6.6506638692807887E-2</v>
      </c>
      <c r="K15" s="309">
        <f t="shared" si="12"/>
        <v>9.35371598029068</v>
      </c>
      <c r="L15" s="97"/>
      <c r="M15" s="97">
        <f t="shared" si="0"/>
        <v>0.53668877912216506</v>
      </c>
      <c r="N15" s="97">
        <f t="shared" si="1"/>
        <v>1.7965720822896651</v>
      </c>
      <c r="O15" s="97">
        <f t="shared" si="2"/>
        <v>2.4838310198800344</v>
      </c>
      <c r="P15" s="97">
        <f t="shared" si="3"/>
        <v>4.405565805322027</v>
      </c>
      <c r="Q15" s="97">
        <f t="shared" si="4"/>
        <v>1.5055989447854223</v>
      </c>
      <c r="R15" s="97">
        <f t="shared" si="5"/>
        <v>1.6750482091651242</v>
      </c>
      <c r="S15" s="97">
        <f t="shared" si="6"/>
        <v>1.2999494566994891</v>
      </c>
      <c r="T15" s="97">
        <f t="shared" si="7"/>
        <v>0.60855278863578177</v>
      </c>
      <c r="U15" s="97">
        <f t="shared" si="8"/>
        <v>0.34188496238312927</v>
      </c>
      <c r="V15" s="97">
        <f t="shared" si="9"/>
        <v>1.6964314696850564</v>
      </c>
      <c r="W15" s="97"/>
      <c r="X15" s="97">
        <f t="shared" si="10"/>
        <v>0.42848009888423139</v>
      </c>
      <c r="Y15" s="97">
        <f t="shared" si="11"/>
        <v>9.867938250875973</v>
      </c>
      <c r="Z15" s="97">
        <f t="shared" si="11"/>
        <v>28.384732238424682</v>
      </c>
      <c r="AA15" s="97">
        <f t="shared" si="11"/>
        <v>13.533347615643116</v>
      </c>
      <c r="AB15" s="97">
        <f t="shared" si="11"/>
        <v>5.0125190845515286</v>
      </c>
      <c r="AC15" s="97">
        <f t="shared" si="11"/>
        <v>21.785549191918729</v>
      </c>
      <c r="AD15" s="97">
        <f t="shared" si="11"/>
        <v>15.535084426082738</v>
      </c>
      <c r="AE15" s="97">
        <f t="shared" si="11"/>
        <v>4.7413307258072876</v>
      </c>
      <c r="AF15" s="97">
        <f t="shared" si="11"/>
        <v>0.71101836781173144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1.7616624493715146E-2</v>
      </c>
      <c r="C16" s="69">
        <f>'Basic T2'!O16</f>
        <v>0.32401703733938664</v>
      </c>
      <c r="D16" s="69">
        <f>'Basic T2'!Z16</f>
        <v>1.6434429805452933</v>
      </c>
      <c r="E16" s="69">
        <f>'Basic T2'!AK16</f>
        <v>0.45152230665598631</v>
      </c>
      <c r="F16" s="69">
        <f>'Basic T2'!AV16</f>
        <v>0.32813789894885448</v>
      </c>
      <c r="G16" s="69">
        <f>'Basic T2'!BG16</f>
        <v>1.6094134418625108</v>
      </c>
      <c r="H16" s="69">
        <f>'Basic T2'!BR16</f>
        <v>1.5894293778277082</v>
      </c>
      <c r="I16" s="69">
        <f>'Basic T2'!CC16</f>
        <v>0.83230031086108602</v>
      </c>
      <c r="J16" s="69">
        <f>'Basic T2'!CN16</f>
        <v>0.10750474524238914</v>
      </c>
      <c r="K16" s="309">
        <f t="shared" si="12"/>
        <v>6.9033847237769308</v>
      </c>
      <c r="L16" s="97"/>
      <c r="M16" s="97">
        <f t="shared" si="0"/>
        <v>0.2359013239727103</v>
      </c>
      <c r="N16" s="97">
        <f t="shared" si="1"/>
        <v>0.63066959158402736</v>
      </c>
      <c r="O16" s="97">
        <f t="shared" si="2"/>
        <v>1.5374737404330521</v>
      </c>
      <c r="P16" s="97">
        <f t="shared" si="3"/>
        <v>1.5714171458994737</v>
      </c>
      <c r="Q16" s="97">
        <f t="shared" si="4"/>
        <v>1.0537206154383443</v>
      </c>
      <c r="R16" s="97">
        <f t="shared" si="5"/>
        <v>1.3229463849492944</v>
      </c>
      <c r="S16" s="97">
        <f t="shared" si="6"/>
        <v>1.4219027897297205</v>
      </c>
      <c r="T16" s="97">
        <f t="shared" si="7"/>
        <v>1.1420730540612249</v>
      </c>
      <c r="U16" s="97">
        <f t="shared" si="8"/>
        <v>0.55264040561377459</v>
      </c>
      <c r="V16" s="97">
        <f t="shared" si="9"/>
        <v>1.2520285111751197</v>
      </c>
      <c r="W16" s="97"/>
      <c r="X16" s="97">
        <f t="shared" si="10"/>
        <v>0.25518821851314788</v>
      </c>
      <c r="Y16" s="97">
        <f t="shared" si="11"/>
        <v>4.6935966964638869</v>
      </c>
      <c r="Z16" s="97">
        <f t="shared" si="11"/>
        <v>23.806336258283235</v>
      </c>
      <c r="AA16" s="97">
        <f t="shared" si="11"/>
        <v>6.5405931252945235</v>
      </c>
      <c r="AB16" s="97">
        <f t="shared" si="11"/>
        <v>4.7532900465284511</v>
      </c>
      <c r="AC16" s="97">
        <f t="shared" si="11"/>
        <v>23.313396344829236</v>
      </c>
      <c r="AD16" s="97">
        <f t="shared" si="11"/>
        <v>23.023914230845747</v>
      </c>
      <c r="AE16" s="97">
        <f t="shared" si="11"/>
        <v>12.056409198728877</v>
      </c>
      <c r="AF16" s="97">
        <f t="shared" si="11"/>
        <v>1.5572758805128841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9.2731066041916624E-2</v>
      </c>
      <c r="C17" s="69">
        <f>'Basic T2'!O17</f>
        <v>1.2916279019073347</v>
      </c>
      <c r="D17" s="69">
        <f>'Basic T2'!Z17</f>
        <v>2.7977059698220623</v>
      </c>
      <c r="E17" s="69">
        <f>'Basic T2'!AK17</f>
        <v>0.37925192749286507</v>
      </c>
      <c r="F17" s="69">
        <f>'Basic T2'!AV17</f>
        <v>0.4783839846083191</v>
      </c>
      <c r="G17" s="69">
        <f>'Basic T2'!BG17</f>
        <v>1.2049804058431897</v>
      </c>
      <c r="H17" s="69">
        <f>'Basic T2'!BR17</f>
        <v>0.57448998922266015</v>
      </c>
      <c r="I17" s="69">
        <f>'Basic T2'!CC17</f>
        <v>0.50796349708356936</v>
      </c>
      <c r="J17" s="69">
        <f>'Basic T2'!CN17</f>
        <v>0.16212394965701055</v>
      </c>
      <c r="K17" s="309">
        <f t="shared" si="12"/>
        <v>7.4892586916789261</v>
      </c>
      <c r="L17" s="97"/>
      <c r="M17" s="97">
        <f t="shared" si="0"/>
        <v>1.2417464685413009</v>
      </c>
      <c r="N17" s="97">
        <f t="shared" si="1"/>
        <v>2.5140358299159522</v>
      </c>
      <c r="O17" s="97">
        <f t="shared" si="2"/>
        <v>2.6173098263664767</v>
      </c>
      <c r="P17" s="97">
        <f t="shared" si="3"/>
        <v>1.3198970963172698</v>
      </c>
      <c r="Q17" s="97">
        <f t="shared" si="4"/>
        <v>1.5361927661878971</v>
      </c>
      <c r="R17" s="97">
        <f t="shared" si="5"/>
        <v>0.99050028437699877</v>
      </c>
      <c r="S17" s="97">
        <f t="shared" si="6"/>
        <v>0.51393847989894448</v>
      </c>
      <c r="T17" s="97">
        <f t="shared" si="7"/>
        <v>0.69702175392155807</v>
      </c>
      <c r="U17" s="97">
        <f t="shared" si="8"/>
        <v>0.83341665613128368</v>
      </c>
      <c r="V17" s="97">
        <f t="shared" si="9"/>
        <v>1.3582852158379985</v>
      </c>
      <c r="W17" s="97"/>
      <c r="X17" s="97">
        <f t="shared" si="10"/>
        <v>1.2381875144057597</v>
      </c>
      <c r="Y17" s="97">
        <f t="shared" si="11"/>
        <v>17.246405219550244</v>
      </c>
      <c r="Z17" s="97">
        <f t="shared" si="11"/>
        <v>37.356246926421477</v>
      </c>
      <c r="AA17" s="97">
        <f t="shared" si="11"/>
        <v>5.0639448189209926</v>
      </c>
      <c r="AB17" s="97">
        <f t="shared" si="11"/>
        <v>6.3876012874256318</v>
      </c>
      <c r="AC17" s="97">
        <f t="shared" si="11"/>
        <v>16.089448307908025</v>
      </c>
      <c r="AD17" s="97">
        <f t="shared" si="11"/>
        <v>7.670852521905239</v>
      </c>
      <c r="AE17" s="97">
        <f t="shared" si="11"/>
        <v>6.7825604374963193</v>
      </c>
      <c r="AF17" s="97">
        <f t="shared" si="11"/>
        <v>2.1647529659663278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0.37106682670863894</v>
      </c>
      <c r="C18" s="69">
        <f>'Basic T2'!O18</f>
        <v>4.0248822103479363</v>
      </c>
      <c r="D18" s="69">
        <f>'Basic T2'!Z18</f>
        <v>8.804950569598283</v>
      </c>
      <c r="E18" s="69">
        <f>'Basic T2'!AK18</f>
        <v>2.3534291753972467</v>
      </c>
      <c r="F18" s="69">
        <f>'Basic T2'!AV18</f>
        <v>2.171075892783048</v>
      </c>
      <c r="G18" s="69">
        <f>'Basic T2'!BG18</f>
        <v>6.8799987935410893</v>
      </c>
      <c r="H18" s="69">
        <f>'Basic T2'!BR18</f>
        <v>5.2106230438566108</v>
      </c>
      <c r="I18" s="69">
        <f>'Basic T2'!CC18</f>
        <v>3.1217600518165187</v>
      </c>
      <c r="J18" s="69">
        <f>'Basic T2'!CN18</f>
        <v>0.53362504093711594</v>
      </c>
      <c r="K18" s="309">
        <f t="shared" si="12"/>
        <v>33.471411604986493</v>
      </c>
      <c r="L18" s="97"/>
      <c r="M18" s="97">
        <f t="shared" si="0"/>
        <v>4.9688949057266303</v>
      </c>
      <c r="N18" s="97">
        <f t="shared" si="1"/>
        <v>7.8340658893043731</v>
      </c>
      <c r="O18" s="97">
        <f t="shared" si="2"/>
        <v>8.2372071601028178</v>
      </c>
      <c r="P18" s="97">
        <f t="shared" si="3"/>
        <v>8.1905564871614569</v>
      </c>
      <c r="Q18" s="97">
        <f t="shared" si="4"/>
        <v>6.9717866580942607</v>
      </c>
      <c r="R18" s="97">
        <f t="shared" si="5"/>
        <v>5.6553954972797138</v>
      </c>
      <c r="S18" s="97">
        <f t="shared" si="6"/>
        <v>4.6614209763856573</v>
      </c>
      <c r="T18" s="97">
        <f t="shared" si="7"/>
        <v>4.2836437640349239</v>
      </c>
      <c r="U18" s="97">
        <f t="shared" si="8"/>
        <v>2.7431603917040364</v>
      </c>
      <c r="V18" s="97">
        <f t="shared" si="9"/>
        <v>6.0705238539556454</v>
      </c>
      <c r="W18" s="97"/>
      <c r="X18" s="97">
        <f t="shared" si="10"/>
        <v>1.1086082388391361</v>
      </c>
      <c r="Y18" s="97">
        <f t="shared" si="11"/>
        <v>12.024835575647842</v>
      </c>
      <c r="Z18" s="97">
        <f t="shared" si="11"/>
        <v>26.305883580621209</v>
      </c>
      <c r="AA18" s="97">
        <f t="shared" si="11"/>
        <v>7.0311620052697101</v>
      </c>
      <c r="AB18" s="97">
        <f t="shared" si="11"/>
        <v>6.4863589214731716</v>
      </c>
      <c r="AC18" s="97">
        <f t="shared" si="11"/>
        <v>20.554851031487789</v>
      </c>
      <c r="AD18" s="97">
        <f t="shared" si="11"/>
        <v>15.567383608883542</v>
      </c>
      <c r="AE18" s="97">
        <f t="shared" si="11"/>
        <v>9.326645940894366</v>
      </c>
      <c r="AF18" s="97">
        <f t="shared" si="11"/>
        <v>1.5942710968832212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0.22520487014738638</v>
      </c>
      <c r="C19" s="69">
        <f>'Basic T2'!O19</f>
        <v>2.8744425713114774</v>
      </c>
      <c r="D19" s="69">
        <f>'Basic T2'!Z19</f>
        <v>9.0458607801708126</v>
      </c>
      <c r="E19" s="69">
        <f>'Basic T2'!AK19</f>
        <v>3.4679202508251916</v>
      </c>
      <c r="F19" s="69">
        <f>'Basic T2'!AV19</f>
        <v>3.3391119940275882</v>
      </c>
      <c r="G19" s="69">
        <f>'Basic T2'!BG19</f>
        <v>11.061192741415038</v>
      </c>
      <c r="H19" s="69">
        <f>'Basic T2'!BR19</f>
        <v>12.136733326897025</v>
      </c>
      <c r="I19" s="69">
        <f>'Basic T2'!CC19</f>
        <v>5.5254454039144907</v>
      </c>
      <c r="J19" s="69">
        <f>'Basic T2'!CN19</f>
        <v>1.0356739458154909</v>
      </c>
      <c r="K19" s="309">
        <f t="shared" si="12"/>
        <v>48.711585884524496</v>
      </c>
      <c r="L19" s="97"/>
      <c r="M19" s="97">
        <f t="shared" si="0"/>
        <v>3.0156814122832589</v>
      </c>
      <c r="N19" s="97">
        <f t="shared" si="1"/>
        <v>5.5948401274403876</v>
      </c>
      <c r="O19" s="97">
        <f t="shared" si="2"/>
        <v>8.4625834749139131</v>
      </c>
      <c r="P19" s="97">
        <f t="shared" si="3"/>
        <v>12.069280437368752</v>
      </c>
      <c r="Q19" s="97">
        <f t="shared" si="4"/>
        <v>10.722599116515706</v>
      </c>
      <c r="R19" s="97">
        <f t="shared" si="5"/>
        <v>9.0923590979504816</v>
      </c>
      <c r="S19" s="97">
        <f t="shared" si="6"/>
        <v>10.857516047240958</v>
      </c>
      <c r="T19" s="97">
        <f t="shared" si="7"/>
        <v>7.5819535630936716</v>
      </c>
      <c r="U19" s="97">
        <f t="shared" si="8"/>
        <v>5.3240000542172483</v>
      </c>
      <c r="V19" s="97">
        <f t="shared" si="9"/>
        <v>8.8345495423312723</v>
      </c>
      <c r="W19" s="97"/>
      <c r="X19" s="97">
        <f t="shared" si="10"/>
        <v>0.46232301013819627</v>
      </c>
      <c r="Y19" s="97">
        <f t="shared" si="11"/>
        <v>5.9009422894290902</v>
      </c>
      <c r="Z19" s="97">
        <f t="shared" si="11"/>
        <v>18.570244872780155</v>
      </c>
      <c r="AA19" s="97">
        <f t="shared" si="11"/>
        <v>7.1192924390641483</v>
      </c>
      <c r="AB19" s="97">
        <f t="shared" si="11"/>
        <v>6.8548620074560391</v>
      </c>
      <c r="AC19" s="97">
        <f t="shared" si="11"/>
        <v>22.707519249397176</v>
      </c>
      <c r="AD19" s="97">
        <f t="shared" si="11"/>
        <v>24.915496193592055</v>
      </c>
      <c r="AE19" s="97">
        <f t="shared" si="11"/>
        <v>11.343185206519637</v>
      </c>
      <c r="AF19" s="97">
        <f t="shared" si="11"/>
        <v>2.1261347316235106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1.8713514962369376E-2</v>
      </c>
      <c r="C20" s="69">
        <f>'Basic T2'!O20</f>
        <v>0.42617960291502216</v>
      </c>
      <c r="D20" s="69">
        <f>'Basic T2'!Z20</f>
        <v>1.5810675939823993</v>
      </c>
      <c r="E20" s="69">
        <f>'Basic T2'!AK20</f>
        <v>0.72162728369804041</v>
      </c>
      <c r="F20" s="69">
        <f>'Basic T2'!AV20</f>
        <v>0.56740111615546784</v>
      </c>
      <c r="G20" s="69">
        <f>'Basic T2'!BG20</f>
        <v>2.0407012718146325</v>
      </c>
      <c r="H20" s="69">
        <f>'Basic T2'!BR20</f>
        <v>2.5641919019575288</v>
      </c>
      <c r="I20" s="69">
        <f>'Basic T2'!CC20</f>
        <v>2.104438508160102</v>
      </c>
      <c r="J20" s="69">
        <f>'Basic T2'!CN20</f>
        <v>0.50268145036504619</v>
      </c>
      <c r="K20" s="309">
        <f t="shared" si="12"/>
        <v>10.527002244010609</v>
      </c>
      <c r="L20" s="97"/>
      <c r="M20" s="97">
        <f t="shared" si="0"/>
        <v>0.25058960400620323</v>
      </c>
      <c r="N20" s="97">
        <f t="shared" si="1"/>
        <v>0.82951970155301458</v>
      </c>
      <c r="O20" s="97">
        <f t="shared" si="2"/>
        <v>1.4791203201896614</v>
      </c>
      <c r="P20" s="97">
        <f t="shared" si="3"/>
        <v>2.5114539632610864</v>
      </c>
      <c r="Q20" s="97">
        <f t="shared" si="4"/>
        <v>1.8220457168494655</v>
      </c>
      <c r="R20" s="97">
        <f t="shared" si="5"/>
        <v>1.6774672685623244</v>
      </c>
      <c r="S20" s="97">
        <f t="shared" si="6"/>
        <v>2.293924895095901</v>
      </c>
      <c r="T20" s="97">
        <f t="shared" si="7"/>
        <v>2.8876866711871214</v>
      </c>
      <c r="U20" s="97">
        <f t="shared" si="8"/>
        <v>2.5840913347397265</v>
      </c>
      <c r="V20" s="97">
        <f t="shared" si="9"/>
        <v>1.909223876993305</v>
      </c>
      <c r="W20" s="97"/>
      <c r="X20" s="97">
        <f t="shared" si="10"/>
        <v>0.17776679940404236</v>
      </c>
      <c r="Y20" s="97">
        <f t="shared" si="11"/>
        <v>4.0484422158976852</v>
      </c>
      <c r="Z20" s="97">
        <f t="shared" si="11"/>
        <v>15.019162695457347</v>
      </c>
      <c r="AA20" s="97">
        <f t="shared" si="11"/>
        <v>6.8550121579827152</v>
      </c>
      <c r="AB20" s="97">
        <f t="shared" si="11"/>
        <v>5.3899591070980684</v>
      </c>
      <c r="AC20" s="97">
        <f t="shared" si="11"/>
        <v>19.385397898776926</v>
      </c>
      <c r="AD20" s="97">
        <f t="shared" si="11"/>
        <v>24.358234590635135</v>
      </c>
      <c r="AE20" s="97">
        <f t="shared" si="11"/>
        <v>19.99086215980844</v>
      </c>
      <c r="AF20" s="97">
        <f t="shared" si="11"/>
        <v>4.7751623749396401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1.1961513021267909E-2</v>
      </c>
      <c r="C21" s="69">
        <f>'Basic T2'!O21</f>
        <v>7.7768306374220719E-2</v>
      </c>
      <c r="D21" s="69">
        <f>'Basic T2'!Z21</f>
        <v>1.0554693048152177</v>
      </c>
      <c r="E21" s="69">
        <f>'Basic T2'!AK21</f>
        <v>0.37052570585843997</v>
      </c>
      <c r="F21" s="69">
        <f>'Basic T2'!AV21</f>
        <v>0.53063559016175754</v>
      </c>
      <c r="G21" s="69">
        <f>'Basic T2'!BG21</f>
        <v>1.0755841804679047</v>
      </c>
      <c r="H21" s="69">
        <f>'Basic T2'!BR21</f>
        <v>1.5707888285892986</v>
      </c>
      <c r="I21" s="69">
        <f>'Basic T2'!CC21</f>
        <v>1.1658491769187034</v>
      </c>
      <c r="J21" s="69">
        <f>'Basic T2'!CN21</f>
        <v>0.63953178404488209</v>
      </c>
      <c r="K21" s="309">
        <f t="shared" si="12"/>
        <v>6.4981143902516925</v>
      </c>
      <c r="L21" s="97"/>
      <c r="M21" s="97">
        <f t="shared" si="0"/>
        <v>0.16017465544778955</v>
      </c>
      <c r="N21" s="97">
        <f t="shared" si="1"/>
        <v>0.15136891078921477</v>
      </c>
      <c r="O21" s="97">
        <f t="shared" si="2"/>
        <v>0.98741262045373601</v>
      </c>
      <c r="P21" s="97">
        <f t="shared" si="3"/>
        <v>1.2895275351834894</v>
      </c>
      <c r="Q21" s="97">
        <f t="shared" si="4"/>
        <v>1.7039837898330887</v>
      </c>
      <c r="R21" s="97">
        <f t="shared" si="5"/>
        <v>0.88413590084841787</v>
      </c>
      <c r="S21" s="97">
        <f t="shared" si="6"/>
        <v>1.4052269629619949</v>
      </c>
      <c r="T21" s="97">
        <f t="shared" si="7"/>
        <v>1.5997650279389823</v>
      </c>
      <c r="U21" s="97">
        <f t="shared" si="8"/>
        <v>3.2875860850661929</v>
      </c>
      <c r="V21" s="97">
        <f t="shared" si="9"/>
        <v>1.1785268836967315</v>
      </c>
      <c r="W21" s="97"/>
      <c r="X21" s="97">
        <f t="shared" si="10"/>
        <v>0.18407667675429459</v>
      </c>
      <c r="Y21" s="97">
        <f t="shared" si="11"/>
        <v>1.1967826619193833</v>
      </c>
      <c r="Z21" s="97">
        <f t="shared" si="11"/>
        <v>16.242701211887038</v>
      </c>
      <c r="AA21" s="97">
        <f t="shared" si="11"/>
        <v>5.7020496040250279</v>
      </c>
      <c r="AB21" s="97">
        <f t="shared" si="11"/>
        <v>8.1659933681346644</v>
      </c>
      <c r="AC21" s="97">
        <f t="shared" si="11"/>
        <v>16.552250635683929</v>
      </c>
      <c r="AD21" s="97">
        <f t="shared" si="11"/>
        <v>24.172994414283572</v>
      </c>
      <c r="AE21" s="97">
        <f t="shared" si="11"/>
        <v>17.941345856694689</v>
      </c>
      <c r="AF21" s="97">
        <f t="shared" si="11"/>
        <v>9.841805570617403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2.0125200993837401E-2</v>
      </c>
      <c r="C22" s="69">
        <f>'Basic T2'!O22</f>
        <v>0.30998061721607989</v>
      </c>
      <c r="D22" s="69">
        <f>'Basic T2'!Z22</f>
        <v>1.0312638536350096</v>
      </c>
      <c r="E22" s="69">
        <f>'Basic T2'!AK22</f>
        <v>0.40333642397232128</v>
      </c>
      <c r="F22" s="69">
        <f>'Basic T2'!AV22</f>
        <v>1.4944002686955173</v>
      </c>
      <c r="G22" s="69">
        <f>'Basic T2'!BG22</f>
        <v>8.7850726736196254</v>
      </c>
      <c r="H22" s="69">
        <f>'Basic T2'!BR22</f>
        <v>4.805180074605282</v>
      </c>
      <c r="I22" s="69">
        <f>'Basic T2'!CC22</f>
        <v>2.4778747825478726</v>
      </c>
      <c r="J22" s="69">
        <f>'Basic T2'!CN22</f>
        <v>0.80828753258959285</v>
      </c>
      <c r="K22" s="309">
        <f t="shared" si="12"/>
        <v>20.135521427875137</v>
      </c>
      <c r="L22" s="97"/>
      <c r="M22" s="97">
        <f t="shared" si="0"/>
        <v>0.26949325969665039</v>
      </c>
      <c r="N22" s="97">
        <f t="shared" si="1"/>
        <v>0.60334898085578526</v>
      </c>
      <c r="O22" s="97">
        <f t="shared" si="2"/>
        <v>0.96476793730655652</v>
      </c>
      <c r="P22" s="97">
        <f t="shared" si="3"/>
        <v>1.4037175192737117</v>
      </c>
      <c r="Q22" s="97">
        <f t="shared" si="4"/>
        <v>4.7988372446015646</v>
      </c>
      <c r="R22" s="97">
        <f t="shared" si="5"/>
        <v>7.2213763305170513</v>
      </c>
      <c r="S22" s="97">
        <f t="shared" si="6"/>
        <v>4.2987118827342767</v>
      </c>
      <c r="T22" s="97">
        <f t="shared" si="7"/>
        <v>3.4001116947294587</v>
      </c>
      <c r="U22" s="97">
        <f t="shared" si="8"/>
        <v>4.1550942598461118</v>
      </c>
      <c r="V22" s="97">
        <f t="shared" si="9"/>
        <v>3.6518675872499218</v>
      </c>
      <c r="W22" s="97"/>
      <c r="X22" s="97">
        <f t="shared" si="10"/>
        <v>9.9948745136426181E-2</v>
      </c>
      <c r="Y22" s="97">
        <f t="shared" si="11"/>
        <v>1.5394715171713911</v>
      </c>
      <c r="Z22" s="97">
        <f t="shared" si="11"/>
        <v>5.1216148403654067</v>
      </c>
      <c r="AA22" s="97">
        <f t="shared" si="11"/>
        <v>2.0031089108720668</v>
      </c>
      <c r="AB22" s="97">
        <f t="shared" si="11"/>
        <v>7.4217112978594386</v>
      </c>
      <c r="AC22" s="97">
        <f t="shared" si="11"/>
        <v>43.629725235015663</v>
      </c>
      <c r="AD22" s="97">
        <f t="shared" si="11"/>
        <v>23.864194884732935</v>
      </c>
      <c r="AE22" s="97">
        <f t="shared" si="11"/>
        <v>12.305987661772502</v>
      </c>
      <c r="AF22" s="97">
        <f t="shared" si="11"/>
        <v>4.0142369070741761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4.0712696699003598E-3</v>
      </c>
      <c r="C23" s="69">
        <f>'Basic T2'!O23</f>
        <v>0.10132045132229139</v>
      </c>
      <c r="D23" s="69">
        <f>'Basic T2'!Z23</f>
        <v>0.42569548935256712</v>
      </c>
      <c r="E23" s="69">
        <f>'Basic T2'!AK23</f>
        <v>0.27206437039935266</v>
      </c>
      <c r="F23" s="69">
        <f>'Basic T2'!AV23</f>
        <v>0.37292751351364217</v>
      </c>
      <c r="G23" s="69">
        <f>'Basic T2'!BG23</f>
        <v>3.8060859503356848</v>
      </c>
      <c r="H23" s="69">
        <f>'Basic T2'!BR23</f>
        <v>3.5775922273220977</v>
      </c>
      <c r="I23" s="69">
        <f>'Basic T2'!CC23</f>
        <v>1.8343579385579067</v>
      </c>
      <c r="J23" s="69">
        <f>'Basic T2'!CN23</f>
        <v>0.73908918486682706</v>
      </c>
      <c r="K23" s="309">
        <f t="shared" si="12"/>
        <v>11.133204395340272</v>
      </c>
      <c r="L23" s="97"/>
      <c r="M23" s="97">
        <f t="shared" si="0"/>
        <v>5.4517703191214059E-2</v>
      </c>
      <c r="N23" s="97">
        <f t="shared" si="1"/>
        <v>0.19721101143088368</v>
      </c>
      <c r="O23" s="97">
        <f t="shared" si="2"/>
        <v>0.39824663468592547</v>
      </c>
      <c r="P23" s="97">
        <f t="shared" si="3"/>
        <v>0.94685602489982723</v>
      </c>
      <c r="Q23" s="97">
        <f t="shared" si="4"/>
        <v>1.1975495982399027</v>
      </c>
      <c r="R23" s="97">
        <f t="shared" si="5"/>
        <v>3.1286228372591443</v>
      </c>
      <c r="S23" s="97">
        <f t="shared" si="6"/>
        <v>3.2005123596602334</v>
      </c>
      <c r="T23" s="97">
        <f t="shared" si="7"/>
        <v>2.5170851744160165</v>
      </c>
      <c r="U23" s="97">
        <f t="shared" si="8"/>
        <v>3.7993722601605238</v>
      </c>
      <c r="V23" s="97">
        <f t="shared" si="9"/>
        <v>2.0191673912793204</v>
      </c>
      <c r="W23" s="97"/>
      <c r="X23" s="97">
        <f t="shared" si="10"/>
        <v>3.6568713959876299E-2</v>
      </c>
      <c r="Y23" s="97">
        <f t="shared" si="11"/>
        <v>0.91007447383880236</v>
      </c>
      <c r="Z23" s="97">
        <f t="shared" si="11"/>
        <v>3.8236564625611216</v>
      </c>
      <c r="AA23" s="97">
        <f t="shared" si="11"/>
        <v>2.44372025104671</v>
      </c>
      <c r="AB23" s="97">
        <f t="shared" si="11"/>
        <v>3.3496871185597605</v>
      </c>
      <c r="AC23" s="97">
        <f t="shared" si="11"/>
        <v>34.18679667759173</v>
      </c>
      <c r="AD23" s="97">
        <f t="shared" si="11"/>
        <v>32.134434079189951</v>
      </c>
      <c r="AE23" s="97">
        <f t="shared" si="11"/>
        <v>16.476459727315028</v>
      </c>
      <c r="AF23" s="97">
        <f t="shared" si="11"/>
        <v>6.6386024959370005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3.4106698466231745E-2</v>
      </c>
      <c r="C24" s="69">
        <f>'Basic T2'!O24</f>
        <v>0.31184467322458653</v>
      </c>
      <c r="D24" s="69">
        <f>'Basic T2'!Z24</f>
        <v>0.70582419203028668</v>
      </c>
      <c r="E24" s="69">
        <f>'Basic T2'!AK24</f>
        <v>0.30190118506864205</v>
      </c>
      <c r="F24" s="69">
        <f>'Basic T2'!AV24</f>
        <v>0.31736412342570919</v>
      </c>
      <c r="G24" s="69">
        <f>'Basic T2'!BG24</f>
        <v>1.9468549363784851</v>
      </c>
      <c r="H24" s="69">
        <f>'Basic T2'!BR24</f>
        <v>2.2728420378643501</v>
      </c>
      <c r="I24" s="69">
        <f>'Basic T2'!CC24</f>
        <v>1.8733746928659278</v>
      </c>
      <c r="J24" s="69">
        <f>'Basic T2'!CN24</f>
        <v>0.65649020404479708</v>
      </c>
      <c r="K24" s="309">
        <f t="shared" si="12"/>
        <v>8.4206027433690167</v>
      </c>
      <c r="L24" s="97"/>
      <c r="M24" s="97">
        <f t="shared" si="0"/>
        <v>0.45671719502180891</v>
      </c>
      <c r="N24" s="97">
        <f t="shared" si="1"/>
        <v>0.60697719575222364</v>
      </c>
      <c r="O24" s="97">
        <f t="shared" si="2"/>
        <v>0.66031263235483706</v>
      </c>
      <c r="P24" s="97">
        <f t="shared" si="3"/>
        <v>1.0506960378054768</v>
      </c>
      <c r="Q24" s="97">
        <f t="shared" si="4"/>
        <v>1.0191237297655538</v>
      </c>
      <c r="R24" s="97">
        <f t="shared" si="5"/>
        <v>1.6003250831072857</v>
      </c>
      <c r="S24" s="97">
        <f t="shared" si="6"/>
        <v>2.0332834407975944</v>
      </c>
      <c r="T24" s="97">
        <f t="shared" si="7"/>
        <v>2.5706235224985936</v>
      </c>
      <c r="U24" s="97">
        <f t="shared" si="8"/>
        <v>3.3747627774641993</v>
      </c>
      <c r="V24" s="97">
        <f t="shared" si="9"/>
        <v>1.5271979091162862</v>
      </c>
      <c r="W24" s="97"/>
      <c r="X24" s="97">
        <f t="shared" si="10"/>
        <v>0.40503868316421637</v>
      </c>
      <c r="Y24" s="97">
        <f t="shared" ref="Y24:AG32" si="13">IF($K24&gt;0,C24/$K24*100,0)</f>
        <v>3.7033533433239714</v>
      </c>
      <c r="Z24" s="97">
        <f t="shared" si="13"/>
        <v>8.3821100880943824</v>
      </c>
      <c r="AA24" s="97">
        <f t="shared" si="13"/>
        <v>3.5852681128602173</v>
      </c>
      <c r="AB24" s="97">
        <f t="shared" si="13"/>
        <v>3.7689003162585286</v>
      </c>
      <c r="AC24" s="97">
        <f t="shared" si="13"/>
        <v>23.120137544923107</v>
      </c>
      <c r="AD24" s="97">
        <f t="shared" si="13"/>
        <v>26.991441196464805</v>
      </c>
      <c r="AE24" s="97">
        <f t="shared" si="13"/>
        <v>22.247513033923333</v>
      </c>
      <c r="AF24" s="97">
        <f t="shared" si="13"/>
        <v>7.7962376809874359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2.5696004259691103E-2</v>
      </c>
      <c r="C25" s="69">
        <f>'Basic T2'!O25</f>
        <v>1.6543923648204575</v>
      </c>
      <c r="D25" s="69">
        <f>'Basic T2'!Z25</f>
        <v>5.5650285198952663</v>
      </c>
      <c r="E25" s="69">
        <f>'Basic T2'!AK25</f>
        <v>4.1416930526940003</v>
      </c>
      <c r="F25" s="69">
        <f>'Basic T2'!AV25</f>
        <v>2.3545575283708291</v>
      </c>
      <c r="G25" s="69">
        <f>'Basic T2'!BG25</f>
        <v>16.203273731956607</v>
      </c>
      <c r="H25" s="69">
        <f>'Basic T2'!BR25</f>
        <v>10.543195130918392</v>
      </c>
      <c r="I25" s="69">
        <f>'Basic T2'!CC25</f>
        <v>1.8312696046618411</v>
      </c>
      <c r="J25" s="69">
        <f>'Basic T2'!CN25</f>
        <v>0.33716604572397163</v>
      </c>
      <c r="K25" s="309">
        <f t="shared" si="12"/>
        <v>42.656271983301053</v>
      </c>
      <c r="L25" s="97"/>
      <c r="M25" s="97">
        <f t="shared" si="0"/>
        <v>0.34409097087992624</v>
      </c>
      <c r="N25" s="97">
        <f t="shared" si="1"/>
        <v>3.2201237490736765</v>
      </c>
      <c r="O25" s="97">
        <f t="shared" si="2"/>
        <v>5.2061953565684913</v>
      </c>
      <c r="P25" s="97">
        <f t="shared" si="3"/>
        <v>14.414188136699885</v>
      </c>
      <c r="Q25" s="97">
        <f t="shared" si="4"/>
        <v>7.5609852315980346</v>
      </c>
      <c r="R25" s="97">
        <f t="shared" si="5"/>
        <v>13.319176943886305</v>
      </c>
      <c r="S25" s="97">
        <f t="shared" si="6"/>
        <v>9.4319375106848646</v>
      </c>
      <c r="T25" s="97">
        <f t="shared" si="7"/>
        <v>2.5128473976440824</v>
      </c>
      <c r="U25" s="97">
        <f t="shared" si="8"/>
        <v>1.7332405174112961</v>
      </c>
      <c r="V25" s="97">
        <f t="shared" si="9"/>
        <v>7.7363309217849592</v>
      </c>
      <c r="W25" s="97"/>
      <c r="X25" s="97">
        <f t="shared" si="10"/>
        <v>6.0239685900705282E-2</v>
      </c>
      <c r="Y25" s="97">
        <f t="shared" si="13"/>
        <v>3.8784269883409266</v>
      </c>
      <c r="Z25" s="97">
        <f t="shared" si="13"/>
        <v>13.046213982492064</v>
      </c>
      <c r="AA25" s="97">
        <f t="shared" si="13"/>
        <v>9.7094585628940511</v>
      </c>
      <c r="AB25" s="97">
        <f t="shared" si="13"/>
        <v>5.5198389800510093</v>
      </c>
      <c r="AC25" s="97">
        <f t="shared" si="13"/>
        <v>37.985677084719953</v>
      </c>
      <c r="AD25" s="97">
        <f t="shared" si="13"/>
        <v>24.716635188011296</v>
      </c>
      <c r="AE25" s="97">
        <f t="shared" si="13"/>
        <v>4.2930840402057191</v>
      </c>
      <c r="AF25" s="97">
        <f t="shared" si="13"/>
        <v>0.79042548738428053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1.2651741598001873E-2</v>
      </c>
      <c r="C26" s="69">
        <f>'Basic T2'!O26</f>
        <v>0.27265369362997643</v>
      </c>
      <c r="D26" s="69">
        <f>'Basic T2'!Z26</f>
        <v>1.3019244691032852</v>
      </c>
      <c r="E26" s="69">
        <f>'Basic T2'!AK26</f>
        <v>0.82956881821068285</v>
      </c>
      <c r="F26" s="69">
        <f>'Basic T2'!AV26</f>
        <v>1.0874852666524395</v>
      </c>
      <c r="G26" s="69">
        <f>'Basic T2'!BG26</f>
        <v>3.5161184139961761</v>
      </c>
      <c r="H26" s="69">
        <f>'Basic T2'!BR26</f>
        <v>3.4372993985578102</v>
      </c>
      <c r="I26" s="69">
        <f>'Basic T2'!CC26</f>
        <v>2.2735954714004092</v>
      </c>
      <c r="J26" s="69">
        <f>'Basic T2'!CN26</f>
        <v>0.5053352217868311</v>
      </c>
      <c r="K26" s="309">
        <f t="shared" si="12"/>
        <v>13.236632494935613</v>
      </c>
      <c r="L26" s="97"/>
      <c r="M26" s="97">
        <f t="shared" si="0"/>
        <v>0.16941739290600299</v>
      </c>
      <c r="N26" s="97">
        <f t="shared" si="1"/>
        <v>0.53069553075810261</v>
      </c>
      <c r="O26" s="97">
        <f t="shared" si="2"/>
        <v>1.2179763502408762</v>
      </c>
      <c r="P26" s="97">
        <f t="shared" si="3"/>
        <v>2.8871190756762304</v>
      </c>
      <c r="Q26" s="97">
        <f t="shared" si="4"/>
        <v>3.4921465887600753</v>
      </c>
      <c r="R26" s="97">
        <f t="shared" si="5"/>
        <v>2.8902679845066612</v>
      </c>
      <c r="S26" s="97">
        <f t="shared" si="6"/>
        <v>3.0750064596298405</v>
      </c>
      <c r="T26" s="97">
        <f t="shared" si="7"/>
        <v>3.1198019390808804</v>
      </c>
      <c r="U26" s="97">
        <f t="shared" si="8"/>
        <v>2.597733349439959</v>
      </c>
      <c r="V26" s="97">
        <f t="shared" si="9"/>
        <v>2.4006544526667115</v>
      </c>
      <c r="W26" s="97"/>
      <c r="X26" s="97">
        <f t="shared" si="10"/>
        <v>9.5581271164266887E-2</v>
      </c>
      <c r="Y26" s="97">
        <f t="shared" si="13"/>
        <v>2.059841834653148</v>
      </c>
      <c r="Z26" s="97">
        <f t="shared" si="13"/>
        <v>9.8357680444887059</v>
      </c>
      <c r="AA26" s="97">
        <f t="shared" si="13"/>
        <v>6.2672195403784086</v>
      </c>
      <c r="AB26" s="97">
        <f t="shared" si="13"/>
        <v>8.2157245588597831</v>
      </c>
      <c r="AC26" s="97">
        <f t="shared" si="13"/>
        <v>26.563541862641099</v>
      </c>
      <c r="AD26" s="97">
        <f t="shared" si="13"/>
        <v>25.968080626797903</v>
      </c>
      <c r="AE26" s="97">
        <f t="shared" si="13"/>
        <v>17.176539971705761</v>
      </c>
      <c r="AF26" s="97">
        <f t="shared" si="13"/>
        <v>3.8177022893109278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1.0446031240588026E-3</v>
      </c>
      <c r="C27" s="69">
        <f>'Basic T2'!O27</f>
        <v>1.8376778895397367E-2</v>
      </c>
      <c r="D27" s="69">
        <f>'Basic T2'!Z27</f>
        <v>9.5105007597511865E-2</v>
      </c>
      <c r="E27" s="69">
        <f>'Basic T2'!AK27</f>
        <v>2.8415452350664786E-2</v>
      </c>
      <c r="F27" s="69">
        <f>'Basic T2'!AV27</f>
        <v>2.3441479803644475E-2</v>
      </c>
      <c r="G27" s="69">
        <f>'Basic T2'!BG27</f>
        <v>0.11388525780778826</v>
      </c>
      <c r="H27" s="69">
        <f>'Basic T2'!BR27</f>
        <v>0.15337185200791967</v>
      </c>
      <c r="I27" s="69">
        <f>'Basic T2'!CC27</f>
        <v>0.1330786655183073</v>
      </c>
      <c r="J27" s="69">
        <f>'Basic T2'!CN27</f>
        <v>2.7540900633544297E-2</v>
      </c>
      <c r="K27" s="309">
        <f t="shared" si="12"/>
        <v>0.59425999773883675</v>
      </c>
      <c r="L27" s="97"/>
      <c r="M27" s="97">
        <f t="shared" si="0"/>
        <v>1.3988108793453255E-2</v>
      </c>
      <c r="N27" s="97">
        <f t="shared" si="1"/>
        <v>3.5768722952832892E-2</v>
      </c>
      <c r="O27" s="97">
        <f t="shared" si="2"/>
        <v>8.8972634582274487E-2</v>
      </c>
      <c r="P27" s="97">
        <f t="shared" si="3"/>
        <v>9.8893295799768327E-2</v>
      </c>
      <c r="Q27" s="97">
        <f t="shared" si="4"/>
        <v>7.5275579579827154E-2</v>
      </c>
      <c r="R27" s="97">
        <f t="shared" si="5"/>
        <v>9.3614285923618382E-2</v>
      </c>
      <c r="S27" s="97">
        <f t="shared" si="6"/>
        <v>0.13720638820337341</v>
      </c>
      <c r="T27" s="97">
        <f t="shared" si="7"/>
        <v>0.18260903663684008</v>
      </c>
      <c r="U27" s="97">
        <f t="shared" si="8"/>
        <v>0.14157714120222156</v>
      </c>
      <c r="V27" s="97">
        <f t="shared" si="9"/>
        <v>0.10777763227613037</v>
      </c>
      <c r="W27" s="97"/>
      <c r="X27" s="97">
        <f t="shared" si="10"/>
        <v>0.17578217077264571</v>
      </c>
      <c r="Y27" s="97">
        <f t="shared" si="13"/>
        <v>3.0923802654260988</v>
      </c>
      <c r="Z27" s="97">
        <f t="shared" si="13"/>
        <v>16.003939009757858</v>
      </c>
      <c r="AA27" s="97">
        <f t="shared" si="13"/>
        <v>4.7816532256564086</v>
      </c>
      <c r="AB27" s="97">
        <f t="shared" si="13"/>
        <v>3.9446504716520483</v>
      </c>
      <c r="AC27" s="97">
        <f t="shared" si="13"/>
        <v>19.164214020987856</v>
      </c>
      <c r="AD27" s="97">
        <f t="shared" si="13"/>
        <v>25.808880387625045</v>
      </c>
      <c r="AE27" s="97">
        <f t="shared" si="13"/>
        <v>22.39401373551518</v>
      </c>
      <c r="AF27" s="97">
        <f t="shared" si="13"/>
        <v>4.6344867126068738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7.0231294730727312E-2</v>
      </c>
      <c r="C28" s="69">
        <f>'Basic T2'!O28</f>
        <v>0.97850355838278924</v>
      </c>
      <c r="D28" s="69">
        <f>'Basic T2'!Z28</f>
        <v>4.3754358489624945</v>
      </c>
      <c r="E28" s="69">
        <f>'Basic T2'!AK28</f>
        <v>1.5292390906202391</v>
      </c>
      <c r="F28" s="69">
        <f>'Basic T2'!AV28</f>
        <v>1.2918045143502344</v>
      </c>
      <c r="G28" s="69">
        <f>'Basic T2'!BG28</f>
        <v>9.7796571759689144</v>
      </c>
      <c r="H28" s="69">
        <f>'Basic T2'!BR28</f>
        <v>9.253490327507528</v>
      </c>
      <c r="I28" s="69">
        <f>'Basic T2'!CC28</f>
        <v>6.220413453873392</v>
      </c>
      <c r="J28" s="69">
        <f>'Basic T2'!CN28</f>
        <v>1.8521168238520176</v>
      </c>
      <c r="K28" s="309">
        <f t="shared" si="12"/>
        <v>35.350892088248337</v>
      </c>
      <c r="L28" s="97"/>
      <c r="M28" s="97">
        <f t="shared" si="0"/>
        <v>0.94045572789536558</v>
      </c>
      <c r="N28" s="97">
        <f t="shared" si="1"/>
        <v>1.9045678727146877</v>
      </c>
      <c r="O28" s="97">
        <f t="shared" si="2"/>
        <v>4.0933076476417707</v>
      </c>
      <c r="P28" s="97">
        <f t="shared" si="3"/>
        <v>5.3221568275944726</v>
      </c>
      <c r="Q28" s="97">
        <f t="shared" si="4"/>
        <v>4.1482591686226566</v>
      </c>
      <c r="R28" s="97">
        <f t="shared" si="5"/>
        <v>8.0389300663593968</v>
      </c>
      <c r="S28" s="97">
        <f t="shared" si="6"/>
        <v>8.2781681872538044</v>
      </c>
      <c r="T28" s="97">
        <f t="shared" si="7"/>
        <v>8.5355808451385151</v>
      </c>
      <c r="U28" s="97">
        <f t="shared" si="8"/>
        <v>9.5210177975854329</v>
      </c>
      <c r="V28" s="97">
        <f t="shared" si="9"/>
        <v>6.4113947811018841</v>
      </c>
      <c r="W28" s="97"/>
      <c r="X28" s="97">
        <f t="shared" si="10"/>
        <v>0.19866908748838685</v>
      </c>
      <c r="Y28" s="97">
        <f t="shared" si="13"/>
        <v>2.7679741601431109</v>
      </c>
      <c r="Z28" s="97">
        <f t="shared" si="13"/>
        <v>12.377158228538782</v>
      </c>
      <c r="AA28" s="97">
        <f t="shared" si="13"/>
        <v>4.3258854311306125</v>
      </c>
      <c r="AB28" s="97">
        <f t="shared" si="13"/>
        <v>3.6542345554545927</v>
      </c>
      <c r="AC28" s="97">
        <f t="shared" si="13"/>
        <v>27.664527253104193</v>
      </c>
      <c r="AD28" s="97">
        <f t="shared" si="13"/>
        <v>26.176115455325828</v>
      </c>
      <c r="AE28" s="97">
        <f t="shared" si="13"/>
        <v>17.596199378349599</v>
      </c>
      <c r="AF28" s="97">
        <f t="shared" si="13"/>
        <v>5.2392364504648947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2.9674060265307209E-2</v>
      </c>
      <c r="C29" s="69">
        <f>'Basic T2'!O29</f>
        <v>0.3545296526024822</v>
      </c>
      <c r="D29" s="69">
        <f>'Basic T2'!Z29</f>
        <v>1.4072354872569519</v>
      </c>
      <c r="E29" s="69">
        <f>'Basic T2'!AK29</f>
        <v>0.50971280713432321</v>
      </c>
      <c r="F29" s="69">
        <f>'Basic T2'!AV29</f>
        <v>0.59794764292609714</v>
      </c>
      <c r="G29" s="69">
        <f>'Basic T2'!BG29</f>
        <v>2.5391661222084263</v>
      </c>
      <c r="H29" s="69">
        <f>'Basic T2'!BR29</f>
        <v>2.4185805618157059</v>
      </c>
      <c r="I29" s="69">
        <f>'Basic T2'!CC29</f>
        <v>1.1275396574505407</v>
      </c>
      <c r="J29" s="69">
        <f>'Basic T2'!CN29</f>
        <v>0.30812046483958744</v>
      </c>
      <c r="K29" s="309">
        <f t="shared" si="12"/>
        <v>9.2925064564994226</v>
      </c>
      <c r="L29" s="97"/>
      <c r="M29" s="97">
        <f t="shared" si="0"/>
        <v>0.39736046520883256</v>
      </c>
      <c r="N29" s="97">
        <f t="shared" si="1"/>
        <v>0.69005961244265546</v>
      </c>
      <c r="O29" s="97">
        <f t="shared" si="2"/>
        <v>1.3164969115905669</v>
      </c>
      <c r="P29" s="97">
        <f t="shared" si="3"/>
        <v>1.7739354906903531</v>
      </c>
      <c r="Q29" s="97">
        <f t="shared" si="4"/>
        <v>1.9201371140680121</v>
      </c>
      <c r="R29" s="97">
        <f t="shared" si="5"/>
        <v>2.0872080192606743</v>
      </c>
      <c r="S29" s="97">
        <f t="shared" si="6"/>
        <v>2.163661057235478</v>
      </c>
      <c r="T29" s="97">
        <f t="shared" si="7"/>
        <v>1.54719713948853</v>
      </c>
      <c r="U29" s="97">
        <f t="shared" si="8"/>
        <v>1.5839283957459489</v>
      </c>
      <c r="V29" s="97">
        <f t="shared" si="9"/>
        <v>1.6853302386210898</v>
      </c>
      <c r="W29" s="97"/>
      <c r="X29" s="97">
        <f>IF($K29&gt;0,B29/$K29*100,0)</f>
        <v>0.31933322192692576</v>
      </c>
      <c r="Y29" s="97">
        <f t="shared" si="13"/>
        <v>3.8152209445548988</v>
      </c>
      <c r="Z29" s="97">
        <f t="shared" si="13"/>
        <v>15.143766580573043</v>
      </c>
      <c r="AA29" s="97">
        <f t="shared" si="13"/>
        <v>5.4852026148210715</v>
      </c>
      <c r="AB29" s="97">
        <f t="shared" si="13"/>
        <v>6.434729378184902</v>
      </c>
      <c r="AC29" s="97">
        <f t="shared" si="13"/>
        <v>27.324878751442427</v>
      </c>
      <c r="AD29" s="97">
        <f t="shared" si="13"/>
        <v>26.027214219733875</v>
      </c>
      <c r="AE29" s="97">
        <f t="shared" si="13"/>
        <v>12.133859284670283</v>
      </c>
      <c r="AF29" s="97">
        <f t="shared" si="13"/>
        <v>3.3157950040925708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3.0871389351119324E-2</v>
      </c>
      <c r="C30" s="69">
        <f>'Basic T2'!O30</f>
        <v>0.22841262633739612</v>
      </c>
      <c r="D30" s="69">
        <f>'Basic T2'!Z30</f>
        <v>0.6915263173631645</v>
      </c>
      <c r="E30" s="69">
        <f>'Basic T2'!AK30</f>
        <v>0.32093410907316339</v>
      </c>
      <c r="F30" s="69">
        <f>'Basic T2'!AV30</f>
        <v>0.72718515966289865</v>
      </c>
      <c r="G30" s="69">
        <f>'Basic T2'!BG30</f>
        <v>4.7628140311116258</v>
      </c>
      <c r="H30" s="69">
        <f>'Basic T2'!BR30</f>
        <v>5.964828385258456</v>
      </c>
      <c r="I30" s="69">
        <f>'Basic T2'!CC30</f>
        <v>4.8919809202923954</v>
      </c>
      <c r="J30" s="69">
        <f>'Basic T2'!CN30</f>
        <v>1.4800559659570574</v>
      </c>
      <c r="K30" s="309">
        <f t="shared" si="12"/>
        <v>19.098608904407278</v>
      </c>
      <c r="L30" s="97"/>
      <c r="M30" s="97">
        <f t="shared" si="0"/>
        <v>0.41339370226141769</v>
      </c>
      <c r="N30" s="97">
        <f t="shared" si="1"/>
        <v>0.4445843309589757</v>
      </c>
      <c r="O30" s="97">
        <f t="shared" si="2"/>
        <v>0.64693668496577117</v>
      </c>
      <c r="P30" s="97">
        <f t="shared" si="3"/>
        <v>1.1169356513891615</v>
      </c>
      <c r="Q30" s="97">
        <f t="shared" si="4"/>
        <v>2.3351462797567692</v>
      </c>
      <c r="R30" s="97">
        <f t="shared" si="5"/>
        <v>3.9150583937916301</v>
      </c>
      <c r="S30" s="97">
        <f t="shared" si="6"/>
        <v>5.3361327276142712</v>
      </c>
      <c r="T30" s="97">
        <f t="shared" si="7"/>
        <v>6.7127207777531019</v>
      </c>
      <c r="U30" s="97">
        <f t="shared" si="8"/>
        <v>7.608396517878373</v>
      </c>
      <c r="V30" s="97">
        <f t="shared" si="9"/>
        <v>3.4638085271044208</v>
      </c>
      <c r="W30" s="97"/>
      <c r="X30" s="97">
        <f t="shared" si="10"/>
        <v>0.16164208349224485</v>
      </c>
      <c r="Y30" s="97">
        <f t="shared" si="13"/>
        <v>1.1959647295813602</v>
      </c>
      <c r="Z30" s="97">
        <f t="shared" si="13"/>
        <v>3.6208203478295475</v>
      </c>
      <c r="AA30" s="97">
        <f t="shared" si="13"/>
        <v>1.6804056812698187</v>
      </c>
      <c r="AB30" s="97">
        <f t="shared" si="13"/>
        <v>3.8075294556929236</v>
      </c>
      <c r="AC30" s="97">
        <f t="shared" si="13"/>
        <v>24.938015407041181</v>
      </c>
      <c r="AD30" s="97">
        <f t="shared" si="13"/>
        <v>31.23174266311085</v>
      </c>
      <c r="AE30" s="97">
        <f t="shared" si="13"/>
        <v>25.614331100122694</v>
      </c>
      <c r="AF30" s="97">
        <f t="shared" si="13"/>
        <v>7.7495485318593706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4.4053992735956622E-2</v>
      </c>
      <c r="C31" s="69">
        <f>'Basic T2'!O31</f>
        <v>0.26985589991641085</v>
      </c>
      <c r="D31" s="69">
        <f>'Basic T2'!Z31</f>
        <v>1.0912374959005342</v>
      </c>
      <c r="E31" s="69">
        <f>'Basic T2'!AK31</f>
        <v>0.56793786374160193</v>
      </c>
      <c r="F31" s="69">
        <f>'Basic T2'!AV31</f>
        <v>0.82601508873541973</v>
      </c>
      <c r="G31" s="69">
        <f>'Basic T2'!BG31</f>
        <v>4.9056229406322807</v>
      </c>
      <c r="H31" s="69">
        <f>'Basic T2'!BR31</f>
        <v>7.2844510456539897</v>
      </c>
      <c r="I31" s="69">
        <f>'Basic T2'!CC31</f>
        <v>6.3499166234643569</v>
      </c>
      <c r="J31" s="69">
        <f>'Basic T2'!CN31</f>
        <v>2.257271422540434</v>
      </c>
      <c r="K31" s="309">
        <f t="shared" si="12"/>
        <v>23.596362373320986</v>
      </c>
      <c r="L31" s="97"/>
      <c r="M31" s="97">
        <f t="shared" si="0"/>
        <v>0.58991977812797725</v>
      </c>
      <c r="N31" s="97">
        <f t="shared" si="1"/>
        <v>0.52524988063686351</v>
      </c>
      <c r="O31" s="97">
        <f t="shared" si="2"/>
        <v>1.020874477778545</v>
      </c>
      <c r="P31" s="97">
        <f t="shared" si="3"/>
        <v>1.9765740999570169</v>
      </c>
      <c r="Q31" s="97">
        <f t="shared" si="4"/>
        <v>2.6525102112612391</v>
      </c>
      <c r="R31" s="97">
        <f t="shared" si="5"/>
        <v>4.0324480748236597</v>
      </c>
      <c r="S31" s="97">
        <f t="shared" si="6"/>
        <v>6.5166665521314879</v>
      </c>
      <c r="T31" s="97">
        <f t="shared" si="7"/>
        <v>8.7132836267851363</v>
      </c>
      <c r="U31" s="97">
        <f t="shared" si="8"/>
        <v>11.603761226730054</v>
      </c>
      <c r="V31" s="97">
        <f t="shared" si="9"/>
        <v>4.2795410705799632</v>
      </c>
      <c r="W31" s="97"/>
      <c r="X31" s="97">
        <f t="shared" si="10"/>
        <v>0.18669823780027159</v>
      </c>
      <c r="Y31" s="97">
        <f t="shared" si="13"/>
        <v>1.1436334789531839</v>
      </c>
      <c r="Z31" s="97">
        <f t="shared" si="13"/>
        <v>4.6246005152655734</v>
      </c>
      <c r="AA31" s="97">
        <f t="shared" si="13"/>
        <v>2.406887361518637</v>
      </c>
      <c r="AB31" s="97">
        <f t="shared" si="13"/>
        <v>3.5006035068750525</v>
      </c>
      <c r="AC31" s="97">
        <f t="shared" si="13"/>
        <v>20.789742346806722</v>
      </c>
      <c r="AD31" s="97">
        <f t="shared" si="13"/>
        <v>30.871076356625583</v>
      </c>
      <c r="AE31" s="97">
        <f t="shared" si="13"/>
        <v>26.910574278363487</v>
      </c>
      <c r="AF31" s="97">
        <f t="shared" si="13"/>
        <v>9.5661839177914878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3.8526400139570562E-4</v>
      </c>
      <c r="C32" s="69">
        <f>'Basic T2'!O32</f>
        <v>0.11580008221181724</v>
      </c>
      <c r="D32" s="69">
        <f>'Basic T2'!Z32</f>
        <v>0.44931041331914373</v>
      </c>
      <c r="E32" s="69">
        <f>'Basic T2'!AK32</f>
        <v>0.33563698753427601</v>
      </c>
      <c r="F32" s="69">
        <f>'Basic T2'!AV32</f>
        <v>0.35469043379131593</v>
      </c>
      <c r="G32" s="69">
        <f>'Basic T2'!BG32</f>
        <v>1.4689102616118344</v>
      </c>
      <c r="H32" s="69">
        <f>'Basic T2'!BR32</f>
        <v>2.4118855498302563</v>
      </c>
      <c r="I32" s="69">
        <f>'Basic T2'!CC32</f>
        <v>3.4001610754889433</v>
      </c>
      <c r="J32" s="69">
        <f>'Basic T2'!CN32</f>
        <v>1.2429229283517322</v>
      </c>
      <c r="K32" s="309">
        <f t="shared" si="12"/>
        <v>9.7797029961407151</v>
      </c>
      <c r="L32" s="97"/>
      <c r="M32" s="97">
        <f t="shared" si="0"/>
        <v>5.1590069391951139E-3</v>
      </c>
      <c r="N32" s="97">
        <f t="shared" si="1"/>
        <v>0.22539429146569154</v>
      </c>
      <c r="O32" s="97">
        <f t="shared" si="2"/>
        <v>0.42033886782740504</v>
      </c>
      <c r="P32" s="97">
        <f t="shared" si="3"/>
        <v>1.1681055603112285</v>
      </c>
      <c r="Q32" s="97">
        <f t="shared" si="4"/>
        <v>1.1389864547250386</v>
      </c>
      <c r="R32" s="97">
        <f t="shared" si="5"/>
        <v>1.2074520256059289</v>
      </c>
      <c r="S32" s="97">
        <f t="shared" si="6"/>
        <v>2.1576717025952643</v>
      </c>
      <c r="T32" s="97">
        <f t="shared" si="7"/>
        <v>4.6656624935850619</v>
      </c>
      <c r="U32" s="97">
        <f t="shared" si="8"/>
        <v>6.3893870891209845</v>
      </c>
      <c r="V32" s="97">
        <f t="shared" si="9"/>
        <v>1.7736903666718737</v>
      </c>
      <c r="W32" s="97"/>
      <c r="X32" s="97">
        <f t="shared" si="10"/>
        <v>3.9394243521274543E-3</v>
      </c>
      <c r="Y32" s="97">
        <f t="shared" si="13"/>
        <v>1.1840858792696924</v>
      </c>
      <c r="Z32" s="97">
        <f t="shared" si="13"/>
        <v>4.5943155277461027</v>
      </c>
      <c r="AA32" s="97">
        <f t="shared" si="13"/>
        <v>3.431975262098713</v>
      </c>
      <c r="AB32" s="97">
        <f t="shared" si="13"/>
        <v>3.6268016925594218</v>
      </c>
      <c r="AC32" s="97">
        <f t="shared" si="13"/>
        <v>15.019988461730366</v>
      </c>
      <c r="AD32" s="97">
        <f t="shared" si="13"/>
        <v>24.662155392469884</v>
      </c>
      <c r="AE32" s="97">
        <f t="shared" si="13"/>
        <v>34.767529001961726</v>
      </c>
      <c r="AF32" s="97">
        <f t="shared" si="13"/>
        <v>12.709209357811959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3.3752918551835917E-2</v>
      </c>
      <c r="C33" s="69">
        <f>'Basic T2'!O33</f>
        <v>0.75570959771468904</v>
      </c>
      <c r="D33" s="69">
        <f>'Basic T2'!Z33</f>
        <v>3.210814793866021</v>
      </c>
      <c r="E33" s="69">
        <f>'Basic T2'!AK33</f>
        <v>1.5617330885257423</v>
      </c>
      <c r="F33" s="69">
        <f>'Basic T2'!AV33</f>
        <v>1.3769454585564513</v>
      </c>
      <c r="G33" s="69">
        <f>'Basic T2'!BG33</f>
        <v>8.3522293286072458</v>
      </c>
      <c r="H33" s="69">
        <f>'Basic T2'!BR33</f>
        <v>13.620960787214759</v>
      </c>
      <c r="I33" s="69">
        <f>'Basic T2'!CC33</f>
        <v>12.577847685540217</v>
      </c>
      <c r="J33" s="69">
        <f>'Basic T2'!CN33</f>
        <v>3.4455429141902463</v>
      </c>
      <c r="K33" s="309">
        <f t="shared" ref="K33" si="14">SUM(B33:J33)</f>
        <v>44.935536572767212</v>
      </c>
      <c r="L33" s="97"/>
      <c r="M33" s="97">
        <f t="shared" si="0"/>
        <v>0.45197978631841612</v>
      </c>
      <c r="N33" s="97">
        <f t="shared" si="1"/>
        <v>1.4709197616903151</v>
      </c>
      <c r="O33" s="97">
        <f t="shared" si="2"/>
        <v>3.0037813842041716</v>
      </c>
      <c r="P33" s="97">
        <f t="shared" si="3"/>
        <v>5.4352445415231516</v>
      </c>
      <c r="Q33" s="97">
        <f t="shared" si="4"/>
        <v>4.4216648569487109</v>
      </c>
      <c r="R33" s="97">
        <f t="shared" si="5"/>
        <v>6.8655768052746078</v>
      </c>
      <c r="S33" s="97">
        <f t="shared" si="6"/>
        <v>12.185305249994709</v>
      </c>
      <c r="T33" s="97">
        <f t="shared" si="7"/>
        <v>17.259180048701637</v>
      </c>
      <c r="U33" s="97">
        <f t="shared" si="8"/>
        <v>17.712206371584045</v>
      </c>
      <c r="V33" s="97">
        <f t="shared" si="9"/>
        <v>8.1497084698585347</v>
      </c>
      <c r="W33" s="97"/>
      <c r="X33" s="97">
        <f t="shared" ref="X33" si="15">IF($K33&gt;0,B33/$K33*100,0)</f>
        <v>7.5114088149759797E-2</v>
      </c>
      <c r="Y33" s="97">
        <f t="shared" ref="Y33" si="16">IF($K33&gt;0,C33/$K33*100,0)</f>
        <v>1.6817638229175618</v>
      </c>
      <c r="Z33" s="97">
        <f t="shared" ref="Z33" si="17">IF($K33&gt;0,D33/$K33*100,0)</f>
        <v>7.1453798902935697</v>
      </c>
      <c r="AA33" s="97">
        <f t="shared" ref="AA33" si="18">IF($K33&gt;0,E33/$K33*100,0)</f>
        <v>3.475496695130635</v>
      </c>
      <c r="AB33" s="97">
        <f t="shared" ref="AB33" si="19">IF($K33&gt;0,F33/$K33*100,0)</f>
        <v>3.0642684244499199</v>
      </c>
      <c r="AC33" s="97">
        <f t="shared" ref="AC33" si="20">IF($K33&gt;0,G33/$K33*100,0)</f>
        <v>18.587136074545153</v>
      </c>
      <c r="AD33" s="97">
        <f t="shared" ref="AD33" si="21">IF($K33&gt;0,H33/$K33*100,0)</f>
        <v>30.312224635745473</v>
      </c>
      <c r="AE33" s="97">
        <f t="shared" ref="AE33" si="22">IF($K33&gt;0,I33/$K33*100,0)</f>
        <v>27.990870132755713</v>
      </c>
      <c r="AF33" s="97">
        <f>IF($K33&gt;0,J33/$K33*100,0)</f>
        <v>7.6677462360122055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7.4677938203318801</v>
      </c>
      <c r="C35" s="310">
        <f t="shared" ref="C35:K35" si="24">SUM(C8:C33)</f>
        <v>51.376670393377637</v>
      </c>
      <c r="D35" s="310">
        <f t="shared" si="24"/>
        <v>106.89242601843679</v>
      </c>
      <c r="E35" s="310">
        <f t="shared" si="24"/>
        <v>28.733446611182067</v>
      </c>
      <c r="F35" s="310">
        <f t="shared" si="24"/>
        <v>31.14088252058637</v>
      </c>
      <c r="G35" s="310">
        <f t="shared" si="24"/>
        <v>121.65371629358934</v>
      </c>
      <c r="H35" s="310">
        <f t="shared" si="24"/>
        <v>111.78185944271419</v>
      </c>
      <c r="I35" s="310">
        <f t="shared" si="24"/>
        <v>72.876275987899064</v>
      </c>
      <c r="J35" s="310">
        <f t="shared" si="24"/>
        <v>19.452928911882946</v>
      </c>
      <c r="K35" s="310">
        <f t="shared" si="24"/>
        <v>551.3760000000002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1.3543922514458151</v>
      </c>
      <c r="Y35" s="98">
        <f t="shared" ref="Y35:AG35" si="26">IF($K35&gt;0,C35/$K35*100,0)</f>
        <v>9.3179011043965669</v>
      </c>
      <c r="Z35" s="98">
        <f t="shared" si="26"/>
        <v>19.386485087932147</v>
      </c>
      <c r="AA35" s="98">
        <f t="shared" si="26"/>
        <v>5.2112254815556094</v>
      </c>
      <c r="AB35" s="98">
        <f t="shared" si="26"/>
        <v>5.6478487494171601</v>
      </c>
      <c r="AC35" s="98">
        <f t="shared" si="26"/>
        <v>22.063658246566646</v>
      </c>
      <c r="AD35" s="98">
        <f t="shared" si="26"/>
        <v>20.273254447548343</v>
      </c>
      <c r="AE35" s="98">
        <f t="shared" si="26"/>
        <v>13.217165053955746</v>
      </c>
      <c r="AF35" s="98">
        <f t="shared" si="26"/>
        <v>3.5280695771819843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automation\Data\Results\Workbooks\LSIPs\LL_LSIP\[LL_LSIP_MainTables.Main.xlsm]Manager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automation\Data\Results\Workbooks\LSIPs\LL_LSIP\[LL_LSIP_MainTables.Main.xlsm]Manager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automation\Data\Results\Workbooks\LSIPs\LL_LSIP\[LL_LSIP_MainTables.Main.xlsm]Manager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automation\Data\Results\Workbooks\LSIPs\LL_LSIP\[LL_LSIP_MainTables.Main.xlsm]Manager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automation\Data\Results\Workbooks\LSIPs\LL_LSIP\[LL_LSIP_MainTables.Main.xlsm]Manager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automation\Data\Results\Workbooks\LSIPs\LL_LSIP\[LL_LSIP_MainTables.Main.xlsm]Manager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automation\Data\Results\Workbooks\LSIPs\LL_LSIP\[LL_LSIP_MainTables.Main.xlsm]Manager</v>
      </c>
      <c r="Y79" s="91" t="str">
        <f ca="1">CELL("filename")</f>
        <v>M:\IE\Projects\Nuffield via NFER AI and automation\Data\Results\Workbooks\LSIPs\LL_LSIP\[LL_LSIP_MainTables.Main.xlsm]Manager</v>
      </c>
      <c r="AW79" s="91" t="str">
        <f ca="1">CELL("filename")</f>
        <v>M:\IE\Projects\Nuffield via NFER AI and automation\Data\Results\Workbooks\LSIPs\LL_LSIP\[LL_LSIP_MainTables.Main.xlsm]Manager</v>
      </c>
      <c r="BU79" s="91" t="str">
        <f ca="1">CELL("filename")</f>
        <v>M:\IE\Projects\Nuffield via NFER AI and automation\Data\Results\Workbooks\LSIPs\LL_LSIP\[LL_LSIP_MainTables.Main.xlsm]Manager</v>
      </c>
      <c r="CS79" s="91" t="str">
        <f ca="1">CELL("filename")</f>
        <v>M:\IE\Projects\Nuffield via NFER AI and automation\Data\Results\Workbooks\LSIPs\LL_LSIP\[LL_LSIP_MainTables.Main.xlsm]Manager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automation\Data\Results\Workbooks\LSIPs\LL_LSIP\[LL_LSIP_MainTables.Main.xlsm]Manager</v>
      </c>
      <c r="Y96" s="91" t="str">
        <f ca="1">CELL("filename")</f>
        <v>M:\IE\Projects\Nuffield via NFER AI and automation\Data\Results\Workbooks\LSIPs\LL_LSIP\[LL_LSIP_MainTables.Main.xlsm]Manager</v>
      </c>
      <c r="AW96" s="91" t="str">
        <f ca="1">CELL("filename")</f>
        <v>M:\IE\Projects\Nuffield via NFER AI and automation\Data\Results\Workbooks\LSIPs\LL_LSIP\[LL_LSIP_MainTables.Main.xlsm]Manager</v>
      </c>
      <c r="BU96" s="91" t="str">
        <f ca="1">CELL("filename")</f>
        <v>M:\IE\Projects\Nuffield via NFER AI and automation\Data\Results\Workbooks\LSIPs\LL_LSIP\[LL_LSIP_MainTables.Main.xlsm]Manager</v>
      </c>
      <c r="CS96" s="91" t="str">
        <f ca="1">CELL("filename")</f>
        <v>M:\IE\Projects\Nuffield via NFER AI and automation\Data\Results\Workbooks\LSIPs\LL_LSIP\[LL_LSIP_MainTables.Main.xlsm]Manager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76E6084-2E88-48D4-A64B-36D179992ECD}"/>
</file>

<file path=customXml/itemProps2.xml><?xml version="1.0" encoding="utf-8"?>
<ds:datastoreItem xmlns:ds="http://schemas.openxmlformats.org/officeDocument/2006/customXml" ds:itemID="{C33FD647-4F95-4263-B9EF-A81F634DB193}"/>
</file>

<file path=customXml/itemProps3.xml><?xml version="1.0" encoding="utf-8"?>
<ds:datastoreItem xmlns:ds="http://schemas.openxmlformats.org/officeDocument/2006/customXml" ds:itemID="{52D84514-84C9-434E-B31F-06888E0580B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