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MA_LSIP\"/>
    </mc:Choice>
  </mc:AlternateContent>
  <xr:revisionPtr revIDLastSave="0" documentId="13_ncr:1_{D666CE67-F26A-415F-97D0-551F62ADEC5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D10" i="105"/>
  <c r="L9" i="105"/>
  <c r="H9" i="105"/>
  <c r="D9" i="105"/>
  <c r="T9" i="105" s="1"/>
  <c r="U7" i="105"/>
  <c r="T7" i="105"/>
  <c r="R7" i="105"/>
  <c r="Q7" i="105"/>
  <c r="U10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<sst xmlns="http://schemas.openxmlformats.org/spreadsheetml/2006/main" count="2354" uniqueCount="530">
  <si>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</si>
  <si>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</si>
  <si>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</si>
  <si>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</si>
  <si>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</si>
  <si>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</si>
  <si>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</si>
  <si>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</si>
  <si>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</si>
  <si>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</si>
  <si>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</si>
  <si>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</si>
  <si>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</si>
  <si>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</si>
  <si>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</si>
  <si>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</si>
  <si>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</si>
  <si>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</si>
  <si>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</si>
  <si>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</si>
  <si>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</si>
  <si>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</si>
  <si>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</si>
  <si>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</si>
  <si>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</si>
  <si>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</si>
  <si>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</si>
  <si>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</si>
  <si>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</si>
  <si>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</si>
  <si>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</si>
  <si>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</si>
  <si>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</si>
  <si>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</si>
  <si>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</si>
  <si>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</si>
  <si>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</si>
  <si>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</si>
  <si>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</si>
  <si>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</si>
  <si>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</si>
  <si>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</si>
  <si>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</si>
  <si>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</si>
  <si>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</si>
  <si>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</si>
  <si>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</si>
  <si>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</si>
  <si>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</si>
  <si>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</si>
  <si>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</si>
  <si>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</si>
  <si>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</si>
  <si>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</si>
  <si>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</si>
  <si>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</si>
  <si>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</si>
  <si>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</si>
  <si>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</si>
  <si>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</si>
  <si>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</si>
  <si>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</si>
  <si>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</si>
  <si>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</si>
  <si>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</si>
  <si>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</si>
  <si>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</si>
  <si>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</si>
  <si>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</si>
  <si>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</si>
  <si>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</si>
  <si>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</si>
  <si>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</si>
  <si>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</si>
  <si>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</si>
  <si>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</si>
  <si>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</si>
  <si>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</si>
  <si>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</si>
  <si>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</si>
  <si>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</si>
  <si>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</si>
  <si>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</si>
  <si>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</si>
  <si>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</si>
  <si>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</si>
  <si>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</si>
  <si>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</si>
  <si>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</si>
  <si>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</si>
  <si>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</si>
  <si>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</si>
  <si>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</si>
  <si>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</si>
  <si>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</si>
  <si>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</si>
  <si>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</si>
  <si>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</si>
  <si>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</si>
  <si>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</si>
  <si>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</si>
  <si>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</si>
  <si>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</si>
  <si>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</si>
  <si>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</si>
  <si>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</si>
  <si>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</si>
  <si>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</si>
  <si>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</si>
  <si>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</si>
  <si>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</si>
  <si>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</si>
  <si>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</si>
  <si>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</si>
  <si>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</si>
  <si>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</si>
  <si>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</si>
  <si>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</si>
  <si>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</si>
  <si>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</si>
  <si>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</si>
  <si>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</si>
  <si>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</si>
  <si>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</si>
  <si>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</si>
  <si>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</si>
  <si>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</si>
  <si>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</si>
  <si>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</si>
  <si>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</si>
  <si>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</si>
  <si>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</si>
  <si>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</si>
  <si>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</si>
  <si>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</si>
  <si>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</si>
  <si>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</si>
  <si>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</si>
  <si>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</si>
  <si>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</si>
  <si>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</si>
  <si>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</si>
  <si>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</si>
  <si>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</si>
  <si>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</si>
  <si>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</si>
  <si>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</si>
  <si>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</si>
  <si>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</si>
  <si>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</si>
  <si>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</si>
  <si>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</si>
  <si>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</si>
  <si>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</si>
  <si>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</si>
  <si>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</si>
  <si>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</si>
  <si>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</si>
  <si>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</si>
  <si>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</si>
  <si>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</si>
  <si>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</si>
  <si>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</si>
  <si>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</si>
  <si>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</si>
  <si>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</si>
  <si>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</si>
  <si>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</si>
  <si>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</si>
  <si>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</si>
  <si>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</si>
  <si>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</si>
  <si>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</si>
  <si>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</si>
  <si>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</si>
  <si>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</si>
  <si>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</si>
  <si>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</si>
  <si>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</si>
  <si>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</si>
  <si>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</si>
  <si>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</si>
  <si>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</si>
  <si>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</si>
  <si>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</si>
  <si>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</si>
  <si>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</si>
  <si>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</si>
  <si>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</si>
  <si>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</si>
  <si>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</si>
  <si>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</si>
  <si>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</si>
  <si>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</si>
  <si>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</si>
  <si>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</si>
  <si>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</si>
  <si>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</si>
  <si>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</si>
  <si>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</si>
  <si>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</si>
  <si>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</si>
  <si>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</si>
  <si>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</si>
  <si>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</si>
  <si>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</si>
  <si>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</si>
  <si>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</si>
  <si>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</si>
  <si>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</si>
  <si>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</si>
  <si>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</si>
  <si>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</si>
  <si>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</si>
  <si>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</si>
  <si>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</si>
  <si>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</si>
  <si>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</si>
  <si>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</si>
  <si>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</si>
  <si>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</si>
  <si>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</si>
  <si>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</si>
  <si>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</si>
  <si>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</si>
  <si>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</si>
  <si>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</si>
  <si>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</si>
  <si>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</si>
  <si>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</si>
  <si>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</si>
  <si>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</si>
  <si>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</si>
  <si>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</si>
  <si>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</si>
  <si>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</si>
  <si>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</si>
  <si>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</si>
  <si>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</si>
  <si>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</si>
  <si>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</si>
  <si>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</si>
  <si>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</si>
  <si>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</si>
  <si>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</si>
  <si>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</si>
  <si>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</si>
  <si>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</si>
  <si>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</si>
  <si>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</si>
  <si>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</si>
  <si>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</si>
  <si>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</si>
  <si>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</si>
  <si>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</si>
  <si>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</si>
  <si>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</si>
  <si>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</si>
  <si>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</si>
  <si>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</si>
  <si>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</si>
  <si>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</si>
  <si>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</si>
  <si>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</si>
  <si>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</si>
  <si>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</si>
  <si>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</si>
  <si>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</si>
  <si>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</si>
  <si>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</si>
  <si>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</si>
  <si>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</si>
  <si>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</si>
  <si>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</si>
  <si>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</si>
  <si>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</si>
  <si>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</si>
  <si>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</si>
  <si>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</si>
  <si>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</si>
  <si>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</si>
  <si>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</si>
  <si>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</si>
  <si>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</si>
  <si>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</si>
  <si>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</si>
  <si>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</si>
  <si>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</si>
  <si>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</si>
  <si>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</si>
  <si>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</si>
  <si>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</si>
  <si>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</si>
  <si>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</si>
  <si>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</si>
  <si>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</si>
  <si>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</si>
  <si>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</si>
  <si>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</si>
  <si>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</si>
  <si>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</si>
  <si>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</si>
  <si>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</si>
  <si>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</si>
  <si>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</si>
  <si>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</si>
  <si>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</si>
  <si>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</si>
  <si>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</si>
  <si>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</si>
  <si>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</si>
  <si>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</si>
  <si>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</si>
  <si>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</si>
  <si>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</si>
  <si>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</si>
  <si>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</si>
  <si>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</si>
  <si>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</si>
  <si>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</si>
  <si>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</si>
  <si>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</si>
  <si>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</si>
  <si>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</si>
  <si>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</si>
  <si>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</si>
  <si>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</si>
  <si>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</si>
  <si>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</si>
  <si>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</si>
  <si>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</si>
  <si>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</si>
  <si>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</si>
  <si>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</si>
  <si>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</si>
  <si>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</si>
  <si>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</si>
  <si>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</si>
  <si>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</si>
  <si>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</si>
  <si>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</si>
  <si>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</si>
  <si>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</si>
  <si>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</si>
  <si>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</si>
  <si>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</si>
  <si>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</si>
  <si>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</si>
  <si>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</si>
  <si>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</si>
  <si>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</si>
  <si>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</si>
  <si>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</si>
  <si>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</si>
  <si>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</si>
  <si>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</si>
  <si>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</si>
  <si>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</si>
  <si>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</si>
  <si>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</si>
  <si>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</si>
  <si>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</si>
  <si>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</si>
  <si>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</si>
  <si>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</si>
  <si>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</si>
  <si>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</si>
  <si>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</si>
  <si>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</si>
  <si>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</si>
  <si>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</si>
  <si>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</si>
  <si>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</si>
  <si>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</si>
  <si>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</si>
  <si>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</si>
  <si>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</si>
  <si>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</si>
  <si>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</si>
  <si>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</si>
  <si>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</si>
  <si>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</si>
  <si>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</si>
  <si>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</si>
  <si>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</si>
  <si>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</si>
  <si>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</si>
  <si>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</si>
  <si>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</si>
  <si>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</si>
  <si>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</si>
  <si>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</si>
  <si>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</si>
  <si>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</si>
  <si>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</si>
  <si>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</si>
  <si>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</si>
  <si>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</si>
  <si>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</si>
  <si>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</si>
  <si>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</si>
  <si>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</si>
  <si>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</si>
  <si>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</si>
  <si>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</si>
  <si>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</si>
  <si>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</si>
  <si>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</si>
  <si>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</si>
  <si>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</si>
  <si>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</si>
  <si>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</si>
  <si>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</si>
  <si>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</si>
  <si>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</si>
  <si>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</si>
  <si>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</si>
  <si>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</si>
  <si>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</si>
  <si>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</si>
  <si>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</si>
  <si>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</si>
  <si>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</si>
  <si>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</si>
  <si>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</si>
  <si>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</si>
  <si>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</si>
  <si>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</si>
  <si>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</si>
  <si>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</si>
  <si>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</si>
  <si>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</si>
  <si>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</si>
  <si>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</si>
  <si>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</si>
  <si>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</si>
  <si>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</si>
  <si>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</si>
  <si>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</si>
  <si>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</si>
  <si>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</si>
  <si>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</si>
  <si>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</si>
  <si>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</si>
  <si>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</si>
  <si>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</si>
  <si>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</si>
  <si>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</si>
  <si>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</si>
  <si>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</si>
  <si>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</si>
  <si>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</si>
  <si>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</si>
  <si>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</si>
  <si>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</si>
  <si>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</si>
  <si>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</si>
  <si>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</si>
  <si>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</si>
  <si>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</si>
  <si>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</si>
  <si>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</si>
  <si>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</si>
  <si>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</si>
  <si>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</si>
  <si>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</si>
  <si>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</si>
  <si>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</si>
  <si>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</si>
  <si>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</si>
  <si>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</si>
  <si>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</si>
  <si>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</si>
  <si>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</si>
  <si>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</si>
  <si>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</si>
  <si>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</si>
  <si>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</si>
  <si>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</si>
  <si>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</si>
  <si>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</si>
  <si>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</si>
  <si>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</si>
  <si>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</si>
  <si>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</si>
  <si>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</si>
  <si>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</si>
  <si>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</si>
  <si>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</si>
  <si>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</si>
  <si>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</si>
  <si>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</si>
  <si>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</si>
  <si>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</si>
  <si>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</si>
  <si>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</si>
  <si>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</si>
  <si>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</si>
  <si>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</si>
  <si>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</si>
  <si>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</si>
  <si>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</si>
  <si>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</si>
  <si>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</si>
  <si>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</si>
  <si>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</si>
  <si>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</si>
  <si>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</si>
  <si>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</si>
  <si>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</si>
  <si>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</si>
  <si>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</si>
  <si>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</si>
  <si>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</si>
  <si>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</si>
  <si>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</si>
  <si>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</si>
  <si>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</si>
  <si>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</si>
  <si>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</si>
  <si>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</si>
  <si>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</si>
  <si>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</si>
  <si>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</si>
  <si>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automation/Data/Results/Workbooks/LSIPs/MA_LSIP/MA_LSIP_Database.Main.xlsx</t>
  </si>
  <si>
    <t>LSIP</t>
  </si>
  <si>
    <t>33. The Marches</t>
  </si>
  <si>
    <t>LSIP name</t>
  </si>
  <si>
    <t>The Marches</t>
  </si>
  <si>
    <t>09 03 2023 10:33:15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</si>
</sst>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0.64846431068388277</c:v>
                </c:pt>
                <c:pt idx="2">
                  <c:v>2.5497584640853166</c:v>
                </c:pt>
                <c:pt idx="3">
                  <c:v>-1.1567933102465733</c:v>
                </c:pt>
                <c:pt idx="4">
                  <c:v>-2.8691409444583149</c:v>
                </c:pt>
                <c:pt idx="5">
                  <c:v>0.38134831860747731</c:v>
                </c:pt>
                <c:pt idx="7">
                  <c:v>-2.9459719575289367</c:v>
                </c:pt>
                <c:pt idx="8">
                  <c:v>-1.7791859362644047</c:v>
                </c:pt>
                <c:pt idx="9">
                  <c:v>-0.19926440508643006</c:v>
                </c:pt>
                <c:pt idx="10">
                  <c:v>3.5233597181050458</c:v>
                </c:pt>
                <c:pt idx="11">
                  <c:v>2.3196651537780388</c:v>
                </c:pt>
                <c:pt idx="12">
                  <c:v>4.6702372008612603</c:v>
                </c:pt>
                <c:pt idx="13">
                  <c:v>1.8793712372920046</c:v>
                </c:pt>
                <c:pt idx="14">
                  <c:v>8.1269397802697476</c:v>
                </c:pt>
                <c:pt idx="15">
                  <c:v>1.1133578035142921</c:v>
                </c:pt>
                <c:pt idx="17">
                  <c:v>3.1177054715457286</c:v>
                </c:pt>
                <c:pt idx="18">
                  <c:v>0.83577085056498746</c:v>
                </c:pt>
                <c:pt idx="19">
                  <c:v>-0.29333983748948134</c:v>
                </c:pt>
                <c:pt idx="20">
                  <c:v>0.71984729055176722</c:v>
                </c:pt>
                <c:pt idx="22">
                  <c:v>4.4232028056659933</c:v>
                </c:pt>
                <c:pt idx="24">
                  <c:v>0.27205117630182407</c:v>
                </c:pt>
                <c:pt idx="25">
                  <c:v>1.2102514553213428</c:v>
                </c:pt>
                <c:pt idx="26">
                  <c:v>0.64380773637910949</c:v>
                </c:pt>
                <c:pt idx="27">
                  <c:v>0.4813468556643663</c:v>
                </c:pt>
                <c:pt idx="29">
                  <c:v>-0.65699120410158685</c:v>
                </c:pt>
                <c:pt idx="30">
                  <c:v>-1.7091386352668603</c:v>
                </c:pt>
                <c:pt idx="31">
                  <c:v>4.7269029047684485</c:v>
                </c:pt>
                <c:pt idx="32">
                  <c:v>-8.6041367220954452</c:v>
                </c:pt>
                <c:pt idx="33">
                  <c:v>-6.5238916796685249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0.48460293684742251</c:v>
                </c:pt>
                <c:pt idx="2">
                  <c:v>0.696898005653801</c:v>
                </c:pt>
                <c:pt idx="3">
                  <c:v>0.72364405692397771</c:v>
                </c:pt>
                <c:pt idx="4">
                  <c:v>0.20847013868601216</c:v>
                </c:pt>
                <c:pt idx="5">
                  <c:v>0.63365387547558161</c:v>
                </c:pt>
                <c:pt idx="7">
                  <c:v>-0.20597531535615499</c:v>
                </c:pt>
                <c:pt idx="8">
                  <c:v>-0.37906599923047679</c:v>
                </c:pt>
                <c:pt idx="9">
                  <c:v>0.98859637189561145</c:v>
                </c:pt>
                <c:pt idx="10">
                  <c:v>0.68292364837585495</c:v>
                </c:pt>
                <c:pt idx="11">
                  <c:v>1.0215979201106729</c:v>
                </c:pt>
                <c:pt idx="12">
                  <c:v>-0.36485115780025001</c:v>
                </c:pt>
                <c:pt idx="13">
                  <c:v>0.95162324374069573</c:v>
                </c:pt>
                <c:pt idx="14">
                  <c:v>-1.7292072595742614E-2</c:v>
                </c:pt>
                <c:pt idx="15">
                  <c:v>0.52953204536350107</c:v>
                </c:pt>
                <c:pt idx="17">
                  <c:v>2.077412162391612</c:v>
                </c:pt>
                <c:pt idx="18">
                  <c:v>0.88838954860384067</c:v>
                </c:pt>
                <c:pt idx="19">
                  <c:v>0.11848393948723501</c:v>
                </c:pt>
                <c:pt idx="20">
                  <c:v>0.80425551296039455</c:v>
                </c:pt>
                <c:pt idx="22">
                  <c:v>0.13296601787591289</c:v>
                </c:pt>
                <c:pt idx="24">
                  <c:v>-0.54716561465083524</c:v>
                </c:pt>
                <c:pt idx="25">
                  <c:v>-0.10095204018101267</c:v>
                </c:pt>
                <c:pt idx="26">
                  <c:v>-0.13574290279554369</c:v>
                </c:pt>
                <c:pt idx="27">
                  <c:v>-0.38854719790394343</c:v>
                </c:pt>
                <c:pt idx="29">
                  <c:v>0.67230894940402131</c:v>
                </c:pt>
                <c:pt idx="30">
                  <c:v>-0.36124382874926919</c:v>
                </c:pt>
                <c:pt idx="31">
                  <c:v>-3.0942151784391192</c:v>
                </c:pt>
                <c:pt idx="32">
                  <c:v>0.26210354593489971</c:v>
                </c:pt>
                <c:pt idx="33">
                  <c:v>0.21148478053301112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16.474999999999987</c:v>
                </c:pt>
                <c:pt idx="1">
                  <c:v>11.544</c:v>
                </c:pt>
                <c:pt idx="2">
                  <c:v>11.87299999999999</c:v>
                </c:pt>
                <c:pt idx="3">
                  <c:v>12.731999999999969</c:v>
                </c:pt>
                <c:pt idx="4">
                  <c:v>13.898000000000001</c:v>
                </c:pt>
                <c:pt idx="5">
                  <c:v>13.900999999999968</c:v>
                </c:pt>
                <c:pt idx="6">
                  <c:v>11.12599999999996</c:v>
                </c:pt>
                <c:pt idx="7">
                  <c:v>8.8550000000000058</c:v>
                </c:pt>
                <c:pt idx="8">
                  <c:v>15.594000000000003</c:v>
                </c:pt>
                <c:pt idx="9">
                  <c:v>12.237000000000004</c:v>
                </c:pt>
                <c:pt idx="10">
                  <c:v>8.8649999999999896</c:v>
                </c:pt>
                <c:pt idx="11">
                  <c:v>8.9490000000000052</c:v>
                </c:pt>
                <c:pt idx="12">
                  <c:v>9.0259999999999838</c:v>
                </c:pt>
                <c:pt idx="13">
                  <c:v>9.1350000000000087</c:v>
                </c:pt>
                <c:pt idx="14">
                  <c:v>9.2139999999999898</c:v>
                </c:pt>
                <c:pt idx="15">
                  <c:v>9.209999999999992</c:v>
                </c:pt>
                <c:pt idx="16">
                  <c:v>9.2109999999999967</c:v>
                </c:pt>
                <c:pt idx="17">
                  <c:v>9.2109999999999861</c:v>
                </c:pt>
                <c:pt idx="18">
                  <c:v>9.208000000000002</c:v>
                </c:pt>
                <c:pt idx="19">
                  <c:v>9.204000000000029</c:v>
                </c:pt>
                <c:pt idx="20">
                  <c:v>9.208999999999989</c:v>
                </c:pt>
                <c:pt idx="21">
                  <c:v>9.2129999999999903</c:v>
                </c:pt>
                <c:pt idx="22">
                  <c:v>9.2170000000000094</c:v>
                </c:pt>
                <c:pt idx="23">
                  <c:v>9.2190000000000119</c:v>
                </c:pt>
                <c:pt idx="24" formatCode="#,##0.00">
                  <c:v>9.2199999999999847</c:v>
                </c:pt>
                <c:pt idx="25">
                  <c:v>9.2199999999999935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0.27100000000000013</c:v>
                </c:pt>
                <c:pt idx="1">
                  <c:v>0.25299999999999911</c:v>
                </c:pt>
                <c:pt idx="2">
                  <c:v>0.76600000000000001</c:v>
                </c:pt>
                <c:pt idx="3">
                  <c:v>0.37200000000000111</c:v>
                </c:pt>
                <c:pt idx="4">
                  <c:v>0.25800000000000012</c:v>
                </c:pt>
                <c:pt idx="5">
                  <c:v>0.43500000000000155</c:v>
                </c:pt>
                <c:pt idx="6">
                  <c:v>0.18100000000000066</c:v>
                </c:pt>
                <c:pt idx="7">
                  <c:v>0.2960000000000001</c:v>
                </c:pt>
                <c:pt idx="8">
                  <c:v>0.45699999999999985</c:v>
                </c:pt>
                <c:pt idx="9">
                  <c:v>0.5310000000000008</c:v>
                </c:pt>
                <c:pt idx="10">
                  <c:v>0.5480000000000016</c:v>
                </c:pt>
                <c:pt idx="11">
                  <c:v>0.52499999999999936</c:v>
                </c:pt>
                <c:pt idx="12">
                  <c:v>0.51600000000000157</c:v>
                </c:pt>
                <c:pt idx="13">
                  <c:v>0.49600000000000055</c:v>
                </c:pt>
                <c:pt idx="14">
                  <c:v>0.47699999999999965</c:v>
                </c:pt>
                <c:pt idx="15">
                  <c:v>0.45999999999999869</c:v>
                </c:pt>
                <c:pt idx="16">
                  <c:v>0.44499999999999995</c:v>
                </c:pt>
                <c:pt idx="17">
                  <c:v>0.43099999999999922</c:v>
                </c:pt>
                <c:pt idx="18">
                  <c:v>0.4180000000000002</c:v>
                </c:pt>
                <c:pt idx="19">
                  <c:v>0.40499999999999903</c:v>
                </c:pt>
                <c:pt idx="20">
                  <c:v>0.39399999999999946</c:v>
                </c:pt>
                <c:pt idx="21">
                  <c:v>0.38200000000000062</c:v>
                </c:pt>
                <c:pt idx="22">
                  <c:v>0.37100000000000016</c:v>
                </c:pt>
                <c:pt idx="23">
                  <c:v>0.36099999999999982</c:v>
                </c:pt>
                <c:pt idx="24" formatCode="#,##0.00">
                  <c:v>0.35100000000000037</c:v>
                </c:pt>
                <c:pt idx="25">
                  <c:v>0.34200000000000003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0.2990000000000001</c:v>
                </c:pt>
                <c:pt idx="1">
                  <c:v>0.49700000000000127</c:v>
                </c:pt>
                <c:pt idx="2">
                  <c:v>1.1920000000000024</c:v>
                </c:pt>
                <c:pt idx="3">
                  <c:v>0.41999999999999971</c:v>
                </c:pt>
                <c:pt idx="4">
                  <c:v>0.8869999999999999</c:v>
                </c:pt>
                <c:pt idx="5">
                  <c:v>0.5569999999999995</c:v>
                </c:pt>
                <c:pt idx="6">
                  <c:v>0.65400000000000058</c:v>
                </c:pt>
                <c:pt idx="7">
                  <c:v>0.57700000000000173</c:v>
                </c:pt>
                <c:pt idx="8">
                  <c:v>0.38400000000000101</c:v>
                </c:pt>
                <c:pt idx="9">
                  <c:v>0.46400000000000047</c:v>
                </c:pt>
                <c:pt idx="10">
                  <c:v>0.51099999999999957</c:v>
                </c:pt>
                <c:pt idx="11">
                  <c:v>0.50399999999999978</c:v>
                </c:pt>
                <c:pt idx="12">
                  <c:v>0.4950000000000005</c:v>
                </c:pt>
                <c:pt idx="13">
                  <c:v>0.49299999999999938</c:v>
                </c:pt>
                <c:pt idx="14">
                  <c:v>0.49199999999999872</c:v>
                </c:pt>
                <c:pt idx="15">
                  <c:v>0.49099999999999938</c:v>
                </c:pt>
                <c:pt idx="16">
                  <c:v>0.48999999999999927</c:v>
                </c:pt>
                <c:pt idx="17">
                  <c:v>0.48899999999999982</c:v>
                </c:pt>
                <c:pt idx="18">
                  <c:v>0.48799999999999999</c:v>
                </c:pt>
                <c:pt idx="19">
                  <c:v>0.48699999999999866</c:v>
                </c:pt>
                <c:pt idx="20">
                  <c:v>0.48699999999999943</c:v>
                </c:pt>
                <c:pt idx="21">
                  <c:v>0.4860000000000011</c:v>
                </c:pt>
                <c:pt idx="22">
                  <c:v>0.4860000000000001</c:v>
                </c:pt>
                <c:pt idx="23">
                  <c:v>0.48499999999999938</c:v>
                </c:pt>
                <c:pt idx="24" formatCode="#,##0.00">
                  <c:v>0.48499999999999938</c:v>
                </c:pt>
                <c:pt idx="25">
                  <c:v>0.48400000000000037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2.7319999999999984</c:v>
                </c:pt>
                <c:pt idx="1">
                  <c:v>2.7230000000000043</c:v>
                </c:pt>
                <c:pt idx="2">
                  <c:v>2.5310000000000019</c:v>
                </c:pt>
                <c:pt idx="3">
                  <c:v>2.6729999999999934</c:v>
                </c:pt>
                <c:pt idx="4">
                  <c:v>2.6540000000000035</c:v>
                </c:pt>
                <c:pt idx="5">
                  <c:v>2.7759999999999896</c:v>
                </c:pt>
                <c:pt idx="6">
                  <c:v>2.2500000000000031</c:v>
                </c:pt>
                <c:pt idx="7">
                  <c:v>2.6920000000000011</c:v>
                </c:pt>
                <c:pt idx="8">
                  <c:v>3.017999999999994</c:v>
                </c:pt>
                <c:pt idx="9">
                  <c:v>2.9409999999999972</c:v>
                </c:pt>
                <c:pt idx="10">
                  <c:v>2.6859999999999919</c:v>
                </c:pt>
                <c:pt idx="11">
                  <c:v>2.6249999999999982</c:v>
                </c:pt>
                <c:pt idx="12">
                  <c:v>2.6049999999999889</c:v>
                </c:pt>
                <c:pt idx="13">
                  <c:v>2.6340000000000061</c:v>
                </c:pt>
                <c:pt idx="14">
                  <c:v>2.7390000000000017</c:v>
                </c:pt>
                <c:pt idx="15">
                  <c:v>2.7980000000000023</c:v>
                </c:pt>
                <c:pt idx="16">
                  <c:v>2.8400000000000065</c:v>
                </c:pt>
                <c:pt idx="17">
                  <c:v>2.8689999999999953</c:v>
                </c:pt>
                <c:pt idx="18">
                  <c:v>2.8910000000000018</c:v>
                </c:pt>
                <c:pt idx="19">
                  <c:v>2.9070000000000094</c:v>
                </c:pt>
                <c:pt idx="20">
                  <c:v>2.9199999999999973</c:v>
                </c:pt>
                <c:pt idx="21">
                  <c:v>2.9319999999999968</c:v>
                </c:pt>
                <c:pt idx="22">
                  <c:v>2.9420000000000033</c:v>
                </c:pt>
                <c:pt idx="23">
                  <c:v>2.9520000000000017</c:v>
                </c:pt>
                <c:pt idx="24" formatCode="#,##0.00">
                  <c:v>2.9610000000000012</c:v>
                </c:pt>
                <c:pt idx="25">
                  <c:v>2.9700000000000029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9.8279999999999692</c:v>
                </c:pt>
                <c:pt idx="1">
                  <c:v>9.4870000000000143</c:v>
                </c:pt>
                <c:pt idx="2">
                  <c:v>9.8529999999999784</c:v>
                </c:pt>
                <c:pt idx="3">
                  <c:v>9.1780000000000133</c:v>
                </c:pt>
                <c:pt idx="4">
                  <c:v>9.1079999999999988</c:v>
                </c:pt>
                <c:pt idx="5">
                  <c:v>9.506999999999989</c:v>
                </c:pt>
                <c:pt idx="6">
                  <c:v>9.5429999999999833</c:v>
                </c:pt>
                <c:pt idx="7">
                  <c:v>10.202999999999982</c:v>
                </c:pt>
                <c:pt idx="8">
                  <c:v>9.5900000000000194</c:v>
                </c:pt>
                <c:pt idx="9">
                  <c:v>9.8970000000000038</c:v>
                </c:pt>
                <c:pt idx="10">
                  <c:v>9.8170000000000019</c:v>
                </c:pt>
                <c:pt idx="11">
                  <c:v>9.8389999999999667</c:v>
                </c:pt>
                <c:pt idx="12">
                  <c:v>9.8709999999999667</c:v>
                </c:pt>
                <c:pt idx="13">
                  <c:v>9.9499999999999797</c:v>
                </c:pt>
                <c:pt idx="14">
                  <c:v>9.9560000000000155</c:v>
                </c:pt>
                <c:pt idx="15">
                  <c:v>9.9160000000000057</c:v>
                </c:pt>
                <c:pt idx="16">
                  <c:v>9.8980000000000068</c:v>
                </c:pt>
                <c:pt idx="17">
                  <c:v>9.8719999999999946</c:v>
                </c:pt>
                <c:pt idx="18">
                  <c:v>9.8419999999999952</c:v>
                </c:pt>
                <c:pt idx="19">
                  <c:v>9.8100000000000058</c:v>
                </c:pt>
                <c:pt idx="20">
                  <c:v>9.7810000000000272</c:v>
                </c:pt>
                <c:pt idx="21">
                  <c:v>9.7509999999999799</c:v>
                </c:pt>
                <c:pt idx="22">
                  <c:v>9.7200000000000291</c:v>
                </c:pt>
                <c:pt idx="23">
                  <c:v>9.6880000000000077</c:v>
                </c:pt>
                <c:pt idx="24" formatCode="#,##0.00">
                  <c:v>9.6539999999999555</c:v>
                </c:pt>
                <c:pt idx="25">
                  <c:v>9.6189999999999785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6.9300000000000122</c:v>
                </c:pt>
                <c:pt idx="1">
                  <c:v>7.5759999999999748</c:v>
                </c:pt>
                <c:pt idx="2">
                  <c:v>6.7359999999999829</c:v>
                </c:pt>
                <c:pt idx="3">
                  <c:v>6.1129999999999818</c:v>
                </c:pt>
                <c:pt idx="4">
                  <c:v>6.0499999999999714</c:v>
                </c:pt>
                <c:pt idx="5">
                  <c:v>5.3229999999999968</c:v>
                </c:pt>
                <c:pt idx="6">
                  <c:v>6.0109999999999992</c:v>
                </c:pt>
                <c:pt idx="7">
                  <c:v>5.4470000000000045</c:v>
                </c:pt>
                <c:pt idx="8">
                  <c:v>6.1800000000000281</c:v>
                </c:pt>
                <c:pt idx="9">
                  <c:v>6.1200000000000072</c:v>
                </c:pt>
                <c:pt idx="10">
                  <c:v>5.6529999999999783</c:v>
                </c:pt>
                <c:pt idx="11">
                  <c:v>5.952000000000008</c:v>
                </c:pt>
                <c:pt idx="12">
                  <c:v>5.9590000000000041</c:v>
                </c:pt>
                <c:pt idx="13">
                  <c:v>6.0610000000000097</c:v>
                </c:pt>
                <c:pt idx="14">
                  <c:v>6.1179999999999879</c:v>
                </c:pt>
                <c:pt idx="15">
                  <c:v>6.1260000000000074</c:v>
                </c:pt>
                <c:pt idx="16">
                  <c:v>6.0680000000000076</c:v>
                </c:pt>
                <c:pt idx="17">
                  <c:v>6.008999999999987</c:v>
                </c:pt>
                <c:pt idx="18">
                  <c:v>5.9500000000000313</c:v>
                </c:pt>
                <c:pt idx="19">
                  <c:v>5.8909999999999911</c:v>
                </c:pt>
                <c:pt idx="20">
                  <c:v>5.8419999999999828</c:v>
                </c:pt>
                <c:pt idx="21">
                  <c:v>5.7900000000000089</c:v>
                </c:pt>
                <c:pt idx="22">
                  <c:v>5.7360000000000007</c:v>
                </c:pt>
                <c:pt idx="23">
                  <c:v>5.6799999999999935</c:v>
                </c:pt>
                <c:pt idx="24" formatCode="#,##0.00">
                  <c:v>5.6250000000000151</c:v>
                </c:pt>
                <c:pt idx="25">
                  <c:v>5.5679999999999978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25.455999999999939</c:v>
                </c:pt>
                <c:pt idx="1">
                  <c:v>25.061999999999966</c:v>
                </c:pt>
                <c:pt idx="2">
                  <c:v>24.135999999999996</c:v>
                </c:pt>
                <c:pt idx="3">
                  <c:v>25.875999999999966</c:v>
                </c:pt>
                <c:pt idx="4">
                  <c:v>26.737999999999985</c:v>
                </c:pt>
                <c:pt idx="5">
                  <c:v>26.321999999999907</c:v>
                </c:pt>
                <c:pt idx="6">
                  <c:v>24.959999999999951</c:v>
                </c:pt>
                <c:pt idx="7">
                  <c:v>25.375000000000025</c:v>
                </c:pt>
                <c:pt idx="8">
                  <c:v>25.406000000000045</c:v>
                </c:pt>
                <c:pt idx="9">
                  <c:v>27.536999999999999</c:v>
                </c:pt>
                <c:pt idx="10">
                  <c:v>26.681999999999956</c:v>
                </c:pt>
                <c:pt idx="11">
                  <c:v>26.633999999999986</c:v>
                </c:pt>
                <c:pt idx="12">
                  <c:v>26.425000000000079</c:v>
                </c:pt>
                <c:pt idx="13">
                  <c:v>26.209999999999958</c:v>
                </c:pt>
                <c:pt idx="14">
                  <c:v>26.067000000000036</c:v>
                </c:pt>
                <c:pt idx="15">
                  <c:v>25.86999999999998</c:v>
                </c:pt>
                <c:pt idx="16">
                  <c:v>25.715999999999948</c:v>
                </c:pt>
                <c:pt idx="17">
                  <c:v>25.555000000000003</c:v>
                </c:pt>
                <c:pt idx="18">
                  <c:v>25.404000000000007</c:v>
                </c:pt>
                <c:pt idx="19">
                  <c:v>25.263000000000066</c:v>
                </c:pt>
                <c:pt idx="20">
                  <c:v>25.147999999999943</c:v>
                </c:pt>
                <c:pt idx="21">
                  <c:v>25.018999999999995</c:v>
                </c:pt>
                <c:pt idx="22">
                  <c:v>24.897000000000034</c:v>
                </c:pt>
                <c:pt idx="23">
                  <c:v>24.781999999999979</c:v>
                </c:pt>
                <c:pt idx="24" formatCode="#,##0.00">
                  <c:v>24.671999999999937</c:v>
                </c:pt>
                <c:pt idx="25">
                  <c:v>24.574000000000023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22.902000000000005</c:v>
                </c:pt>
                <c:pt idx="1">
                  <c:v>21.521999999999981</c:v>
                </c:pt>
                <c:pt idx="2">
                  <c:v>22.128000000000068</c:v>
                </c:pt>
                <c:pt idx="3">
                  <c:v>23.721999999999966</c:v>
                </c:pt>
                <c:pt idx="4">
                  <c:v>21.86100000000004</c:v>
                </c:pt>
                <c:pt idx="5">
                  <c:v>22.763999999999985</c:v>
                </c:pt>
                <c:pt idx="6">
                  <c:v>22.239000000000026</c:v>
                </c:pt>
                <c:pt idx="7">
                  <c:v>24.335000000000058</c:v>
                </c:pt>
                <c:pt idx="8">
                  <c:v>29.26099999999991</c:v>
                </c:pt>
                <c:pt idx="9">
                  <c:v>30.346999999999891</c:v>
                </c:pt>
                <c:pt idx="10">
                  <c:v>28.263999999999914</c:v>
                </c:pt>
                <c:pt idx="11">
                  <c:v>27.58300000000002</c:v>
                </c:pt>
                <c:pt idx="12">
                  <c:v>27.651999999999997</c:v>
                </c:pt>
                <c:pt idx="13">
                  <c:v>27.867999999999988</c:v>
                </c:pt>
                <c:pt idx="14">
                  <c:v>28.077999999999985</c:v>
                </c:pt>
                <c:pt idx="15">
                  <c:v>28.204000000000011</c:v>
                </c:pt>
                <c:pt idx="16">
                  <c:v>28.292000000000016</c:v>
                </c:pt>
                <c:pt idx="17">
                  <c:v>28.301000000000002</c:v>
                </c:pt>
                <c:pt idx="18">
                  <c:v>28.34700000000004</c:v>
                </c:pt>
                <c:pt idx="19">
                  <c:v>28.372999999999998</c:v>
                </c:pt>
                <c:pt idx="20">
                  <c:v>28.437999999999956</c:v>
                </c:pt>
                <c:pt idx="21">
                  <c:v>28.507999999999935</c:v>
                </c:pt>
                <c:pt idx="22">
                  <c:v>28.585000000000058</c:v>
                </c:pt>
                <c:pt idx="23">
                  <c:v>28.666000000000022</c:v>
                </c:pt>
                <c:pt idx="24" formatCode="#,##0.00">
                  <c:v>28.748999999999981</c:v>
                </c:pt>
                <c:pt idx="25">
                  <c:v>28.83299999999997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53.077999999999982</c:v>
                </c:pt>
                <c:pt idx="1">
                  <c:v>51.481999999999957</c:v>
                </c:pt>
                <c:pt idx="2">
                  <c:v>54.064000000000007</c:v>
                </c:pt>
                <c:pt idx="3">
                  <c:v>53.33300000000002</c:v>
                </c:pt>
                <c:pt idx="4">
                  <c:v>56.436000000000099</c:v>
                </c:pt>
                <c:pt idx="5">
                  <c:v>55.551000000000123</c:v>
                </c:pt>
                <c:pt idx="6">
                  <c:v>56.009999999999941</c:v>
                </c:pt>
                <c:pt idx="7">
                  <c:v>55.111999999999853</c:v>
                </c:pt>
                <c:pt idx="8">
                  <c:v>53.016000000000041</c:v>
                </c:pt>
                <c:pt idx="9">
                  <c:v>55.753999999999877</c:v>
                </c:pt>
                <c:pt idx="10">
                  <c:v>54.741000000000099</c:v>
                </c:pt>
                <c:pt idx="11">
                  <c:v>55.061000000000021</c:v>
                </c:pt>
                <c:pt idx="12">
                  <c:v>55.131999999999913</c:v>
                </c:pt>
                <c:pt idx="13">
                  <c:v>55.109000000000101</c:v>
                </c:pt>
                <c:pt idx="14">
                  <c:v>55.175000000000161</c:v>
                </c:pt>
                <c:pt idx="15">
                  <c:v>55.266999999999904</c:v>
                </c:pt>
                <c:pt idx="16">
                  <c:v>55.306999999999967</c:v>
                </c:pt>
                <c:pt idx="17">
                  <c:v>55.335999999999935</c:v>
                </c:pt>
                <c:pt idx="18">
                  <c:v>55.358999999999831</c:v>
                </c:pt>
                <c:pt idx="19">
                  <c:v>55.382000000000083</c:v>
                </c:pt>
                <c:pt idx="20">
                  <c:v>55.41999999999998</c:v>
                </c:pt>
                <c:pt idx="21">
                  <c:v>55.467000000000063</c:v>
                </c:pt>
                <c:pt idx="22">
                  <c:v>55.515999999999941</c:v>
                </c:pt>
                <c:pt idx="23">
                  <c:v>55.586999999999854</c:v>
                </c:pt>
                <c:pt idx="24" formatCode="#,##0.00">
                  <c:v>55.654000000000174</c:v>
                </c:pt>
                <c:pt idx="25">
                  <c:v>55.721999999999937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12.84600000000002</c:v>
                </c:pt>
                <c:pt idx="1">
                  <c:v>11.611999999999997</c:v>
                </c:pt>
                <c:pt idx="2">
                  <c:v>14.520000000000012</c:v>
                </c:pt>
                <c:pt idx="3">
                  <c:v>11.060999999999984</c:v>
                </c:pt>
                <c:pt idx="4">
                  <c:v>11.613999999999969</c:v>
                </c:pt>
                <c:pt idx="5">
                  <c:v>15.178999999999991</c:v>
                </c:pt>
                <c:pt idx="6">
                  <c:v>14.747000000000053</c:v>
                </c:pt>
                <c:pt idx="7">
                  <c:v>13.794999999999964</c:v>
                </c:pt>
                <c:pt idx="8">
                  <c:v>12.809000000000028</c:v>
                </c:pt>
                <c:pt idx="9">
                  <c:v>16.806999999999992</c:v>
                </c:pt>
                <c:pt idx="10">
                  <c:v>15.823999999999987</c:v>
                </c:pt>
                <c:pt idx="11">
                  <c:v>16.810000000000034</c:v>
                </c:pt>
                <c:pt idx="12">
                  <c:v>16.90499999999998</c:v>
                </c:pt>
                <c:pt idx="13">
                  <c:v>17.030999999999953</c:v>
                </c:pt>
                <c:pt idx="14">
                  <c:v>17.182999999999936</c:v>
                </c:pt>
                <c:pt idx="15">
                  <c:v>17.29</c:v>
                </c:pt>
                <c:pt idx="16">
                  <c:v>17.371000000000024</c:v>
                </c:pt>
                <c:pt idx="17">
                  <c:v>17.449999999999996</c:v>
                </c:pt>
                <c:pt idx="18">
                  <c:v>17.527999999999999</c:v>
                </c:pt>
                <c:pt idx="19">
                  <c:v>17.605999999999998</c:v>
                </c:pt>
                <c:pt idx="20">
                  <c:v>17.688999999999982</c:v>
                </c:pt>
                <c:pt idx="21">
                  <c:v>17.767000000000039</c:v>
                </c:pt>
                <c:pt idx="22">
                  <c:v>17.843999999999998</c:v>
                </c:pt>
                <c:pt idx="23">
                  <c:v>17.919999999999966</c:v>
                </c:pt>
                <c:pt idx="24" formatCode="#,##0.00">
                  <c:v>17.993999999999986</c:v>
                </c:pt>
                <c:pt idx="25">
                  <c:v>18.068999999999981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17.690999999999974</c:v>
                </c:pt>
                <c:pt idx="1">
                  <c:v>16.476999999999979</c:v>
                </c:pt>
                <c:pt idx="2">
                  <c:v>18.149999999999991</c:v>
                </c:pt>
                <c:pt idx="3">
                  <c:v>16.894000000000016</c:v>
                </c:pt>
                <c:pt idx="4">
                  <c:v>21.516000000000009</c:v>
                </c:pt>
                <c:pt idx="5">
                  <c:v>21.23399999999998</c:v>
                </c:pt>
                <c:pt idx="6">
                  <c:v>21.460999999999981</c:v>
                </c:pt>
                <c:pt idx="7">
                  <c:v>24.16100000000003</c:v>
                </c:pt>
                <c:pt idx="8">
                  <c:v>20.444000000000013</c:v>
                </c:pt>
                <c:pt idx="9">
                  <c:v>23.469000000000054</c:v>
                </c:pt>
                <c:pt idx="10">
                  <c:v>24.756999999999994</c:v>
                </c:pt>
                <c:pt idx="11">
                  <c:v>23.199999999999985</c:v>
                </c:pt>
                <c:pt idx="12">
                  <c:v>24.676999999999975</c:v>
                </c:pt>
                <c:pt idx="13">
                  <c:v>25.352000000000018</c:v>
                </c:pt>
                <c:pt idx="14">
                  <c:v>25.986000000000018</c:v>
                </c:pt>
                <c:pt idx="15">
                  <c:v>26.917999999999992</c:v>
                </c:pt>
                <c:pt idx="16">
                  <c:v>27.740999999999946</c:v>
                </c:pt>
                <c:pt idx="17">
                  <c:v>28.502000000000013</c:v>
                </c:pt>
                <c:pt idx="18">
                  <c:v>29.222000000000001</c:v>
                </c:pt>
                <c:pt idx="19">
                  <c:v>29.915000000000077</c:v>
                </c:pt>
                <c:pt idx="20">
                  <c:v>30.600999999999974</c:v>
                </c:pt>
                <c:pt idx="21">
                  <c:v>31.270000000000021</c:v>
                </c:pt>
                <c:pt idx="22">
                  <c:v>31.920000000000041</c:v>
                </c:pt>
                <c:pt idx="23">
                  <c:v>32.541999999999973</c:v>
                </c:pt>
                <c:pt idx="24" formatCode="#,##0.00">
                  <c:v>33.133000000000095</c:v>
                </c:pt>
                <c:pt idx="25">
                  <c:v>33.700999999999993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2.2140000000000013</c:v>
                </c:pt>
                <c:pt idx="1">
                  <c:v>1.248999999999999</c:v>
                </c:pt>
                <c:pt idx="2">
                  <c:v>1.345</c:v>
                </c:pt>
                <c:pt idx="3">
                  <c:v>1.6669999999999998</c:v>
                </c:pt>
                <c:pt idx="4">
                  <c:v>2.336999999999998</c:v>
                </c:pt>
                <c:pt idx="5">
                  <c:v>1.5669999999999951</c:v>
                </c:pt>
                <c:pt idx="6">
                  <c:v>1.359</c:v>
                </c:pt>
                <c:pt idx="7">
                  <c:v>1.7620000000000013</c:v>
                </c:pt>
                <c:pt idx="8">
                  <c:v>1.367</c:v>
                </c:pt>
                <c:pt idx="9">
                  <c:v>1.8839999999999995</c:v>
                </c:pt>
                <c:pt idx="10">
                  <c:v>2.3160000000000003</c:v>
                </c:pt>
                <c:pt idx="11">
                  <c:v>2.282999999999999</c:v>
                </c:pt>
                <c:pt idx="12">
                  <c:v>2.2739999999999974</c:v>
                </c:pt>
                <c:pt idx="13">
                  <c:v>2.2630000000000017</c:v>
                </c:pt>
                <c:pt idx="14">
                  <c:v>2.2570000000000032</c:v>
                </c:pt>
                <c:pt idx="15">
                  <c:v>2.2659999999999987</c:v>
                </c:pt>
                <c:pt idx="16">
                  <c:v>2.2710000000000026</c:v>
                </c:pt>
                <c:pt idx="17">
                  <c:v>2.2750000000000044</c:v>
                </c:pt>
                <c:pt idx="18">
                  <c:v>2.280000000000002</c:v>
                </c:pt>
                <c:pt idx="19">
                  <c:v>2.2849999999999975</c:v>
                </c:pt>
                <c:pt idx="20">
                  <c:v>2.2890000000000006</c:v>
                </c:pt>
                <c:pt idx="21">
                  <c:v>2.2940000000000023</c:v>
                </c:pt>
                <c:pt idx="22">
                  <c:v>2.298000000000004</c:v>
                </c:pt>
                <c:pt idx="23">
                  <c:v>2.3019999999999952</c:v>
                </c:pt>
                <c:pt idx="24" formatCode="#,##0.00">
                  <c:v>2.3060000000000023</c:v>
                </c:pt>
                <c:pt idx="25">
                  <c:v>2.3099999999999956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7.7229999999999892</c:v>
                </c:pt>
                <c:pt idx="1">
                  <c:v>7.3879999999999937</c:v>
                </c:pt>
                <c:pt idx="2">
                  <c:v>6.7719999999999994</c:v>
                </c:pt>
                <c:pt idx="3">
                  <c:v>7.9309999999999965</c:v>
                </c:pt>
                <c:pt idx="4">
                  <c:v>7.9959999999999907</c:v>
                </c:pt>
                <c:pt idx="5">
                  <c:v>7.3590000000000044</c:v>
                </c:pt>
                <c:pt idx="6">
                  <c:v>7.5360000000000174</c:v>
                </c:pt>
                <c:pt idx="7">
                  <c:v>6.8900000000000023</c:v>
                </c:pt>
                <c:pt idx="8">
                  <c:v>8.0630000000000415</c:v>
                </c:pt>
                <c:pt idx="9">
                  <c:v>7.615000000000002</c:v>
                </c:pt>
                <c:pt idx="10">
                  <c:v>8.0769999999999875</c:v>
                </c:pt>
                <c:pt idx="11">
                  <c:v>8.2740000000000222</c:v>
                </c:pt>
                <c:pt idx="12">
                  <c:v>8.3370000000000193</c:v>
                </c:pt>
                <c:pt idx="13">
                  <c:v>8.480999999999991</c:v>
                </c:pt>
                <c:pt idx="14">
                  <c:v>8.5900000000000549</c:v>
                </c:pt>
                <c:pt idx="15">
                  <c:v>8.6779999999999831</c:v>
                </c:pt>
                <c:pt idx="16">
                  <c:v>8.7580000000000062</c:v>
                </c:pt>
                <c:pt idx="17">
                  <c:v>8.8260000000000112</c:v>
                </c:pt>
                <c:pt idx="18">
                  <c:v>8.8890000000000029</c:v>
                </c:pt>
                <c:pt idx="19">
                  <c:v>8.9510000000000218</c:v>
                </c:pt>
                <c:pt idx="20">
                  <c:v>9.0169999999999781</c:v>
                </c:pt>
                <c:pt idx="21">
                  <c:v>9.082000000000038</c:v>
                </c:pt>
                <c:pt idx="22">
                  <c:v>9.1449999999999942</c:v>
                </c:pt>
                <c:pt idx="23">
                  <c:v>9.2039999999999935</c:v>
                </c:pt>
                <c:pt idx="24" formatCode="#,##0.00">
                  <c:v>9.2590000000000323</c:v>
                </c:pt>
                <c:pt idx="25">
                  <c:v>9.3099999999999916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6.8580000000000005</c:v>
                </c:pt>
                <c:pt idx="1">
                  <c:v>5.241000000000005</c:v>
                </c:pt>
                <c:pt idx="2">
                  <c:v>4.2059999999999969</c:v>
                </c:pt>
                <c:pt idx="3">
                  <c:v>4.8849999999999945</c:v>
                </c:pt>
                <c:pt idx="4">
                  <c:v>4.0389999999999997</c:v>
                </c:pt>
                <c:pt idx="5">
                  <c:v>4.595000000000014</c:v>
                </c:pt>
                <c:pt idx="6">
                  <c:v>4.2770000000000072</c:v>
                </c:pt>
                <c:pt idx="7">
                  <c:v>5.9750000000000068</c:v>
                </c:pt>
                <c:pt idx="8">
                  <c:v>5.3339999999999996</c:v>
                </c:pt>
                <c:pt idx="9">
                  <c:v>5.6710000000000171</c:v>
                </c:pt>
                <c:pt idx="10">
                  <c:v>5.7730000000000068</c:v>
                </c:pt>
                <c:pt idx="11">
                  <c:v>5.9150000000000009</c:v>
                </c:pt>
                <c:pt idx="12">
                  <c:v>5.8849999999999802</c:v>
                </c:pt>
                <c:pt idx="13">
                  <c:v>5.851000000000008</c:v>
                </c:pt>
                <c:pt idx="14">
                  <c:v>5.801999999999996</c:v>
                </c:pt>
                <c:pt idx="15">
                  <c:v>5.7659999999999894</c:v>
                </c:pt>
                <c:pt idx="16">
                  <c:v>5.7390000000000025</c:v>
                </c:pt>
                <c:pt idx="17">
                  <c:v>5.7109999999999932</c:v>
                </c:pt>
                <c:pt idx="18">
                  <c:v>5.6830000000000025</c:v>
                </c:pt>
                <c:pt idx="19">
                  <c:v>5.6539999999999884</c:v>
                </c:pt>
                <c:pt idx="20">
                  <c:v>5.6260000000000003</c:v>
                </c:pt>
                <c:pt idx="21">
                  <c:v>5.5940000000000047</c:v>
                </c:pt>
                <c:pt idx="22">
                  <c:v>5.5609999999999964</c:v>
                </c:pt>
                <c:pt idx="23">
                  <c:v>5.5289999999999893</c:v>
                </c:pt>
                <c:pt idx="24" formatCode="#,##0.00">
                  <c:v>5.4969999999999981</c:v>
                </c:pt>
                <c:pt idx="25">
                  <c:v>5.464999999999999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3.2169999999999961</c:v>
                </c:pt>
                <c:pt idx="1">
                  <c:v>4.2050000000000063</c:v>
                </c:pt>
                <c:pt idx="2">
                  <c:v>4.8659999999999988</c:v>
                </c:pt>
                <c:pt idx="3">
                  <c:v>5.5210000000000043</c:v>
                </c:pt>
                <c:pt idx="4">
                  <c:v>6.3259999999999996</c:v>
                </c:pt>
                <c:pt idx="5">
                  <c:v>5.6630000000000082</c:v>
                </c:pt>
                <c:pt idx="6">
                  <c:v>5.5339999999999954</c:v>
                </c:pt>
                <c:pt idx="7">
                  <c:v>5.9849999999999932</c:v>
                </c:pt>
                <c:pt idx="8">
                  <c:v>6.0019999999999998</c:v>
                </c:pt>
                <c:pt idx="9">
                  <c:v>6.2949999999999919</c:v>
                </c:pt>
                <c:pt idx="10">
                  <c:v>6.3509999999999929</c:v>
                </c:pt>
                <c:pt idx="11">
                  <c:v>6.3299999999999876</c:v>
                </c:pt>
                <c:pt idx="12">
                  <c:v>6.2879999999999994</c:v>
                </c:pt>
                <c:pt idx="13">
                  <c:v>6.2949999999999893</c:v>
                </c:pt>
                <c:pt idx="14">
                  <c:v>6.3570000000000242</c:v>
                </c:pt>
                <c:pt idx="15">
                  <c:v>6.4209999999999905</c:v>
                </c:pt>
                <c:pt idx="16">
                  <c:v>6.5030000000000152</c:v>
                </c:pt>
                <c:pt idx="17">
                  <c:v>6.5940000000000039</c:v>
                </c:pt>
                <c:pt idx="18">
                  <c:v>6.6909999999999981</c:v>
                </c:pt>
                <c:pt idx="19">
                  <c:v>6.7899999999999947</c:v>
                </c:pt>
                <c:pt idx="20">
                  <c:v>6.8909999999999991</c:v>
                </c:pt>
                <c:pt idx="21">
                  <c:v>6.9929999999999914</c:v>
                </c:pt>
                <c:pt idx="22">
                  <c:v>7.0949999999999882</c:v>
                </c:pt>
                <c:pt idx="23">
                  <c:v>7.1960000000000033</c:v>
                </c:pt>
                <c:pt idx="24" formatCode="#,##0.00">
                  <c:v>7.2969999999999944</c:v>
                </c:pt>
                <c:pt idx="25">
                  <c:v>7.3970000000000011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12.757999999999999</c:v>
                </c:pt>
                <c:pt idx="1">
                  <c:v>16.953999999999962</c:v>
                </c:pt>
                <c:pt idx="2">
                  <c:v>15.84499999999996</c:v>
                </c:pt>
                <c:pt idx="3">
                  <c:v>16.706000000000021</c:v>
                </c:pt>
                <c:pt idx="4">
                  <c:v>18.485999999999947</c:v>
                </c:pt>
                <c:pt idx="5">
                  <c:v>21.69</c:v>
                </c:pt>
                <c:pt idx="6">
                  <c:v>21.942000000000021</c:v>
                </c:pt>
                <c:pt idx="7">
                  <c:v>21.955999999999939</c:v>
                </c:pt>
                <c:pt idx="8">
                  <c:v>25.899999999999974</c:v>
                </c:pt>
                <c:pt idx="9">
                  <c:v>25.82999999999997</c:v>
                </c:pt>
                <c:pt idx="10">
                  <c:v>25.789999999999953</c:v>
                </c:pt>
                <c:pt idx="11">
                  <c:v>26.110000000000039</c:v>
                </c:pt>
                <c:pt idx="12">
                  <c:v>26.241999999999969</c:v>
                </c:pt>
                <c:pt idx="13">
                  <c:v>26.426999999999964</c:v>
                </c:pt>
                <c:pt idx="14">
                  <c:v>26.63200000000003</c:v>
                </c:pt>
                <c:pt idx="15">
                  <c:v>26.797000000000008</c:v>
                </c:pt>
                <c:pt idx="16">
                  <c:v>26.947999999999908</c:v>
                </c:pt>
                <c:pt idx="17">
                  <c:v>27.106999999999939</c:v>
                </c:pt>
                <c:pt idx="18">
                  <c:v>27.274000000000015</c:v>
                </c:pt>
                <c:pt idx="19">
                  <c:v>27.449000000000009</c:v>
                </c:pt>
                <c:pt idx="20">
                  <c:v>27.637000000000025</c:v>
                </c:pt>
                <c:pt idx="21">
                  <c:v>27.821999999999985</c:v>
                </c:pt>
                <c:pt idx="22">
                  <c:v>28.007000000000023</c:v>
                </c:pt>
                <c:pt idx="23">
                  <c:v>28.192000000000046</c:v>
                </c:pt>
                <c:pt idx="24" formatCode="#,##0.00">
                  <c:v>28.376999999999942</c:v>
                </c:pt>
                <c:pt idx="25">
                  <c:v>28.56200000000009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17.917999999999996</c:v>
                </c:pt>
                <c:pt idx="1">
                  <c:v>19.164000000000041</c:v>
                </c:pt>
                <c:pt idx="2">
                  <c:v>24.009000000000015</c:v>
                </c:pt>
                <c:pt idx="3">
                  <c:v>21.745000000000022</c:v>
                </c:pt>
                <c:pt idx="4">
                  <c:v>24.872000000000021</c:v>
                </c:pt>
                <c:pt idx="5">
                  <c:v>21.463999999999977</c:v>
                </c:pt>
                <c:pt idx="6">
                  <c:v>25.610999999999997</c:v>
                </c:pt>
                <c:pt idx="7">
                  <c:v>25.415999999999972</c:v>
                </c:pt>
                <c:pt idx="8">
                  <c:v>26.605000000000029</c:v>
                </c:pt>
                <c:pt idx="9">
                  <c:v>23.453999999999962</c:v>
                </c:pt>
                <c:pt idx="10">
                  <c:v>21.250999999999994</c:v>
                </c:pt>
                <c:pt idx="11">
                  <c:v>21.689999999999991</c:v>
                </c:pt>
                <c:pt idx="12">
                  <c:v>22.199999999999971</c:v>
                </c:pt>
                <c:pt idx="13">
                  <c:v>22.530000000000047</c:v>
                </c:pt>
                <c:pt idx="14">
                  <c:v>22.736999999999977</c:v>
                </c:pt>
                <c:pt idx="15">
                  <c:v>22.893000000000072</c:v>
                </c:pt>
                <c:pt idx="16">
                  <c:v>23.070999999999959</c:v>
                </c:pt>
                <c:pt idx="17">
                  <c:v>23.246000000000006</c:v>
                </c:pt>
                <c:pt idx="18">
                  <c:v>23.418999999999983</c:v>
                </c:pt>
                <c:pt idx="19">
                  <c:v>23.591999999999974</c:v>
                </c:pt>
                <c:pt idx="20">
                  <c:v>23.77100000000004</c:v>
                </c:pt>
                <c:pt idx="21">
                  <c:v>23.941999999999982</c:v>
                </c:pt>
                <c:pt idx="22">
                  <c:v>24.114000000000036</c:v>
                </c:pt>
                <c:pt idx="23">
                  <c:v>24.286000000000044</c:v>
                </c:pt>
                <c:pt idx="24" formatCode="#,##0.00">
                  <c:v>24.457999999999998</c:v>
                </c:pt>
                <c:pt idx="25">
                  <c:v>24.630000000000003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8.4629999999999761</c:v>
                </c:pt>
                <c:pt idx="1">
                  <c:v>7.1589999999999918</c:v>
                </c:pt>
                <c:pt idx="2">
                  <c:v>8.1359999999999939</c:v>
                </c:pt>
                <c:pt idx="3">
                  <c:v>8.9109999999999907</c:v>
                </c:pt>
                <c:pt idx="4">
                  <c:v>8.1920000000000019</c:v>
                </c:pt>
                <c:pt idx="5">
                  <c:v>10.133999999999999</c:v>
                </c:pt>
                <c:pt idx="6">
                  <c:v>8.8210000000000015</c:v>
                </c:pt>
                <c:pt idx="7">
                  <c:v>8.6229999999999976</c:v>
                </c:pt>
                <c:pt idx="8">
                  <c:v>6.5630000000000077</c:v>
                </c:pt>
                <c:pt idx="9">
                  <c:v>9.74</c:v>
                </c:pt>
                <c:pt idx="10">
                  <c:v>9.2639999999999922</c:v>
                </c:pt>
                <c:pt idx="11">
                  <c:v>9.0329999999999977</c:v>
                </c:pt>
                <c:pt idx="12">
                  <c:v>8.2519999999999811</c:v>
                </c:pt>
                <c:pt idx="13">
                  <c:v>8.0339999999999989</c:v>
                </c:pt>
                <c:pt idx="14">
                  <c:v>8.1349999999999891</c:v>
                </c:pt>
                <c:pt idx="15">
                  <c:v>8.1920000000000055</c:v>
                </c:pt>
                <c:pt idx="16">
                  <c:v>8.2569999999999979</c:v>
                </c:pt>
                <c:pt idx="17">
                  <c:v>8.3189999999999884</c:v>
                </c:pt>
                <c:pt idx="18">
                  <c:v>8.3700000000000117</c:v>
                </c:pt>
                <c:pt idx="19">
                  <c:v>8.4160000000000039</c:v>
                </c:pt>
                <c:pt idx="20">
                  <c:v>8.4659999999999975</c:v>
                </c:pt>
                <c:pt idx="21">
                  <c:v>8.5220000000000038</c:v>
                </c:pt>
                <c:pt idx="22">
                  <c:v>8.5800000000000125</c:v>
                </c:pt>
                <c:pt idx="23">
                  <c:v>8.6379999999999946</c:v>
                </c:pt>
                <c:pt idx="24" formatCode="#,##0.00">
                  <c:v>8.6950000000000145</c:v>
                </c:pt>
                <c:pt idx="25">
                  <c:v>8.7509999999999941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9.1829999999999945</c:v>
                </c:pt>
                <c:pt idx="1">
                  <c:v>9.7999999999999794</c:v>
                </c:pt>
                <c:pt idx="2">
                  <c:v>8.7070000000000043</c:v>
                </c:pt>
                <c:pt idx="3">
                  <c:v>9.5189999999999984</c:v>
                </c:pt>
                <c:pt idx="4">
                  <c:v>8.9370000000000207</c:v>
                </c:pt>
                <c:pt idx="5">
                  <c:v>11.363000000000037</c:v>
                </c:pt>
                <c:pt idx="6">
                  <c:v>11.978999999999992</c:v>
                </c:pt>
                <c:pt idx="7">
                  <c:v>12.463000000000006</c:v>
                </c:pt>
                <c:pt idx="8">
                  <c:v>12.427999999999967</c:v>
                </c:pt>
                <c:pt idx="9">
                  <c:v>10.402999999999988</c:v>
                </c:pt>
                <c:pt idx="10">
                  <c:v>9.7850000000000197</c:v>
                </c:pt>
                <c:pt idx="11">
                  <c:v>9.6030000000000051</c:v>
                </c:pt>
                <c:pt idx="12">
                  <c:v>9.4789999999999992</c:v>
                </c:pt>
                <c:pt idx="13">
                  <c:v>9.4880000000000067</c:v>
                </c:pt>
                <c:pt idx="14">
                  <c:v>9.5070000000000032</c:v>
                </c:pt>
                <c:pt idx="15">
                  <c:v>9.4950000000000081</c:v>
                </c:pt>
                <c:pt idx="16">
                  <c:v>9.4770000000000199</c:v>
                </c:pt>
                <c:pt idx="17">
                  <c:v>9.4610000000000021</c:v>
                </c:pt>
                <c:pt idx="18">
                  <c:v>9.4490000000000034</c:v>
                </c:pt>
                <c:pt idx="19">
                  <c:v>9.4420000000000073</c:v>
                </c:pt>
                <c:pt idx="20">
                  <c:v>9.4409999999999918</c:v>
                </c:pt>
                <c:pt idx="21">
                  <c:v>9.4449999999999861</c:v>
                </c:pt>
                <c:pt idx="22">
                  <c:v>9.4519999999999822</c:v>
                </c:pt>
                <c:pt idx="23">
                  <c:v>9.4610000000000021</c:v>
                </c:pt>
                <c:pt idx="24" formatCode="#,##0.00">
                  <c:v>9.4730000000000114</c:v>
                </c:pt>
                <c:pt idx="25">
                  <c:v>9.4869999999999806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16.242999999999974</c:v>
                </c:pt>
                <c:pt idx="1">
                  <c:v>14.866999999999996</c:v>
                </c:pt>
                <c:pt idx="2">
                  <c:v>12.734000000000039</c:v>
                </c:pt>
                <c:pt idx="3">
                  <c:v>12.800999999999993</c:v>
                </c:pt>
                <c:pt idx="4">
                  <c:v>14.220999999999956</c:v>
                </c:pt>
                <c:pt idx="5">
                  <c:v>14.65399999999997</c:v>
                </c:pt>
                <c:pt idx="6">
                  <c:v>13.322999999999972</c:v>
                </c:pt>
                <c:pt idx="7">
                  <c:v>12.518000000000022</c:v>
                </c:pt>
                <c:pt idx="8">
                  <c:v>12.606999999999983</c:v>
                </c:pt>
                <c:pt idx="9">
                  <c:v>12.748000000000033</c:v>
                </c:pt>
                <c:pt idx="10">
                  <c:v>12.668999999999976</c:v>
                </c:pt>
                <c:pt idx="11">
                  <c:v>12.475000000000003</c:v>
                </c:pt>
                <c:pt idx="12">
                  <c:v>12.563000000000017</c:v>
                </c:pt>
                <c:pt idx="13">
                  <c:v>12.619999999999981</c:v>
                </c:pt>
                <c:pt idx="14">
                  <c:v>12.691000000000003</c:v>
                </c:pt>
                <c:pt idx="15">
                  <c:v>12.732000000000014</c:v>
                </c:pt>
                <c:pt idx="16">
                  <c:v>12.763999999999973</c:v>
                </c:pt>
                <c:pt idx="17">
                  <c:v>12.797000000000031</c:v>
                </c:pt>
                <c:pt idx="18">
                  <c:v>12.830999999999984</c:v>
                </c:pt>
                <c:pt idx="19">
                  <c:v>12.863999999999987</c:v>
                </c:pt>
                <c:pt idx="20">
                  <c:v>12.897000000000013</c:v>
                </c:pt>
                <c:pt idx="21">
                  <c:v>12.932000000000032</c:v>
                </c:pt>
                <c:pt idx="22">
                  <c:v>12.967000000000002</c:v>
                </c:pt>
                <c:pt idx="23">
                  <c:v>13.002000000000036</c:v>
                </c:pt>
                <c:pt idx="24" formatCode="#,##0.00">
                  <c:v>13.036999999999972</c:v>
                </c:pt>
                <c:pt idx="25">
                  <c:v>13.070999999999973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26.185000000000045</c:v>
                </c:pt>
                <c:pt idx="1">
                  <c:v>26.870000000000008</c:v>
                </c:pt>
                <c:pt idx="2">
                  <c:v>27.331000000000031</c:v>
                </c:pt>
                <c:pt idx="3">
                  <c:v>29.426000000000023</c:v>
                </c:pt>
                <c:pt idx="4">
                  <c:v>27.982999999999951</c:v>
                </c:pt>
                <c:pt idx="5">
                  <c:v>28.664000000000069</c:v>
                </c:pt>
                <c:pt idx="6">
                  <c:v>29.892999999999951</c:v>
                </c:pt>
                <c:pt idx="7">
                  <c:v>29.344000000000008</c:v>
                </c:pt>
                <c:pt idx="8">
                  <c:v>28.414000000000009</c:v>
                </c:pt>
                <c:pt idx="9">
                  <c:v>26.554000000000034</c:v>
                </c:pt>
                <c:pt idx="10">
                  <c:v>27.044000000000008</c:v>
                </c:pt>
                <c:pt idx="11">
                  <c:v>27.166999999999987</c:v>
                </c:pt>
                <c:pt idx="12">
                  <c:v>27.304000000000041</c:v>
                </c:pt>
                <c:pt idx="13">
                  <c:v>27.498999999999999</c:v>
                </c:pt>
                <c:pt idx="14">
                  <c:v>27.722000000000023</c:v>
                </c:pt>
                <c:pt idx="15">
                  <c:v>27.954000000000061</c:v>
                </c:pt>
                <c:pt idx="16">
                  <c:v>28.131000000000011</c:v>
                </c:pt>
                <c:pt idx="17">
                  <c:v>28.316000000000027</c:v>
                </c:pt>
                <c:pt idx="18">
                  <c:v>28.506999999999966</c:v>
                </c:pt>
                <c:pt idx="19">
                  <c:v>28.709000000000049</c:v>
                </c:pt>
                <c:pt idx="20">
                  <c:v>28.940000000000072</c:v>
                </c:pt>
                <c:pt idx="21">
                  <c:v>29.174999999999958</c:v>
                </c:pt>
                <c:pt idx="22">
                  <c:v>29.413000000000036</c:v>
                </c:pt>
                <c:pt idx="23">
                  <c:v>29.652000000000019</c:v>
                </c:pt>
                <c:pt idx="24" formatCode="#,##0.00">
                  <c:v>29.892000000000007</c:v>
                </c:pt>
                <c:pt idx="25">
                  <c:v>30.132999999999971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40.681000000000068</c:v>
                </c:pt>
                <c:pt idx="1">
                  <c:v>42.171999999999983</c:v>
                </c:pt>
                <c:pt idx="2">
                  <c:v>43.149000000000001</c:v>
                </c:pt>
                <c:pt idx="3">
                  <c:v>43.338000000000029</c:v>
                </c:pt>
                <c:pt idx="4">
                  <c:v>46.12400000000008</c:v>
                </c:pt>
                <c:pt idx="5">
                  <c:v>38.604000000000163</c:v>
                </c:pt>
                <c:pt idx="6">
                  <c:v>43.371999999999964</c:v>
                </c:pt>
                <c:pt idx="7">
                  <c:v>45.113000000000035</c:v>
                </c:pt>
                <c:pt idx="8">
                  <c:v>43.829000000000029</c:v>
                </c:pt>
                <c:pt idx="9">
                  <c:v>44.169999999999973</c:v>
                </c:pt>
                <c:pt idx="10">
                  <c:v>43.782999999999987</c:v>
                </c:pt>
                <c:pt idx="11">
                  <c:v>44.522000000000048</c:v>
                </c:pt>
                <c:pt idx="12">
                  <c:v>45.000999999999941</c:v>
                </c:pt>
                <c:pt idx="13">
                  <c:v>45.399000000000044</c:v>
                </c:pt>
                <c:pt idx="14">
                  <c:v>45.916000000000011</c:v>
                </c:pt>
                <c:pt idx="15">
                  <c:v>46.26400000000006</c:v>
                </c:pt>
                <c:pt idx="16">
                  <c:v>46.528999999999932</c:v>
                </c:pt>
                <c:pt idx="17">
                  <c:v>46.773000000000017</c:v>
                </c:pt>
                <c:pt idx="18">
                  <c:v>47.007000000000055</c:v>
                </c:pt>
                <c:pt idx="19">
                  <c:v>47.239000000000011</c:v>
                </c:pt>
                <c:pt idx="20">
                  <c:v>47.466000000000101</c:v>
                </c:pt>
                <c:pt idx="21">
                  <c:v>47.692000000000029</c:v>
                </c:pt>
                <c:pt idx="22">
                  <c:v>47.91500000000002</c:v>
                </c:pt>
                <c:pt idx="23">
                  <c:v>48.139000000000024</c:v>
                </c:pt>
                <c:pt idx="24" formatCode="#,##0.00">
                  <c:v>48.363000000000049</c:v>
                </c:pt>
                <c:pt idx="25">
                  <c:v>48.590000000000018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19.776999999999987</c:v>
                </c:pt>
                <c:pt idx="1">
                  <c:v>15.017000000000005</c:v>
                </c:pt>
                <c:pt idx="2">
                  <c:v>16.361999999999995</c:v>
                </c:pt>
                <c:pt idx="3">
                  <c:v>16.196999999999964</c:v>
                </c:pt>
                <c:pt idx="4">
                  <c:v>17.697000000000006</c:v>
                </c:pt>
                <c:pt idx="5">
                  <c:v>17.668999999999958</c:v>
                </c:pt>
                <c:pt idx="6">
                  <c:v>14.210999999999965</c:v>
                </c:pt>
                <c:pt idx="7">
                  <c:v>12.420000000000009</c:v>
                </c:pt>
                <c:pt idx="8">
                  <c:v>19.452999999999996</c:v>
                </c:pt>
                <c:pt idx="9">
                  <c:v>16.173000000000002</c:v>
                </c:pt>
                <c:pt idx="10">
                  <c:v>12.609999999999982</c:v>
                </c:pt>
                <c:pt idx="11">
                  <c:v>12.603000000000002</c:v>
                </c:pt>
                <c:pt idx="12">
                  <c:v>12.641999999999975</c:v>
                </c:pt>
                <c:pt idx="13">
                  <c:v>12.758000000000013</c:v>
                </c:pt>
                <c:pt idx="14">
                  <c:v>12.92199999999999</c:v>
                </c:pt>
                <c:pt idx="15">
                  <c:v>12.958999999999993</c:v>
                </c:pt>
                <c:pt idx="16">
                  <c:v>12.986000000000002</c:v>
                </c:pt>
                <c:pt idx="17">
                  <c:v>12.999999999999979</c:v>
                </c:pt>
                <c:pt idx="18">
                  <c:v>13.005000000000004</c:v>
                </c:pt>
                <c:pt idx="19">
                  <c:v>13.003000000000036</c:v>
                </c:pt>
                <c:pt idx="20">
                  <c:v>13.009999999999987</c:v>
                </c:pt>
                <c:pt idx="21">
                  <c:v>13.012999999999989</c:v>
                </c:pt>
                <c:pt idx="22">
                  <c:v>13.016000000000014</c:v>
                </c:pt>
                <c:pt idx="23">
                  <c:v>13.017000000000014</c:v>
                </c:pt>
                <c:pt idx="24">
                  <c:v>13.016999999999985</c:v>
                </c:pt>
                <c:pt idx="25">
                  <c:v>13.015999999999996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42.21399999999992</c:v>
                </c:pt>
                <c:pt idx="1">
                  <c:v>42.124999999999957</c:v>
                </c:pt>
                <c:pt idx="2">
                  <c:v>40.724999999999959</c:v>
                </c:pt>
                <c:pt idx="3">
                  <c:v>41.166999999999959</c:v>
                </c:pt>
                <c:pt idx="4">
                  <c:v>41.895999999999958</c:v>
                </c:pt>
                <c:pt idx="5">
                  <c:v>41.151999999999894</c:v>
                </c:pt>
                <c:pt idx="6">
                  <c:v>40.513999999999932</c:v>
                </c:pt>
                <c:pt idx="7">
                  <c:v>41.025000000000013</c:v>
                </c:pt>
                <c:pt idx="8">
                  <c:v>41.176000000000094</c:v>
                </c:pt>
                <c:pt idx="9">
                  <c:v>43.554000000000009</c:v>
                </c:pt>
                <c:pt idx="10">
                  <c:v>42.151999999999937</c:v>
                </c:pt>
                <c:pt idx="11">
                  <c:v>42.424999999999962</c:v>
                </c:pt>
                <c:pt idx="12">
                  <c:v>42.255000000000052</c:v>
                </c:pt>
                <c:pt idx="13">
                  <c:v>42.220999999999947</c:v>
                </c:pt>
                <c:pt idx="14">
                  <c:v>42.141000000000041</c:v>
                </c:pt>
                <c:pt idx="15">
                  <c:v>41.911999999999992</c:v>
                </c:pt>
                <c:pt idx="16">
                  <c:v>41.68199999999996</c:v>
                </c:pt>
                <c:pt idx="17">
                  <c:v>41.435999999999986</c:v>
                </c:pt>
                <c:pt idx="18">
                  <c:v>41.196000000000033</c:v>
                </c:pt>
                <c:pt idx="19">
                  <c:v>40.964000000000063</c:v>
                </c:pt>
                <c:pt idx="20">
                  <c:v>40.770999999999951</c:v>
                </c:pt>
                <c:pt idx="21">
                  <c:v>40.559999999999988</c:v>
                </c:pt>
                <c:pt idx="22">
                  <c:v>40.353000000000065</c:v>
                </c:pt>
                <c:pt idx="23">
                  <c:v>40.149999999999977</c:v>
                </c:pt>
                <c:pt idx="24">
                  <c:v>39.950999999999908</c:v>
                </c:pt>
                <c:pt idx="25">
                  <c:v>39.760999999999996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22.902000000000005</c:v>
                </c:pt>
                <c:pt idx="1">
                  <c:v>21.521999999999981</c:v>
                </c:pt>
                <c:pt idx="2">
                  <c:v>22.128000000000068</c:v>
                </c:pt>
                <c:pt idx="3">
                  <c:v>23.721999999999966</c:v>
                </c:pt>
                <c:pt idx="4">
                  <c:v>21.86100000000004</c:v>
                </c:pt>
                <c:pt idx="5">
                  <c:v>22.763999999999985</c:v>
                </c:pt>
                <c:pt idx="6">
                  <c:v>22.239000000000026</c:v>
                </c:pt>
                <c:pt idx="7">
                  <c:v>24.335000000000058</c:v>
                </c:pt>
                <c:pt idx="8">
                  <c:v>29.26099999999991</c:v>
                </c:pt>
                <c:pt idx="9">
                  <c:v>30.346999999999891</c:v>
                </c:pt>
                <c:pt idx="10">
                  <c:v>28.263999999999914</c:v>
                </c:pt>
                <c:pt idx="11">
                  <c:v>27.58300000000002</c:v>
                </c:pt>
                <c:pt idx="12">
                  <c:v>27.651999999999997</c:v>
                </c:pt>
                <c:pt idx="13">
                  <c:v>27.867999999999988</c:v>
                </c:pt>
                <c:pt idx="14">
                  <c:v>28.077999999999985</c:v>
                </c:pt>
                <c:pt idx="15">
                  <c:v>28.204000000000011</c:v>
                </c:pt>
                <c:pt idx="16">
                  <c:v>28.292000000000016</c:v>
                </c:pt>
                <c:pt idx="17">
                  <c:v>28.301000000000002</c:v>
                </c:pt>
                <c:pt idx="18">
                  <c:v>28.34700000000004</c:v>
                </c:pt>
                <c:pt idx="19">
                  <c:v>28.372999999999998</c:v>
                </c:pt>
                <c:pt idx="20">
                  <c:v>28.437999999999956</c:v>
                </c:pt>
                <c:pt idx="21">
                  <c:v>28.507999999999935</c:v>
                </c:pt>
                <c:pt idx="22">
                  <c:v>28.585000000000058</c:v>
                </c:pt>
                <c:pt idx="23">
                  <c:v>28.666000000000022</c:v>
                </c:pt>
                <c:pt idx="24" formatCode="#,##0.00">
                  <c:v>28.748999999999981</c:v>
                </c:pt>
                <c:pt idx="25">
                  <c:v>28.83299999999997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83.614999999999981</c:v>
                </c:pt>
                <c:pt idx="1">
                  <c:v>79.570999999999927</c:v>
                </c:pt>
                <c:pt idx="2">
                  <c:v>86.734000000000009</c:v>
                </c:pt>
                <c:pt idx="3">
                  <c:v>81.288000000000025</c:v>
                </c:pt>
                <c:pt idx="4">
                  <c:v>89.566000000000074</c:v>
                </c:pt>
                <c:pt idx="5">
                  <c:v>91.964000000000098</c:v>
                </c:pt>
                <c:pt idx="6">
                  <c:v>92.217999999999975</c:v>
                </c:pt>
                <c:pt idx="7">
                  <c:v>93.067999999999842</c:v>
                </c:pt>
                <c:pt idx="8">
                  <c:v>86.269000000000091</c:v>
                </c:pt>
                <c:pt idx="9">
                  <c:v>96.029999999999916</c:v>
                </c:pt>
                <c:pt idx="10">
                  <c:v>95.322000000000074</c:v>
                </c:pt>
                <c:pt idx="11">
                  <c:v>95.071000000000041</c:v>
                </c:pt>
                <c:pt idx="12">
                  <c:v>96.713999999999871</c:v>
                </c:pt>
                <c:pt idx="13">
                  <c:v>97.492000000000075</c:v>
                </c:pt>
                <c:pt idx="14">
                  <c:v>98.344000000000108</c:v>
                </c:pt>
                <c:pt idx="15">
                  <c:v>99.474999999999895</c:v>
                </c:pt>
                <c:pt idx="16">
                  <c:v>100.41899999999994</c:v>
                </c:pt>
                <c:pt idx="17">
                  <c:v>101.28799999999994</c:v>
                </c:pt>
                <c:pt idx="18">
                  <c:v>102.10899999999984</c:v>
                </c:pt>
                <c:pt idx="19">
                  <c:v>102.90300000000016</c:v>
                </c:pt>
                <c:pt idx="20">
                  <c:v>103.70999999999994</c:v>
                </c:pt>
                <c:pt idx="21">
                  <c:v>104.50400000000012</c:v>
                </c:pt>
                <c:pt idx="22">
                  <c:v>105.27999999999999</c:v>
                </c:pt>
                <c:pt idx="23">
                  <c:v>106.04899999999979</c:v>
                </c:pt>
                <c:pt idx="24">
                  <c:v>106.78100000000026</c:v>
                </c:pt>
                <c:pt idx="25">
                  <c:v>107.4919999999999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68.333999999999946</c:v>
                </c:pt>
                <c:pt idx="1">
                  <c:v>71.159999999999982</c:v>
                </c:pt>
                <c:pt idx="2">
                  <c:v>73.885999999999967</c:v>
                </c:pt>
                <c:pt idx="3">
                  <c:v>76.885000000000019</c:v>
                </c:pt>
                <c:pt idx="4">
                  <c:v>81.184999999999988</c:v>
                </c:pt>
                <c:pt idx="5">
                  <c:v>83.835000000000036</c:v>
                </c:pt>
                <c:pt idx="6">
                  <c:v>87.059000000000026</c:v>
                </c:pt>
                <c:pt idx="7">
                  <c:v>89.069999999999922</c:v>
                </c:pt>
                <c:pt idx="8">
                  <c:v>92.262000000000015</c:v>
                </c:pt>
                <c:pt idx="9">
                  <c:v>90.891999999999925</c:v>
                </c:pt>
                <c:pt idx="10">
                  <c:v>88.606999999999957</c:v>
                </c:pt>
                <c:pt idx="11">
                  <c:v>89.238000000000042</c:v>
                </c:pt>
                <c:pt idx="12">
                  <c:v>88.956999999999923</c:v>
                </c:pt>
                <c:pt idx="13">
                  <c:v>89.369</c:v>
                </c:pt>
                <c:pt idx="14">
                  <c:v>90.017000000000081</c:v>
                </c:pt>
                <c:pt idx="15">
                  <c:v>90.508000000000052</c:v>
                </c:pt>
                <c:pt idx="16">
                  <c:v>91.023999999999901</c:v>
                </c:pt>
                <c:pt idx="17">
                  <c:v>91.538999999999945</c:v>
                </c:pt>
                <c:pt idx="18">
                  <c:v>92.055000000000021</c:v>
                </c:pt>
                <c:pt idx="19">
                  <c:v>92.579000000000008</c:v>
                </c:pt>
                <c:pt idx="20">
                  <c:v>93.138000000000034</c:v>
                </c:pt>
                <c:pt idx="21">
                  <c:v>93.693999999999988</c:v>
                </c:pt>
                <c:pt idx="22">
                  <c:v>94.252000000000038</c:v>
                </c:pt>
                <c:pt idx="23">
                  <c:v>94.808000000000064</c:v>
                </c:pt>
                <c:pt idx="24">
                  <c:v>95.361999999999995</c:v>
                </c:pt>
                <c:pt idx="25">
                  <c:v>95.912000000000063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83.109000000000094</c:v>
                </c:pt>
                <c:pt idx="1">
                  <c:v>83.908999999999992</c:v>
                </c:pt>
                <c:pt idx="2">
                  <c:v>83.21400000000007</c:v>
                </c:pt>
                <c:pt idx="3">
                  <c:v>85.565000000000055</c:v>
                </c:pt>
                <c:pt idx="4">
                  <c:v>88.327999999999989</c:v>
                </c:pt>
                <c:pt idx="5">
                  <c:v>81.922000000000196</c:v>
                </c:pt>
                <c:pt idx="6">
                  <c:v>86.58799999999988</c:v>
                </c:pt>
                <c:pt idx="7">
                  <c:v>86.975000000000065</c:v>
                </c:pt>
                <c:pt idx="8">
                  <c:v>84.850000000000023</c:v>
                </c:pt>
                <c:pt idx="9">
                  <c:v>83.472000000000037</c:v>
                </c:pt>
                <c:pt idx="10">
                  <c:v>83.495999999999967</c:v>
                </c:pt>
                <c:pt idx="11">
                  <c:v>84.164000000000044</c:v>
                </c:pt>
                <c:pt idx="12">
                  <c:v>84.867999999999995</c:v>
                </c:pt>
                <c:pt idx="13">
                  <c:v>85.518000000000029</c:v>
                </c:pt>
                <c:pt idx="14">
                  <c:v>86.329000000000036</c:v>
                </c:pt>
                <c:pt idx="15">
                  <c:v>86.950000000000131</c:v>
                </c:pt>
                <c:pt idx="16">
                  <c:v>87.423999999999921</c:v>
                </c:pt>
                <c:pt idx="17">
                  <c:v>87.886000000000081</c:v>
                </c:pt>
                <c:pt idx="18">
                  <c:v>88.344999999999999</c:v>
                </c:pt>
                <c:pt idx="19">
                  <c:v>88.81200000000004</c:v>
                </c:pt>
                <c:pt idx="20">
                  <c:v>89.303000000000196</c:v>
                </c:pt>
                <c:pt idx="21">
                  <c:v>89.799000000000021</c:v>
                </c:pt>
                <c:pt idx="22">
                  <c:v>90.295000000000059</c:v>
                </c:pt>
                <c:pt idx="23">
                  <c:v>90.793000000000077</c:v>
                </c:pt>
                <c:pt idx="24">
                  <c:v>91.29200000000003</c:v>
                </c:pt>
                <c:pt idx="25">
                  <c:v>91.793999999999954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24.143988022610905</c:v>
                </c:pt>
                <c:pt idx="1">
                  <c:v>23.825299399916108</c:v>
                </c:pt>
                <c:pt idx="2">
                  <c:v>24.360947750578539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24.707785892380329</c:v>
                </c:pt>
                <c:pt idx="1">
                  <c:v>25.283705853314725</c:v>
                </c:pt>
                <c:pt idx="2">
                  <c:v>25.453812020976223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27.103558439874348</c:v>
                </c:pt>
                <c:pt idx="1">
                  <c:v>27.199808247087358</c:v>
                </c:pt>
                <c:pt idx="2">
                  <c:v>28.526995180569397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6.7089883468019949</c:v>
                </c:pt>
                <c:pt idx="1">
                  <c:v>8.0650361962157113</c:v>
                </c:pt>
                <c:pt idx="2">
                  <c:v>7.6519076028109758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12.12828538251604</c:v>
                </c:pt>
                <c:pt idx="1">
                  <c:v>12.027929724840265</c:v>
                </c:pt>
                <c:pt idx="2">
                  <c:v>10.552058342710348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5.2073939158163869</c:v>
                </c:pt>
                <c:pt idx="1">
                  <c:v>3.5982205786258241</c:v>
                </c:pt>
                <c:pt idx="2">
                  <c:v>3.4542791023545147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1.5739999999997707</c:v>
                </c:pt>
                <c:pt idx="1">
                  <c:v>4.7719999999999203</c:v>
                </c:pt>
                <c:pt idx="2">
                  <c:v>3.3579999999999757</c:v>
                </c:pt>
                <c:pt idx="3">
                  <c:v>5.4999999999999289</c:v>
                </c:pt>
                <c:pt idx="4">
                  <c:v>1.0000000000000426</c:v>
                </c:pt>
                <c:pt idx="5">
                  <c:v>-5.0589999999999762</c:v>
                </c:pt>
                <c:pt idx="7">
                  <c:v>11.144999999999698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8.2979999999999876</c:v>
                </c:pt>
                <c:pt idx="1">
                  <c:v>7.3050000000001063</c:v>
                </c:pt>
                <c:pt idx="2">
                  <c:v>12.169999999999831</c:v>
                </c:pt>
                <c:pt idx="3">
                  <c:v>0.56900000000005591</c:v>
                </c:pt>
                <c:pt idx="4">
                  <c:v>-2.3909999999999414</c:v>
                </c:pt>
                <c:pt idx="5">
                  <c:v>0.40600000000001479</c:v>
                </c:pt>
                <c:pt idx="7">
                  <c:v>26.357000000000056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0.48460293684742251</c:v>
                </c:pt>
                <c:pt idx="2">
                  <c:v>-1.04837253321306</c:v>
                </c:pt>
                <c:pt idx="3">
                  <c:v>4.4500676343049106</c:v>
                </c:pt>
                <c:pt idx="4">
                  <c:v>0.30008635417320129</c:v>
                </c:pt>
                <c:pt idx="6">
                  <c:v>0.30674166105870704</c:v>
                </c:pt>
                <c:pt idx="7">
                  <c:v>-0.13808781881906596</c:v>
                </c:pt>
                <c:pt idx="8">
                  <c:v>8.6763718317373062E-2</c:v>
                </c:pt>
                <c:pt idx="10">
                  <c:v>1.7468011966743635</c:v>
                </c:pt>
                <c:pt idx="11">
                  <c:v>-0.26240991162010951</c:v>
                </c:pt>
                <c:pt idx="12">
                  <c:v>0.26438085657203292</c:v>
                </c:pt>
                <c:pt idx="14">
                  <c:v>-1.1996283224866455</c:v>
                </c:pt>
                <c:pt idx="15">
                  <c:v>-0.34472219761189082</c:v>
                </c:pt>
                <c:pt idx="16">
                  <c:v>0.85323192523840685</c:v>
                </c:pt>
                <c:pt idx="17">
                  <c:v>0.60634765457716622</c:v>
                </c:pt>
                <c:pt idx="19">
                  <c:v>0.25898998070115198</c:v>
                </c:pt>
                <c:pt idx="20">
                  <c:v>-1.1692053655585011</c:v>
                </c:pt>
                <c:pt idx="21">
                  <c:v>-0.48108122918693041</c:v>
                </c:pt>
                <c:pt idx="22">
                  <c:v>-0.10742086081347857</c:v>
                </c:pt>
                <c:pt idx="23">
                  <c:v>-0.50166517845727787</c:v>
                </c:pt>
                <c:pt idx="25">
                  <c:v>-3.0230695224894966</c:v>
                </c:pt>
                <c:pt idx="26">
                  <c:v>0.2854252279702818</c:v>
                </c:pt>
                <c:pt idx="27">
                  <c:v>-0.1752814151272819</c:v>
                </c:pt>
                <c:pt idx="29">
                  <c:v>0.56604992242892394</c:v>
                </c:pt>
                <c:pt idx="30">
                  <c:v>-0.40845087850428508</c:v>
                </c:pt>
                <c:pt idx="31">
                  <c:v>-0.28407994199600717</c:v>
                </c:pt>
                <c:pt idx="32">
                  <c:v>4.3526051122481535</c:v>
                </c:pt>
                <c:pt idx="33">
                  <c:v>0.10768385773674005</c:v>
                </c:pt>
                <c:pt idx="34">
                  <c:v>1.0836619494952293</c:v>
                </c:pt>
                <c:pt idx="36">
                  <c:v>1.1170761529572193</c:v>
                </c:pt>
                <c:pt idx="37">
                  <c:v>0.73140503847950455</c:v>
                </c:pt>
                <c:pt idx="38">
                  <c:v>0.34234324080391065</c:v>
                </c:pt>
                <c:pt idx="39">
                  <c:v>2.2589173333622758</c:v>
                </c:pt>
                <c:pt idx="40">
                  <c:v>1.2191833256640194</c:v>
                </c:pt>
                <c:pt idx="42">
                  <c:v>1.3149999954365388</c:v>
                </c:pt>
                <c:pt idx="43">
                  <c:v>1.1040806432416339E-2</c:v>
                </c:pt>
                <c:pt idx="44">
                  <c:v>0.42446293503890509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0.64846431068388277</c:v>
                </c:pt>
                <c:pt idx="2">
                  <c:v>-1.8680975739348127</c:v>
                </c:pt>
                <c:pt idx="3">
                  <c:v>-5.602733079678246</c:v>
                </c:pt>
                <c:pt idx="4">
                  <c:v>-2.6074895294513012</c:v>
                </c:pt>
                <c:pt idx="6">
                  <c:v>-0.64666165899800454</c:v>
                </c:pt>
                <c:pt idx="7">
                  <c:v>-2.6844962570595321</c:v>
                </c:pt>
                <c:pt idx="8">
                  <c:v>-1.7019166021826737</c:v>
                </c:pt>
                <c:pt idx="10">
                  <c:v>2.1945867616942394</c:v>
                </c:pt>
                <c:pt idx="11">
                  <c:v>-1.4164222257254</c:v>
                </c:pt>
                <c:pt idx="12">
                  <c:v>-0.63280519085952003</c:v>
                </c:pt>
                <c:pt idx="14">
                  <c:v>0.54724328383275456</c:v>
                </c:pt>
                <c:pt idx="15">
                  <c:v>-3.7042302872191568</c:v>
                </c:pt>
                <c:pt idx="16">
                  <c:v>-8.3882443034000165E-2</c:v>
                </c:pt>
                <c:pt idx="17">
                  <c:v>-0.87917837790606468</c:v>
                </c:pt>
                <c:pt idx="19">
                  <c:v>-1.7144563641435462</c:v>
                </c:pt>
                <c:pt idx="20">
                  <c:v>0.72278028514936032</c:v>
                </c:pt>
                <c:pt idx="21">
                  <c:v>-2.0966542922838838</c:v>
                </c:pt>
                <c:pt idx="22">
                  <c:v>-6.4906519382207257</c:v>
                </c:pt>
                <c:pt idx="23">
                  <c:v>-2.023377289319972</c:v>
                </c:pt>
                <c:pt idx="25">
                  <c:v>-2.5337438932571898</c:v>
                </c:pt>
                <c:pt idx="26">
                  <c:v>0.38825761534451164</c:v>
                </c:pt>
                <c:pt idx="27">
                  <c:v>-0.14255475207738399</c:v>
                </c:pt>
                <c:pt idx="29">
                  <c:v>2.5210784141551645</c:v>
                </c:pt>
                <c:pt idx="30">
                  <c:v>1.5945849566288528</c:v>
                </c:pt>
                <c:pt idx="31">
                  <c:v>0.66870125853768503</c:v>
                </c:pt>
                <c:pt idx="32">
                  <c:v>3.4769276812776972</c:v>
                </c:pt>
                <c:pt idx="33">
                  <c:v>5.2820748371777304</c:v>
                </c:pt>
                <c:pt idx="34">
                  <c:v>2.7692623007821382</c:v>
                </c:pt>
                <c:pt idx="36">
                  <c:v>6.2381582823995751</c:v>
                </c:pt>
                <c:pt idx="37">
                  <c:v>1.5748921493361046</c:v>
                </c:pt>
                <c:pt idx="38">
                  <c:v>4.0089551209324448</c:v>
                </c:pt>
                <c:pt idx="39">
                  <c:v>4.7849183327664635</c:v>
                </c:pt>
                <c:pt idx="40">
                  <c:v>4.3460652746903694</c:v>
                </c:pt>
                <c:pt idx="42">
                  <c:v>2.2503061174184547</c:v>
                </c:pt>
                <c:pt idx="43">
                  <c:v>4.6756881516305304</c:v>
                </c:pt>
                <c:pt idx="44">
                  <c:v>3.9175509001933673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4.9216529029569607</c:v>
                </c:pt>
                <c:pt idx="1">
                  <c:v>1.0751608160882782</c:v>
                </c:pt>
                <c:pt idx="2">
                  <c:v>4.2255493421513357</c:v>
                </c:pt>
                <c:pt idx="3">
                  <c:v>3.0379692730725605</c:v>
                </c:pt>
                <c:pt idx="4">
                  <c:v>1.0283403639021262</c:v>
                </c:pt>
                <c:pt idx="5">
                  <c:v>5.553070269953853</c:v>
                </c:pt>
                <c:pt idx="6">
                  <c:v>1.5118389931349911</c:v>
                </c:pt>
                <c:pt idx="7">
                  <c:v>1.0967057517941985</c:v>
                </c:pt>
                <c:pt idx="8">
                  <c:v>0.11820684030274453</c:v>
                </c:pt>
                <c:pt idx="9">
                  <c:v>0.45493094626046648</c:v>
                </c:pt>
                <c:pt idx="10">
                  <c:v>2.3799569667980407</c:v>
                </c:pt>
                <c:pt idx="11">
                  <c:v>0.63947424199658087</c:v>
                </c:pt>
                <c:pt idx="12">
                  <c:v>-0.92646599681033681</c:v>
                </c:pt>
                <c:pt idx="13">
                  <c:v>-2.5609322815908833</c:v>
                </c:pt>
                <c:pt idx="14">
                  <c:v>-1.6823472126322923</c:v>
                </c:pt>
                <c:pt idx="15">
                  <c:v>0.45026285781272612</c:v>
                </c:pt>
                <c:pt idx="16">
                  <c:v>-0.58463751129188068</c:v>
                </c:pt>
                <c:pt idx="17">
                  <c:v>-0.10557185843733663</c:v>
                </c:pt>
                <c:pt idx="18">
                  <c:v>-1.3445219735471268</c:v>
                </c:pt>
                <c:pt idx="19">
                  <c:v>9.131471498083743E-3</c:v>
                </c:pt>
                <c:pt idx="20">
                  <c:v>-1.4938703606652624</c:v>
                </c:pt>
                <c:pt idx="21">
                  <c:v>0.64119845339592541</c:v>
                </c:pt>
                <c:pt idx="22">
                  <c:v>-1.904039280744394</c:v>
                </c:pt>
                <c:pt idx="23">
                  <c:v>-0.42676779640133944</c:v>
                </c:pt>
                <c:pt idx="24">
                  <c:v>-2.1164573878716473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5.9968137190452353</c:v>
                </c:pt>
                <c:pt idx="1">
                  <c:v>13.844929249079875</c:v>
                </c:pt>
                <c:pt idx="2">
                  <c:v>5.5616394982904396</c:v>
                </c:pt>
                <c:pt idx="3">
                  <c:v>-0.28699175481375505</c:v>
                </c:pt>
                <c:pt idx="4">
                  <c:v>-4.3776541477023301</c:v>
                </c:pt>
                <c:pt idx="5">
                  <c:v>-1.4409623604863881</c:v>
                </c:pt>
                <c:pt idx="6">
                  <c:v>-0.85267190726933606</c:v>
                </c:pt>
                <c:pt idx="7">
                  <c:v>-2.3308070771457352</c:v>
                </c:pt>
                <c:pt idx="8">
                  <c:v>-4.9692952189980275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2.2503075653650768</c:v>
                </c:pt>
                <c:pt idx="1">
                  <c:v>14.403305023087412</c:v>
                </c:pt>
                <c:pt idx="2">
                  <c:v>7.6446409157514239</c:v>
                </c:pt>
                <c:pt idx="3">
                  <c:v>-1.0412726278760474</c:v>
                </c:pt>
                <c:pt idx="4">
                  <c:v>-2.9559626364728828</c:v>
                </c:pt>
                <c:pt idx="5">
                  <c:v>3.0297389299637416</c:v>
                </c:pt>
                <c:pt idx="6">
                  <c:v>1.0681438899969784</c:v>
                </c:pt>
                <c:pt idx="7">
                  <c:v>0.34054478065175431</c:v>
                </c:pt>
                <c:pt idx="8">
                  <c:v>1.6175541595322542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16.107621854648055</c:v>
                </c:pt>
                <c:pt idx="1">
                  <c:v>17.394980428554057</c:v>
                </c:pt>
                <c:pt idx="2">
                  <c:v>17.94888569942114</c:v>
                </c:pt>
                <c:pt idx="3">
                  <c:v>18.501100723271801</c:v>
                </c:pt>
                <c:pt idx="4">
                  <c:v>18.318911292309959</c:v>
                </c:pt>
                <c:pt idx="5">
                  <c:v>19.17331960759941</c:v>
                </c:pt>
                <c:pt idx="6">
                  <c:v>20.689615913325174</c:v>
                </c:pt>
                <c:pt idx="7">
                  <c:v>21.124619215402671</c:v>
                </c:pt>
                <c:pt idx="8">
                  <c:v>22.26868045440759</c:v>
                </c:pt>
                <c:pt idx="9">
                  <c:v>23.467792850185049</c:v>
                </c:pt>
                <c:pt idx="10">
                  <c:v>24.094972510556371</c:v>
                </c:pt>
                <c:pt idx="11">
                  <c:v>20.918797533278155</c:v>
                </c:pt>
                <c:pt idx="12">
                  <c:v>21.118800118622165</c:v>
                </c:pt>
                <c:pt idx="13">
                  <c:v>21.354343642785157</c:v>
                </c:pt>
                <c:pt idx="14">
                  <c:v>21.624056813600308</c:v>
                </c:pt>
                <c:pt idx="15">
                  <c:v>21.854418659201315</c:v>
                </c:pt>
                <c:pt idx="16">
                  <c:v>22.072034110657604</c:v>
                </c:pt>
                <c:pt idx="17">
                  <c:v>22.286895982685298</c:v>
                </c:pt>
                <c:pt idx="18">
                  <c:v>22.508510618477001</c:v>
                </c:pt>
                <c:pt idx="19">
                  <c:v>22.725469224760079</c:v>
                </c:pt>
                <c:pt idx="20">
                  <c:v>22.959909380966444</c:v>
                </c:pt>
                <c:pt idx="21">
                  <c:v>23.190059942006922</c:v>
                </c:pt>
                <c:pt idx="22">
                  <c:v>23.421253276042584</c:v>
                </c:pt>
                <c:pt idx="23">
                  <c:v>23.65772428471206</c:v>
                </c:pt>
                <c:pt idx="24">
                  <c:v>23.894276561598311</c:v>
                </c:pt>
                <c:pt idx="25">
                  <c:v>24.134907554648741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7.2824880643252605</c:v>
                </c:pt>
                <c:pt idx="1">
                  <c:v>7.7547268494853334</c:v>
                </c:pt>
                <c:pt idx="2">
                  <c:v>8.2521167806268441</c:v>
                </c:pt>
                <c:pt idx="3">
                  <c:v>8.4409975272627555</c:v>
                </c:pt>
                <c:pt idx="4">
                  <c:v>9.6701655597707976</c:v>
                </c:pt>
                <c:pt idx="5">
                  <c:v>9.1351890611217978</c:v>
                </c:pt>
                <c:pt idx="6">
                  <c:v>8.4896680826794366</c:v>
                </c:pt>
                <c:pt idx="7">
                  <c:v>9.3817552319197492</c:v>
                </c:pt>
                <c:pt idx="8">
                  <c:v>9.3031267347444953</c:v>
                </c:pt>
                <c:pt idx="9">
                  <c:v>9.7913400801156758</c:v>
                </c:pt>
                <c:pt idx="10">
                  <c:v>10.210349877210076</c:v>
                </c:pt>
                <c:pt idx="11">
                  <c:v>9.8851994245066948</c:v>
                </c:pt>
                <c:pt idx="12">
                  <c:v>10.091522275641719</c:v>
                </c:pt>
                <c:pt idx="13">
                  <c:v>10.247156631515073</c:v>
                </c:pt>
                <c:pt idx="14">
                  <c:v>10.418838320661155</c:v>
                </c:pt>
                <c:pt idx="15">
                  <c:v>10.611561633737681</c:v>
                </c:pt>
                <c:pt idx="16">
                  <c:v>10.784518397072608</c:v>
                </c:pt>
                <c:pt idx="17">
                  <c:v>10.950177584878899</c:v>
                </c:pt>
                <c:pt idx="18">
                  <c:v>11.114935140760956</c:v>
                </c:pt>
                <c:pt idx="19">
                  <c:v>11.289318441911218</c:v>
                </c:pt>
                <c:pt idx="20">
                  <c:v>11.473766147727753</c:v>
                </c:pt>
                <c:pt idx="21">
                  <c:v>11.65940422503297</c:v>
                </c:pt>
                <c:pt idx="22">
                  <c:v>11.838876628979289</c:v>
                </c:pt>
                <c:pt idx="23">
                  <c:v>12.023874748790465</c:v>
                </c:pt>
                <c:pt idx="24">
                  <c:v>12.222369150701786</c:v>
                </c:pt>
                <c:pt idx="25">
                  <c:v>12.420722398482779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14.757900120131469</c:v>
                </c:pt>
                <c:pt idx="1">
                  <c:v>14.123695521659151</c:v>
                </c:pt>
                <c:pt idx="2">
                  <c:v>14.175603052634521</c:v>
                </c:pt>
                <c:pt idx="3">
                  <c:v>14.9300641407795</c:v>
                </c:pt>
                <c:pt idx="4">
                  <c:v>15.90220062813888</c:v>
                </c:pt>
                <c:pt idx="5">
                  <c:v>16.050655566517165</c:v>
                </c:pt>
                <c:pt idx="6">
                  <c:v>16.764622613015224</c:v>
                </c:pt>
                <c:pt idx="7">
                  <c:v>16.178479474803744</c:v>
                </c:pt>
                <c:pt idx="8">
                  <c:v>18.552499724110692</c:v>
                </c:pt>
                <c:pt idx="9">
                  <c:v>19.273672821371047</c:v>
                </c:pt>
                <c:pt idx="10">
                  <c:v>20.2762049086685</c:v>
                </c:pt>
                <c:pt idx="11">
                  <c:v>23.047745301724063</c:v>
                </c:pt>
                <c:pt idx="12">
                  <c:v>23.375253202753555</c:v>
                </c:pt>
                <c:pt idx="13">
                  <c:v>23.78536843040013</c:v>
                </c:pt>
                <c:pt idx="14">
                  <c:v>24.22413164254716</c:v>
                </c:pt>
                <c:pt idx="15">
                  <c:v>24.62026709782937</c:v>
                </c:pt>
                <c:pt idx="16">
                  <c:v>24.991286692965726</c:v>
                </c:pt>
                <c:pt idx="17">
                  <c:v>25.346745152169337</c:v>
                </c:pt>
                <c:pt idx="18">
                  <c:v>25.698806316266442</c:v>
                </c:pt>
                <c:pt idx="19">
                  <c:v>26.055205049780586</c:v>
                </c:pt>
                <c:pt idx="20">
                  <c:v>26.437508267186914</c:v>
                </c:pt>
                <c:pt idx="21">
                  <c:v>26.817328663483902</c:v>
                </c:pt>
                <c:pt idx="22">
                  <c:v>27.199506324641813</c:v>
                </c:pt>
                <c:pt idx="23">
                  <c:v>27.578379656522607</c:v>
                </c:pt>
                <c:pt idx="24">
                  <c:v>27.965229501632479</c:v>
                </c:pt>
                <c:pt idx="25">
                  <c:v>28.346831769762154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12.728960945661573</c:v>
                </c:pt>
                <c:pt idx="1">
                  <c:v>13.898745430757472</c:v>
                </c:pt>
                <c:pt idx="2">
                  <c:v>14.501492366590758</c:v>
                </c:pt>
                <c:pt idx="3">
                  <c:v>14.843109479557494</c:v>
                </c:pt>
                <c:pt idx="4">
                  <c:v>15.668534539727856</c:v>
                </c:pt>
                <c:pt idx="5">
                  <c:v>13.988461102141036</c:v>
                </c:pt>
                <c:pt idx="6">
                  <c:v>15.890827734988303</c:v>
                </c:pt>
                <c:pt idx="7">
                  <c:v>16.730258154622387</c:v>
                </c:pt>
                <c:pt idx="8">
                  <c:v>16.525873855292975</c:v>
                </c:pt>
                <c:pt idx="9">
                  <c:v>17.240009576644617</c:v>
                </c:pt>
                <c:pt idx="10">
                  <c:v>17.026430375213597</c:v>
                </c:pt>
                <c:pt idx="11">
                  <c:v>16.124570131266786</c:v>
                </c:pt>
                <c:pt idx="12">
                  <c:v>16.246893195007207</c:v>
                </c:pt>
                <c:pt idx="13">
                  <c:v>16.392752354203974</c:v>
                </c:pt>
                <c:pt idx="14">
                  <c:v>16.567380296237069</c:v>
                </c:pt>
                <c:pt idx="15">
                  <c:v>16.709297574166172</c:v>
                </c:pt>
                <c:pt idx="16">
                  <c:v>16.84371220993156</c:v>
                </c:pt>
                <c:pt idx="17">
                  <c:v>16.972677290197289</c:v>
                </c:pt>
                <c:pt idx="18">
                  <c:v>17.075707261178021</c:v>
                </c:pt>
                <c:pt idx="19">
                  <c:v>17.197827618775367</c:v>
                </c:pt>
                <c:pt idx="20">
                  <c:v>17.318501115640938</c:v>
                </c:pt>
                <c:pt idx="21">
                  <c:v>17.442437680565536</c:v>
                </c:pt>
                <c:pt idx="22">
                  <c:v>17.564788649680757</c:v>
                </c:pt>
                <c:pt idx="23">
                  <c:v>17.690045796161979</c:v>
                </c:pt>
                <c:pt idx="24">
                  <c:v>17.811523102294927</c:v>
                </c:pt>
                <c:pt idx="25">
                  <c:v>17.922029450474579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12.27582112506356</c:v>
                </c:pt>
                <c:pt idx="1">
                  <c:v>12.561773407583255</c:v>
                </c:pt>
                <c:pt idx="2">
                  <c:v>12.692108208318444</c:v>
                </c:pt>
                <c:pt idx="3">
                  <c:v>13.348331979139308</c:v>
                </c:pt>
                <c:pt idx="4">
                  <c:v>12.724565193542061</c:v>
                </c:pt>
                <c:pt idx="5">
                  <c:v>12.654275376861333</c:v>
                </c:pt>
                <c:pt idx="6">
                  <c:v>13.629618239251522</c:v>
                </c:pt>
                <c:pt idx="7">
                  <c:v>13.093894077487175</c:v>
                </c:pt>
                <c:pt idx="8">
                  <c:v>12.830441303535283</c:v>
                </c:pt>
                <c:pt idx="9">
                  <c:v>12.833877874271598</c:v>
                </c:pt>
                <c:pt idx="10">
                  <c:v>13.68261574076346</c:v>
                </c:pt>
                <c:pt idx="11">
                  <c:v>13.022787381962798</c:v>
                </c:pt>
                <c:pt idx="12">
                  <c:v>13.144100939045446</c:v>
                </c:pt>
                <c:pt idx="13">
                  <c:v>13.309852096538863</c:v>
                </c:pt>
                <c:pt idx="14">
                  <c:v>13.496317574649845</c:v>
                </c:pt>
                <c:pt idx="15">
                  <c:v>13.666646837279673</c:v>
                </c:pt>
                <c:pt idx="16">
                  <c:v>13.83350822258949</c:v>
                </c:pt>
                <c:pt idx="17">
                  <c:v>14.002091290515651</c:v>
                </c:pt>
                <c:pt idx="18">
                  <c:v>14.165124976352876</c:v>
                </c:pt>
                <c:pt idx="19">
                  <c:v>14.319131770386932</c:v>
                </c:pt>
                <c:pt idx="20">
                  <c:v>14.481494614122241</c:v>
                </c:pt>
                <c:pt idx="21">
                  <c:v>14.651303133654777</c:v>
                </c:pt>
                <c:pt idx="22">
                  <c:v>14.8044380048556</c:v>
                </c:pt>
                <c:pt idx="23">
                  <c:v>14.960550517503632</c:v>
                </c:pt>
                <c:pt idx="24">
                  <c:v>15.115385528749732</c:v>
                </c:pt>
                <c:pt idx="25">
                  <c:v>15.263091433981497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15.428638395887511</c:v>
                </c:pt>
                <c:pt idx="1">
                  <c:v>14.692617447802016</c:v>
                </c:pt>
                <c:pt idx="2">
                  <c:v>14.180951412301466</c:v>
                </c:pt>
                <c:pt idx="3">
                  <c:v>15.466897569484756</c:v>
                </c:pt>
                <c:pt idx="4">
                  <c:v>15.728231849501402</c:v>
                </c:pt>
                <c:pt idx="5">
                  <c:v>15.716529425028739</c:v>
                </c:pt>
                <c:pt idx="6">
                  <c:v>17.040732100575639</c:v>
                </c:pt>
                <c:pt idx="7">
                  <c:v>17.27993934763418</c:v>
                </c:pt>
                <c:pt idx="8">
                  <c:v>18.950356153608933</c:v>
                </c:pt>
                <c:pt idx="9">
                  <c:v>19.427125342351765</c:v>
                </c:pt>
                <c:pt idx="10">
                  <c:v>21.269599694982592</c:v>
                </c:pt>
                <c:pt idx="11">
                  <c:v>21.195428524454208</c:v>
                </c:pt>
                <c:pt idx="12">
                  <c:v>21.379533003143933</c:v>
                </c:pt>
                <c:pt idx="13">
                  <c:v>21.646747751345202</c:v>
                </c:pt>
                <c:pt idx="14">
                  <c:v>21.962934976704254</c:v>
                </c:pt>
                <c:pt idx="15">
                  <c:v>22.236377273863145</c:v>
                </c:pt>
                <c:pt idx="16">
                  <c:v>22.500793202379</c:v>
                </c:pt>
                <c:pt idx="17">
                  <c:v>22.767255028101612</c:v>
                </c:pt>
                <c:pt idx="18">
                  <c:v>23.04934599318586</c:v>
                </c:pt>
                <c:pt idx="19">
                  <c:v>23.328423509249102</c:v>
                </c:pt>
                <c:pt idx="20">
                  <c:v>23.627567415200335</c:v>
                </c:pt>
                <c:pt idx="21">
                  <c:v>23.924856975726868</c:v>
                </c:pt>
                <c:pt idx="22">
                  <c:v>24.222006936690253</c:v>
                </c:pt>
                <c:pt idx="23">
                  <c:v>24.527757289199652</c:v>
                </c:pt>
                <c:pt idx="24">
                  <c:v>24.830447929478897</c:v>
                </c:pt>
                <c:pt idx="25">
                  <c:v>25.126203088497334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5.2022219768477536</c:v>
                </c:pt>
                <c:pt idx="1">
                  <c:v>5.2155442790726774</c:v>
                </c:pt>
                <c:pt idx="2">
                  <c:v>5.2802937621437218</c:v>
                </c:pt>
                <c:pt idx="3">
                  <c:v>5.5345937336336775</c:v>
                </c:pt>
                <c:pt idx="4">
                  <c:v>5.2627688918707261</c:v>
                </c:pt>
                <c:pt idx="5">
                  <c:v>5.150769648548791</c:v>
                </c:pt>
                <c:pt idx="6">
                  <c:v>5.3744968048309225</c:v>
                </c:pt>
                <c:pt idx="7">
                  <c:v>5.9087208178787538</c:v>
                </c:pt>
                <c:pt idx="8">
                  <c:v>6.4239686618798615</c:v>
                </c:pt>
                <c:pt idx="9">
                  <c:v>6.1767891224512717</c:v>
                </c:pt>
                <c:pt idx="10">
                  <c:v>6.6626086416837822</c:v>
                </c:pt>
                <c:pt idx="11">
                  <c:v>5.9891979112459959</c:v>
                </c:pt>
                <c:pt idx="12">
                  <c:v>6.0418869851355304</c:v>
                </c:pt>
                <c:pt idx="13">
                  <c:v>6.1069392444813069</c:v>
                </c:pt>
                <c:pt idx="14">
                  <c:v>6.1769597041165341</c:v>
                </c:pt>
                <c:pt idx="15">
                  <c:v>6.2347438367146601</c:v>
                </c:pt>
                <c:pt idx="16">
                  <c:v>6.2916930354865093</c:v>
                </c:pt>
                <c:pt idx="17">
                  <c:v>6.3447679239371766</c:v>
                </c:pt>
                <c:pt idx="18">
                  <c:v>6.3995276768098126</c:v>
                </c:pt>
                <c:pt idx="19">
                  <c:v>6.4476816066530089</c:v>
                </c:pt>
                <c:pt idx="20">
                  <c:v>6.4981196055995607</c:v>
                </c:pt>
                <c:pt idx="21">
                  <c:v>6.5512345682802984</c:v>
                </c:pt>
                <c:pt idx="22">
                  <c:v>6.6029750193953509</c:v>
                </c:pt>
                <c:pt idx="23">
                  <c:v>6.6563341637871591</c:v>
                </c:pt>
                <c:pt idx="24">
                  <c:v>6.7141320197172236</c:v>
                </c:pt>
                <c:pt idx="25">
                  <c:v>6.7710419623094893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4.7337655422258225</c:v>
                </c:pt>
                <c:pt idx="1">
                  <c:v>6.193078337976182</c:v>
                </c:pt>
                <c:pt idx="2">
                  <c:v>6.2667420121041442</c:v>
                </c:pt>
                <c:pt idx="3">
                  <c:v>6.1586430281389966</c:v>
                </c:pt>
                <c:pt idx="4">
                  <c:v>6.5053366382889264</c:v>
                </c:pt>
                <c:pt idx="5">
                  <c:v>5.8847796683082922</c:v>
                </c:pt>
                <c:pt idx="6">
                  <c:v>6.5638048252929337</c:v>
                </c:pt>
                <c:pt idx="7">
                  <c:v>6.6006160155753211</c:v>
                </c:pt>
                <c:pt idx="8">
                  <c:v>7.0150905644714072</c:v>
                </c:pt>
                <c:pt idx="9">
                  <c:v>6.937567744459967</c:v>
                </c:pt>
                <c:pt idx="10">
                  <c:v>6.9814854201024907</c:v>
                </c:pt>
                <c:pt idx="11">
                  <c:v>10.283038780987111</c:v>
                </c:pt>
                <c:pt idx="12">
                  <c:v>10.48345598154434</c:v>
                </c:pt>
                <c:pt idx="13">
                  <c:v>10.697806702108101</c:v>
                </c:pt>
                <c:pt idx="14">
                  <c:v>10.931589788184612</c:v>
                </c:pt>
                <c:pt idx="15">
                  <c:v>11.142910971322809</c:v>
                </c:pt>
                <c:pt idx="16">
                  <c:v>11.347207187946786</c:v>
                </c:pt>
                <c:pt idx="17">
                  <c:v>11.55052686290307</c:v>
                </c:pt>
                <c:pt idx="18">
                  <c:v>11.761536004523167</c:v>
                </c:pt>
                <c:pt idx="19">
                  <c:v>11.970772889805451</c:v>
                </c:pt>
                <c:pt idx="20">
                  <c:v>12.180729195277747</c:v>
                </c:pt>
                <c:pt idx="21">
                  <c:v>12.38193874568238</c:v>
                </c:pt>
                <c:pt idx="22">
                  <c:v>12.580060932668889</c:v>
                </c:pt>
                <c:pt idx="23">
                  <c:v>12.796165238018569</c:v>
                </c:pt>
                <c:pt idx="24">
                  <c:v>13.012482768038446</c:v>
                </c:pt>
                <c:pt idx="25">
                  <c:v>13.228093857664142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3.4334569415321687</c:v>
                </c:pt>
                <c:pt idx="1">
                  <c:v>3.6891388233654174</c:v>
                </c:pt>
                <c:pt idx="2">
                  <c:v>3.4549740918933174</c:v>
                </c:pt>
                <c:pt idx="3">
                  <c:v>3.1913269088145895</c:v>
                </c:pt>
                <c:pt idx="4">
                  <c:v>3.4654426493076618</c:v>
                </c:pt>
                <c:pt idx="5">
                  <c:v>3.4884479031768301</c:v>
                </c:pt>
                <c:pt idx="6">
                  <c:v>3.7209424324802063</c:v>
                </c:pt>
                <c:pt idx="7">
                  <c:v>3.4274540283452009</c:v>
                </c:pt>
                <c:pt idx="8">
                  <c:v>3.3986888049986503</c:v>
                </c:pt>
                <c:pt idx="9">
                  <c:v>3.4076187896672523</c:v>
                </c:pt>
                <c:pt idx="10">
                  <c:v>3.6066547434795746</c:v>
                </c:pt>
                <c:pt idx="11">
                  <c:v>2.9680098209592081</c:v>
                </c:pt>
                <c:pt idx="12">
                  <c:v>2.9985121431229285</c:v>
                </c:pt>
                <c:pt idx="13">
                  <c:v>3.0351151471033697</c:v>
                </c:pt>
                <c:pt idx="14">
                  <c:v>3.0792499651073619</c:v>
                </c:pt>
                <c:pt idx="15">
                  <c:v>3.1238006687311271</c:v>
                </c:pt>
                <c:pt idx="16">
                  <c:v>3.1596490760900604</c:v>
                </c:pt>
                <c:pt idx="17">
                  <c:v>3.193862758751139</c:v>
                </c:pt>
                <c:pt idx="18">
                  <c:v>3.2190996969826959</c:v>
                </c:pt>
                <c:pt idx="19">
                  <c:v>3.2591799819530984</c:v>
                </c:pt>
                <c:pt idx="20">
                  <c:v>3.289758759722011</c:v>
                </c:pt>
                <c:pt idx="21">
                  <c:v>3.3204744609580961</c:v>
                </c:pt>
                <c:pt idx="22">
                  <c:v>3.3433714304834408</c:v>
                </c:pt>
                <c:pt idx="23">
                  <c:v>3.3863051992578868</c:v>
                </c:pt>
                <c:pt idx="24">
                  <c:v>3.4111153385178938</c:v>
                </c:pt>
                <c:pt idx="25">
                  <c:v>3.4559868523503683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4.1924008132773096</c:v>
                </c:pt>
                <c:pt idx="1">
                  <c:v>3.6566534192717066</c:v>
                </c:pt>
                <c:pt idx="2">
                  <c:v>4.1362885250892303</c:v>
                </c:pt>
                <c:pt idx="3">
                  <c:v>4.6568042269870418</c:v>
                </c:pt>
                <c:pt idx="4">
                  <c:v>4.8065501428137534</c:v>
                </c:pt>
                <c:pt idx="5">
                  <c:v>5.5268541723290454</c:v>
                </c:pt>
                <c:pt idx="6">
                  <c:v>4.9668591015366017</c:v>
                </c:pt>
                <c:pt idx="7">
                  <c:v>5.2964755465687814</c:v>
                </c:pt>
                <c:pt idx="8">
                  <c:v>4.8496543922053643</c:v>
                </c:pt>
                <c:pt idx="9">
                  <c:v>5.8289813343598125</c:v>
                </c:pt>
                <c:pt idx="10">
                  <c:v>5.9817851185895119</c:v>
                </c:pt>
                <c:pt idx="11">
                  <c:v>5.1275298869329227</c:v>
                </c:pt>
                <c:pt idx="12">
                  <c:v>4.9731941909298172</c:v>
                </c:pt>
                <c:pt idx="13">
                  <c:v>4.9628583594137492</c:v>
                </c:pt>
                <c:pt idx="14">
                  <c:v>5.0254530568966489</c:v>
                </c:pt>
                <c:pt idx="15">
                  <c:v>5.0842386782419631</c:v>
                </c:pt>
                <c:pt idx="16">
                  <c:v>5.1363170451362583</c:v>
                </c:pt>
                <c:pt idx="17">
                  <c:v>5.1870349925230297</c:v>
                </c:pt>
                <c:pt idx="18">
                  <c:v>5.2361684717775328</c:v>
                </c:pt>
                <c:pt idx="19">
                  <c:v>5.2866755101302214</c:v>
                </c:pt>
                <c:pt idx="20">
                  <c:v>5.3424764318582847</c:v>
                </c:pt>
                <c:pt idx="21">
                  <c:v>5.3946936482968253</c:v>
                </c:pt>
                <c:pt idx="22">
                  <c:v>5.4515762168789861</c:v>
                </c:pt>
                <c:pt idx="23">
                  <c:v>5.5121662993463767</c:v>
                </c:pt>
                <c:pt idx="24">
                  <c:v>5.5677576221758551</c:v>
                </c:pt>
                <c:pt idx="25">
                  <c:v>5.6255906138908314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17.30112151077304</c:v>
                </c:pt>
                <c:pt idx="1">
                  <c:v>16.10406206907691</c:v>
                </c:pt>
                <c:pt idx="2">
                  <c:v>16.60682361167034</c:v>
                </c:pt>
                <c:pt idx="3">
                  <c:v>16.873149718455537</c:v>
                </c:pt>
                <c:pt idx="4">
                  <c:v>17.995781185696032</c:v>
                </c:pt>
                <c:pt idx="5">
                  <c:v>17.95218114709678</c:v>
                </c:pt>
                <c:pt idx="6">
                  <c:v>18.345257069818452</c:v>
                </c:pt>
                <c:pt idx="7">
                  <c:v>19.091947963515477</c:v>
                </c:pt>
                <c:pt idx="8">
                  <c:v>19.337989940125322</c:v>
                </c:pt>
                <c:pt idx="9">
                  <c:v>19.718118752767282</c:v>
                </c:pt>
                <c:pt idx="10">
                  <c:v>20.332138113894821</c:v>
                </c:pt>
                <c:pt idx="11">
                  <c:v>19.866826247610291</c:v>
                </c:pt>
                <c:pt idx="12">
                  <c:v>20.012767856893301</c:v>
                </c:pt>
                <c:pt idx="13">
                  <c:v>20.187509313177085</c:v>
                </c:pt>
                <c:pt idx="14">
                  <c:v>20.389159418636055</c:v>
                </c:pt>
                <c:pt idx="15">
                  <c:v>20.549734421460407</c:v>
                </c:pt>
                <c:pt idx="16">
                  <c:v>20.695954957296831</c:v>
                </c:pt>
                <c:pt idx="17">
                  <c:v>20.833783969987696</c:v>
                </c:pt>
                <c:pt idx="18">
                  <c:v>20.989182977080844</c:v>
                </c:pt>
                <c:pt idx="19">
                  <c:v>21.139215985208374</c:v>
                </c:pt>
                <c:pt idx="20">
                  <c:v>21.304542756229189</c:v>
                </c:pt>
                <c:pt idx="21">
                  <c:v>21.470924293924913</c:v>
                </c:pt>
                <c:pt idx="22">
                  <c:v>21.637879519978792</c:v>
                </c:pt>
                <c:pt idx="23">
                  <c:v>21.797475551171942</c:v>
                </c:pt>
                <c:pt idx="24">
                  <c:v>21.96929072748269</c:v>
                </c:pt>
                <c:pt idx="25">
                  <c:v>22.128599667286771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29.528160941665686</c:v>
                </c:pt>
                <c:pt idx="1">
                  <c:v>29.95057164305371</c:v>
                </c:pt>
                <c:pt idx="2">
                  <c:v>30.502995479711558</c:v>
                </c:pt>
                <c:pt idx="3">
                  <c:v>29.503717692487943</c:v>
                </c:pt>
                <c:pt idx="4">
                  <c:v>31.520904421036303</c:v>
                </c:pt>
                <c:pt idx="5">
                  <c:v>32.685920067305119</c:v>
                </c:pt>
                <c:pt idx="6">
                  <c:v>31.939267042673645</c:v>
                </c:pt>
                <c:pt idx="7">
                  <c:v>33.096157167693647</c:v>
                </c:pt>
                <c:pt idx="8">
                  <c:v>32.831049887835611</c:v>
                </c:pt>
                <c:pt idx="9">
                  <c:v>32.107616878531623</c:v>
                </c:pt>
                <c:pt idx="10">
                  <c:v>33.3253943093017</c:v>
                </c:pt>
                <c:pt idx="11">
                  <c:v>34.173647740319439</c:v>
                </c:pt>
                <c:pt idx="12">
                  <c:v>34.296226860333782</c:v>
                </c:pt>
                <c:pt idx="13">
                  <c:v>34.429242132340569</c:v>
                </c:pt>
                <c:pt idx="14">
                  <c:v>34.595491750140383</c:v>
                </c:pt>
                <c:pt idx="15">
                  <c:v>34.70830646115423</c:v>
                </c:pt>
                <c:pt idx="16">
                  <c:v>34.773656255337237</c:v>
                </c:pt>
                <c:pt idx="17">
                  <c:v>34.796141707910891</c:v>
                </c:pt>
                <c:pt idx="18">
                  <c:v>34.8001248610069</c:v>
                </c:pt>
                <c:pt idx="19">
                  <c:v>34.807248195478842</c:v>
                </c:pt>
                <c:pt idx="20">
                  <c:v>34.837711018623125</c:v>
                </c:pt>
                <c:pt idx="21">
                  <c:v>34.860670397050939</c:v>
                </c:pt>
                <c:pt idx="22">
                  <c:v>34.860179530283929</c:v>
                </c:pt>
                <c:pt idx="23">
                  <c:v>34.854459510559515</c:v>
                </c:pt>
                <c:pt idx="24">
                  <c:v>34.828197067199156</c:v>
                </c:pt>
                <c:pt idx="25">
                  <c:v>34.781043027734128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8.5650088882056341</c:v>
                </c:pt>
                <c:pt idx="1">
                  <c:v>7.91388015327834</c:v>
                </c:pt>
                <c:pt idx="2">
                  <c:v>7.7524669852701926</c:v>
                </c:pt>
                <c:pt idx="3">
                  <c:v>7.9243401879269904</c:v>
                </c:pt>
                <c:pt idx="4">
                  <c:v>8.2288848706028368</c:v>
                </c:pt>
                <c:pt idx="5">
                  <c:v>7.6931144665856133</c:v>
                </c:pt>
                <c:pt idx="6">
                  <c:v>7.4182745227296643</c:v>
                </c:pt>
                <c:pt idx="7">
                  <c:v>7.865487869661429</c:v>
                </c:pt>
                <c:pt idx="8">
                  <c:v>7.9836777525023326</c:v>
                </c:pt>
                <c:pt idx="9">
                  <c:v>6.9488660378585037</c:v>
                </c:pt>
                <c:pt idx="10">
                  <c:v>6.7666484697752765</c:v>
                </c:pt>
                <c:pt idx="11">
                  <c:v>6.7079268560646348</c:v>
                </c:pt>
                <c:pt idx="12">
                  <c:v>6.6315576150633682</c:v>
                </c:pt>
                <c:pt idx="13">
                  <c:v>6.5352327233511609</c:v>
                </c:pt>
                <c:pt idx="14">
                  <c:v>6.4414618323462074</c:v>
                </c:pt>
                <c:pt idx="15">
                  <c:v>6.3166737614267756</c:v>
                </c:pt>
                <c:pt idx="16">
                  <c:v>6.1393808025872527</c:v>
                </c:pt>
                <c:pt idx="17">
                  <c:v>5.976404408633317</c:v>
                </c:pt>
                <c:pt idx="18">
                  <c:v>5.7864066023448686</c:v>
                </c:pt>
                <c:pt idx="19">
                  <c:v>5.5781184841169162</c:v>
                </c:pt>
                <c:pt idx="20">
                  <c:v>5.3634643807430793</c:v>
                </c:pt>
                <c:pt idx="21">
                  <c:v>5.1348820442513397</c:v>
                </c:pt>
                <c:pt idx="22">
                  <c:v>4.9334838334038311</c:v>
                </c:pt>
                <c:pt idx="23">
                  <c:v>4.6720336658290149</c:v>
                </c:pt>
                <c:pt idx="24">
                  <c:v>4.4357655828651978</c:v>
                </c:pt>
                <c:pt idx="25">
                  <c:v>4.2697271234667999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9.4442514130290949</c:v>
                </c:pt>
                <c:pt idx="1">
                  <c:v>7.1928772919646287</c:v>
                </c:pt>
                <c:pt idx="2">
                  <c:v>8.1501319076733605</c:v>
                </c:pt>
                <c:pt idx="3">
                  <c:v>7.7032736988730477</c:v>
                </c:pt>
                <c:pt idx="4">
                  <c:v>7.8254860020784802</c:v>
                </c:pt>
                <c:pt idx="5">
                  <c:v>8.9841239096406174</c:v>
                </c:pt>
                <c:pt idx="6">
                  <c:v>7.0315167086148413</c:v>
                </c:pt>
                <c:pt idx="7">
                  <c:v>5.9916108536890658</c:v>
                </c:pt>
                <c:pt idx="8">
                  <c:v>8.8288224387956458</c:v>
                </c:pt>
                <c:pt idx="9">
                  <c:v>7.8656376167525472</c:v>
                </c:pt>
                <c:pt idx="10">
                  <c:v>6.4231916280497341</c:v>
                </c:pt>
                <c:pt idx="11">
                  <c:v>6.1324018866087453</c:v>
                </c:pt>
                <c:pt idx="12">
                  <c:v>6.1646365477282012</c:v>
                </c:pt>
                <c:pt idx="13">
                  <c:v>6.2229830524986047</c:v>
                </c:pt>
                <c:pt idx="14">
                  <c:v>6.2757131243593731</c:v>
                </c:pt>
                <c:pt idx="15">
                  <c:v>6.2836478290192055</c:v>
                </c:pt>
                <c:pt idx="16">
                  <c:v>6.2876045731333452</c:v>
                </c:pt>
                <c:pt idx="17">
                  <c:v>6.2898007134921992</c:v>
                </c:pt>
                <c:pt idx="18">
                  <c:v>6.291250251568413</c:v>
                </c:pt>
                <c:pt idx="19">
                  <c:v>6.2919979043181495</c:v>
                </c:pt>
                <c:pt idx="20">
                  <c:v>6.2954176707904654</c:v>
                </c:pt>
                <c:pt idx="21">
                  <c:v>6.3021193334094265</c:v>
                </c:pt>
                <c:pt idx="22">
                  <c:v>6.3079558978027315</c:v>
                </c:pt>
                <c:pt idx="23">
                  <c:v>6.3131359747142257</c:v>
                </c:pt>
                <c:pt idx="24">
                  <c:v>6.3177960373497521</c:v>
                </c:pt>
                <c:pt idx="25">
                  <c:v>6.3204685479162883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15.36398934151093</c:v>
                </c:pt>
                <c:pt idx="1">
                  <c:v>16.02920823929108</c:v>
                </c:pt>
                <c:pt idx="2">
                  <c:v>15.117401405061571</c:v>
                </c:pt>
                <c:pt idx="3">
                  <c:v>15.910802648803376</c:v>
                </c:pt>
                <c:pt idx="4">
                  <c:v>16.649141321059076</c:v>
                </c:pt>
                <c:pt idx="5">
                  <c:v>16.735117185855863</c:v>
                </c:pt>
                <c:pt idx="6">
                  <c:v>15.610313592445442</c:v>
                </c:pt>
                <c:pt idx="7">
                  <c:v>15.436178269802088</c:v>
                </c:pt>
                <c:pt idx="8">
                  <c:v>16.134985913373889</c:v>
                </c:pt>
                <c:pt idx="9">
                  <c:v>18.030849717711821</c:v>
                </c:pt>
                <c:pt idx="10">
                  <c:v>15.052769973223571</c:v>
                </c:pt>
                <c:pt idx="11">
                  <c:v>15.049430622063838</c:v>
                </c:pt>
                <c:pt idx="12">
                  <c:v>14.981349251721252</c:v>
                </c:pt>
                <c:pt idx="13">
                  <c:v>14.931302692804326</c:v>
                </c:pt>
                <c:pt idx="14">
                  <c:v>14.891166000432143</c:v>
                </c:pt>
                <c:pt idx="15">
                  <c:v>14.829182602820067</c:v>
                </c:pt>
                <c:pt idx="16">
                  <c:v>14.753766961345175</c:v>
                </c:pt>
                <c:pt idx="17">
                  <c:v>14.668019049339167</c:v>
                </c:pt>
                <c:pt idx="18">
                  <c:v>14.576579773974986</c:v>
                </c:pt>
                <c:pt idx="19">
                  <c:v>14.480646597116449</c:v>
                </c:pt>
                <c:pt idx="20">
                  <c:v>14.39799959999405</c:v>
                </c:pt>
                <c:pt idx="21">
                  <c:v>14.316922283538705</c:v>
                </c:pt>
                <c:pt idx="22">
                  <c:v>14.242228321267506</c:v>
                </c:pt>
                <c:pt idx="23">
                  <c:v>14.165374314775365</c:v>
                </c:pt>
                <c:pt idx="24">
                  <c:v>14.085121576246497</c:v>
                </c:pt>
                <c:pt idx="25">
                  <c:v>14.00235742829617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13.365816538839427</c:v>
                </c:pt>
                <c:pt idx="1">
                  <c:v>11.867988041822276</c:v>
                </c:pt>
                <c:pt idx="2">
                  <c:v>12.053830729776777</c:v>
                </c:pt>
                <c:pt idx="3">
                  <c:v>12.980012820874446</c:v>
                </c:pt>
                <c:pt idx="4">
                  <c:v>12.399031430735052</c:v>
                </c:pt>
                <c:pt idx="5">
                  <c:v>12.280382263541714</c:v>
                </c:pt>
                <c:pt idx="6">
                  <c:v>11.392907596027067</c:v>
                </c:pt>
                <c:pt idx="7">
                  <c:v>12.587386295167127</c:v>
                </c:pt>
                <c:pt idx="8">
                  <c:v>14.159867047092748</c:v>
                </c:pt>
                <c:pt idx="9">
                  <c:v>15.645699294023268</c:v>
                </c:pt>
                <c:pt idx="10">
                  <c:v>12.73064512135444</c:v>
                </c:pt>
                <c:pt idx="11">
                  <c:v>12.885832927137463</c:v>
                </c:pt>
                <c:pt idx="12">
                  <c:v>12.736477134112832</c:v>
                </c:pt>
                <c:pt idx="13">
                  <c:v>12.567241507702843</c:v>
                </c:pt>
                <c:pt idx="14">
                  <c:v>12.432023303550888</c:v>
                </c:pt>
                <c:pt idx="15">
                  <c:v>12.297149801359623</c:v>
                </c:pt>
                <c:pt idx="16">
                  <c:v>12.142844268473658</c:v>
                </c:pt>
                <c:pt idx="17">
                  <c:v>11.975370590880214</c:v>
                </c:pt>
                <c:pt idx="18">
                  <c:v>11.822573120177575</c:v>
                </c:pt>
                <c:pt idx="19">
                  <c:v>11.659529618474124</c:v>
                </c:pt>
                <c:pt idx="20">
                  <c:v>11.497959965293001</c:v>
                </c:pt>
                <c:pt idx="21">
                  <c:v>11.331863672333169</c:v>
                </c:pt>
                <c:pt idx="22">
                  <c:v>11.167921879264981</c:v>
                </c:pt>
                <c:pt idx="23">
                  <c:v>11.00587521199988</c:v>
                </c:pt>
                <c:pt idx="24">
                  <c:v>10.840154848127526</c:v>
                </c:pt>
                <c:pt idx="25">
                  <c:v>10.671727345981086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6.6758839059734392</c:v>
                </c:pt>
                <c:pt idx="1">
                  <c:v>6.1275374355748715</c:v>
                </c:pt>
                <c:pt idx="2">
                  <c:v>6.9580186235679182</c:v>
                </c:pt>
                <c:pt idx="3">
                  <c:v>6.7450462169978191</c:v>
                </c:pt>
                <c:pt idx="4">
                  <c:v>7.3716477937427163</c:v>
                </c:pt>
                <c:pt idx="5">
                  <c:v>7.0579906435899691</c:v>
                </c:pt>
                <c:pt idx="6">
                  <c:v>6.9745870193925956</c:v>
                </c:pt>
                <c:pt idx="7">
                  <c:v>7.3731610339204421</c:v>
                </c:pt>
                <c:pt idx="8">
                  <c:v>6.3213291688900206</c:v>
                </c:pt>
                <c:pt idx="9">
                  <c:v>6.3678481572638779</c:v>
                </c:pt>
                <c:pt idx="10">
                  <c:v>6.4733531322980884</c:v>
                </c:pt>
                <c:pt idx="11">
                  <c:v>6.6248839253852072</c:v>
                </c:pt>
                <c:pt idx="12">
                  <c:v>6.671451415290389</c:v>
                </c:pt>
                <c:pt idx="13">
                  <c:v>6.6457255901922538</c:v>
                </c:pt>
                <c:pt idx="14">
                  <c:v>6.6203541795438046</c:v>
                </c:pt>
                <c:pt idx="15">
                  <c:v>6.6130570378452171</c:v>
                </c:pt>
                <c:pt idx="16">
                  <c:v>6.6226363507874231</c:v>
                </c:pt>
                <c:pt idx="17">
                  <c:v>6.6296595701039127</c:v>
                </c:pt>
                <c:pt idx="18">
                  <c:v>6.6396615461823387</c:v>
                </c:pt>
                <c:pt idx="19">
                  <c:v>6.6504003845757493</c:v>
                </c:pt>
                <c:pt idx="20">
                  <c:v>6.6647938326104512</c:v>
                </c:pt>
                <c:pt idx="21">
                  <c:v>6.6772858105102113</c:v>
                </c:pt>
                <c:pt idx="22">
                  <c:v>6.6865024700184561</c:v>
                </c:pt>
                <c:pt idx="23">
                  <c:v>6.6970729623052705</c:v>
                </c:pt>
                <c:pt idx="24">
                  <c:v>6.7144450955406159</c:v>
                </c:pt>
                <c:pt idx="25">
                  <c:v>6.729443896259407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25.459201549853802</c:v>
                </c:pt>
                <c:pt idx="1">
                  <c:v>24.113399533836375</c:v>
                </c:pt>
                <c:pt idx="2">
                  <c:v>25.091341059412269</c:v>
                </c:pt>
                <c:pt idx="3">
                  <c:v>25.615026888969023</c:v>
                </c:pt>
                <c:pt idx="4">
                  <c:v>27.359897994546081</c:v>
                </c:pt>
                <c:pt idx="5">
                  <c:v>25.213647993322166</c:v>
                </c:pt>
                <c:pt idx="6">
                  <c:v>27.687421933619653</c:v>
                </c:pt>
                <c:pt idx="7">
                  <c:v>27.607556536143132</c:v>
                </c:pt>
                <c:pt idx="8">
                  <c:v>26.858710873454534</c:v>
                </c:pt>
                <c:pt idx="9">
                  <c:v>26.008529373643785</c:v>
                </c:pt>
                <c:pt idx="10">
                  <c:v>25.108076134884829</c:v>
                </c:pt>
                <c:pt idx="11">
                  <c:v>25.165918940097463</c:v>
                </c:pt>
                <c:pt idx="12">
                  <c:v>25.378656980282734</c:v>
                </c:pt>
                <c:pt idx="13">
                  <c:v>25.636475494100186</c:v>
                </c:pt>
                <c:pt idx="14">
                  <c:v>25.928787422998735</c:v>
                </c:pt>
                <c:pt idx="15">
                  <c:v>26.168795612303317</c:v>
                </c:pt>
                <c:pt idx="16">
                  <c:v>26.389922833715104</c:v>
                </c:pt>
                <c:pt idx="17">
                  <c:v>26.607544942097299</c:v>
                </c:pt>
                <c:pt idx="18">
                  <c:v>26.840869028798835</c:v>
                </c:pt>
                <c:pt idx="19">
                  <c:v>27.069995247174464</c:v>
                </c:pt>
                <c:pt idx="20">
                  <c:v>27.298299543797189</c:v>
                </c:pt>
                <c:pt idx="21">
                  <c:v>27.536225983100721</c:v>
                </c:pt>
                <c:pt idx="22">
                  <c:v>27.771713347432705</c:v>
                </c:pt>
                <c:pt idx="23">
                  <c:v>28.024087148790088</c:v>
                </c:pt>
                <c:pt idx="24">
                  <c:v>28.275361826921102</c:v>
                </c:pt>
                <c:pt idx="25">
                  <c:v>28.520736638102896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6.2836190014972821</c:v>
                </c:pt>
                <c:pt idx="1">
                  <c:v>7.0572422097494618</c:v>
                </c:pt>
                <c:pt idx="2">
                  <c:v>6.7411158988230309</c:v>
                </c:pt>
                <c:pt idx="3">
                  <c:v>6.8609834544590482</c:v>
                </c:pt>
                <c:pt idx="4">
                  <c:v>6.3468776610707893</c:v>
                </c:pt>
                <c:pt idx="5">
                  <c:v>7.817482823450562</c:v>
                </c:pt>
                <c:pt idx="6">
                  <c:v>7.7028485454750015</c:v>
                </c:pt>
                <c:pt idx="7">
                  <c:v>7.6849969766893276</c:v>
                </c:pt>
                <c:pt idx="8">
                  <c:v>6.8017306571400562</c:v>
                </c:pt>
                <c:pt idx="9">
                  <c:v>7.0889067847778211</c:v>
                </c:pt>
                <c:pt idx="10">
                  <c:v>6.4729608499034352</c:v>
                </c:pt>
                <c:pt idx="11">
                  <c:v>5.9411191869940305</c:v>
                </c:pt>
                <c:pt idx="12">
                  <c:v>5.9377010166381377</c:v>
                </c:pt>
                <c:pt idx="13">
                  <c:v>5.9463332072117989</c:v>
                </c:pt>
                <c:pt idx="14">
                  <c:v>5.9718973865154998</c:v>
                </c:pt>
                <c:pt idx="15">
                  <c:v>5.9968370651173197</c:v>
                </c:pt>
                <c:pt idx="16">
                  <c:v>6.0153940549860287</c:v>
                </c:pt>
                <c:pt idx="17">
                  <c:v>6.0323069402157534</c:v>
                </c:pt>
                <c:pt idx="18">
                  <c:v>6.0465731740919066</c:v>
                </c:pt>
                <c:pt idx="19">
                  <c:v>6.0587543815371196</c:v>
                </c:pt>
                <c:pt idx="20">
                  <c:v>6.0727321229872331</c:v>
                </c:pt>
                <c:pt idx="21">
                  <c:v>6.0878284815572083</c:v>
                </c:pt>
                <c:pt idx="22">
                  <c:v>6.1006245262962207</c:v>
                </c:pt>
                <c:pt idx="23">
                  <c:v>6.1119440191209184</c:v>
                </c:pt>
                <c:pt idx="24">
                  <c:v>6.1283595631583117</c:v>
                </c:pt>
                <c:pt idx="25">
                  <c:v>6.1462120872531436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0.50064504434314383</c:v>
                </c:pt>
                <c:pt idx="1">
                  <c:v>0.33408731078029413</c:v>
                </c:pt>
                <c:pt idx="2">
                  <c:v>0.3364967613987026</c:v>
                </c:pt>
                <c:pt idx="3">
                  <c:v>0.30048930359479553</c:v>
                </c:pt>
                <c:pt idx="4">
                  <c:v>0.36404980681946142</c:v>
                </c:pt>
                <c:pt idx="5">
                  <c:v>0.33009356049469979</c:v>
                </c:pt>
                <c:pt idx="6">
                  <c:v>0.28036636451745117</c:v>
                </c:pt>
                <c:pt idx="7">
                  <c:v>0.29245728468247562</c:v>
                </c:pt>
                <c:pt idx="8">
                  <c:v>0.31118419261006186</c:v>
                </c:pt>
                <c:pt idx="9">
                  <c:v>0.27919039310809823</c:v>
                </c:pt>
                <c:pt idx="10">
                  <c:v>0.33922503199278353</c:v>
                </c:pt>
                <c:pt idx="11">
                  <c:v>0.24279789316355513</c:v>
                </c:pt>
                <c:pt idx="12">
                  <c:v>0.24583095408002106</c:v>
                </c:pt>
                <c:pt idx="13">
                  <c:v>0.24885541337858394</c:v>
                </c:pt>
                <c:pt idx="14">
                  <c:v>0.25233497619519046</c:v>
                </c:pt>
                <c:pt idx="15">
                  <c:v>0.25623151093719099</c:v>
                </c:pt>
                <c:pt idx="16">
                  <c:v>0.25910480185408624</c:v>
                </c:pt>
                <c:pt idx="17">
                  <c:v>0.26178649435784929</c:v>
                </c:pt>
                <c:pt idx="18">
                  <c:v>0.26374784967616377</c:v>
                </c:pt>
                <c:pt idx="19">
                  <c:v>0.26720393455908248</c:v>
                </c:pt>
                <c:pt idx="20">
                  <c:v>0.26981326153067176</c:v>
                </c:pt>
                <c:pt idx="21">
                  <c:v>0.27240611494960454</c:v>
                </c:pt>
                <c:pt idx="22">
                  <c:v>0.27432812977899346</c:v>
                </c:pt>
                <c:pt idx="23">
                  <c:v>0.27776844494560826</c:v>
                </c:pt>
                <c:pt idx="24">
                  <c:v>0.27971274628717313</c:v>
                </c:pt>
                <c:pt idx="25">
                  <c:v>0.28305222138874875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20.03168612290311</c:v>
                </c:pt>
                <c:pt idx="1">
                  <c:v>20.907517557084734</c:v>
                </c:pt>
                <c:pt idx="2">
                  <c:v>22.201674160695426</c:v>
                </c:pt>
                <c:pt idx="3">
                  <c:v>21.376633625353652</c:v>
                </c:pt>
                <c:pt idx="4">
                  <c:v>23.71644939458249</c:v>
                </c:pt>
                <c:pt idx="5">
                  <c:v>21.69964583795289</c:v>
                </c:pt>
                <c:pt idx="6">
                  <c:v>21.587923337841975</c:v>
                </c:pt>
                <c:pt idx="7">
                  <c:v>21.460425441010191</c:v>
                </c:pt>
                <c:pt idx="8">
                  <c:v>20.32869287106406</c:v>
                </c:pt>
                <c:pt idx="9">
                  <c:v>20.575753062224358</c:v>
                </c:pt>
                <c:pt idx="10">
                  <c:v>20.205775477287627</c:v>
                </c:pt>
                <c:pt idx="11">
                  <c:v>19.687002779212197</c:v>
                </c:pt>
                <c:pt idx="12">
                  <c:v>19.70532814105729</c:v>
                </c:pt>
                <c:pt idx="13">
                  <c:v>19.722580704726845</c:v>
                </c:pt>
                <c:pt idx="14">
                  <c:v>19.756145271590047</c:v>
                </c:pt>
                <c:pt idx="15">
                  <c:v>19.75029126238644</c:v>
                </c:pt>
                <c:pt idx="16">
                  <c:v>19.724003100977647</c:v>
                </c:pt>
                <c:pt idx="17">
                  <c:v>19.687152508001034</c:v>
                </c:pt>
                <c:pt idx="18">
                  <c:v>19.648822921077262</c:v>
                </c:pt>
                <c:pt idx="19">
                  <c:v>19.610226724634565</c:v>
                </c:pt>
                <c:pt idx="20">
                  <c:v>19.573458565871181</c:v>
                </c:pt>
                <c:pt idx="21">
                  <c:v>19.567083850602867</c:v>
                </c:pt>
                <c:pt idx="22">
                  <c:v>19.549932968042608</c:v>
                </c:pt>
                <c:pt idx="23">
                  <c:v>19.525947839417846</c:v>
                </c:pt>
                <c:pt idx="24">
                  <c:v>19.486298104589437</c:v>
                </c:pt>
                <c:pt idx="25">
                  <c:v>19.424890453331766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4.9495731635506681</c:v>
                </c:pt>
                <c:pt idx="1">
                  <c:v>4.9975287944154649</c:v>
                </c:pt>
                <c:pt idx="2">
                  <c:v>5.3053480153870476</c:v>
                </c:pt>
                <c:pt idx="3">
                  <c:v>5.2189415759957498</c:v>
                </c:pt>
                <c:pt idx="4">
                  <c:v>5.3041248076628857</c:v>
                </c:pt>
                <c:pt idx="5">
                  <c:v>5.5925423080969301</c:v>
                </c:pt>
                <c:pt idx="6">
                  <c:v>5.6031953736080657</c:v>
                </c:pt>
                <c:pt idx="7">
                  <c:v>6.1927346384567992</c:v>
                </c:pt>
                <c:pt idx="8">
                  <c:v>6.2884754749057281</c:v>
                </c:pt>
                <c:pt idx="9">
                  <c:v>6.117705057613537</c:v>
                </c:pt>
                <c:pt idx="10">
                  <c:v>6.2337407614928555</c:v>
                </c:pt>
                <c:pt idx="11">
                  <c:v>6.6283093683610712</c:v>
                </c:pt>
                <c:pt idx="12">
                  <c:v>6.7477164375735796</c:v>
                </c:pt>
                <c:pt idx="13">
                  <c:v>6.8561510081010146</c:v>
                </c:pt>
                <c:pt idx="14">
                  <c:v>6.968254640284921</c:v>
                </c:pt>
                <c:pt idx="15">
                  <c:v>7.0696762475460195</c:v>
                </c:pt>
                <c:pt idx="16">
                  <c:v>7.1637944837971794</c:v>
                </c:pt>
                <c:pt idx="17">
                  <c:v>7.259141188352138</c:v>
                </c:pt>
                <c:pt idx="18">
                  <c:v>7.3585640758114552</c:v>
                </c:pt>
                <c:pt idx="19">
                  <c:v>7.4596367906716905</c:v>
                </c:pt>
                <c:pt idx="20">
                  <c:v>7.5647673677209086</c:v>
                </c:pt>
                <c:pt idx="21">
                  <c:v>7.6659269598972459</c:v>
                </c:pt>
                <c:pt idx="22">
                  <c:v>7.765836616906709</c:v>
                </c:pt>
                <c:pt idx="23">
                  <c:v>7.8711634195882025</c:v>
                </c:pt>
                <c:pt idx="24">
                  <c:v>7.9761289041635655</c:v>
                </c:pt>
                <c:pt idx="25">
                  <c:v>8.0827696754456966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14.709710699200565</c:v>
                </c:pt>
                <c:pt idx="1">
                  <c:v>13.813373298334602</c:v>
                </c:pt>
                <c:pt idx="2">
                  <c:v>13.990849217056766</c:v>
                </c:pt>
                <c:pt idx="3">
                  <c:v>14.634214798428106</c:v>
                </c:pt>
                <c:pt idx="4">
                  <c:v>15.040554974742751</c:v>
                </c:pt>
                <c:pt idx="5">
                  <c:v>14.967783376689281</c:v>
                </c:pt>
                <c:pt idx="6">
                  <c:v>14.613469070204905</c:v>
                </c:pt>
                <c:pt idx="7">
                  <c:v>14.816538144114254</c:v>
                </c:pt>
                <c:pt idx="8">
                  <c:v>15.089554181091687</c:v>
                </c:pt>
                <c:pt idx="9">
                  <c:v>15.042487678239599</c:v>
                </c:pt>
                <c:pt idx="10">
                  <c:v>13.063744095944887</c:v>
                </c:pt>
                <c:pt idx="11">
                  <c:v>13.757223792967407</c:v>
                </c:pt>
                <c:pt idx="12">
                  <c:v>13.741629513639539</c:v>
                </c:pt>
                <c:pt idx="13">
                  <c:v>13.715506925365842</c:v>
                </c:pt>
                <c:pt idx="14">
                  <c:v>13.677079397209148</c:v>
                </c:pt>
                <c:pt idx="15">
                  <c:v>13.596800683154671</c:v>
                </c:pt>
                <c:pt idx="16">
                  <c:v>13.536063013609347</c:v>
                </c:pt>
                <c:pt idx="17">
                  <c:v>13.474903899261143</c:v>
                </c:pt>
                <c:pt idx="18">
                  <c:v>13.408324184104483</c:v>
                </c:pt>
                <c:pt idx="19">
                  <c:v>13.324869761025472</c:v>
                </c:pt>
                <c:pt idx="20">
                  <c:v>13.243251090707252</c:v>
                </c:pt>
                <c:pt idx="21">
                  <c:v>13.155195092128594</c:v>
                </c:pt>
                <c:pt idx="22">
                  <c:v>13.085156897032627</c:v>
                </c:pt>
                <c:pt idx="23">
                  <c:v>13.007395788276209</c:v>
                </c:pt>
                <c:pt idx="24">
                  <c:v>12.907930756816667</c:v>
                </c:pt>
                <c:pt idx="25">
                  <c:v>12.795752498465106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12.535837194534746</c:v>
                </c:pt>
                <c:pt idx="1">
                  <c:v>11.683863222296385</c:v>
                </c:pt>
                <c:pt idx="2">
                  <c:v>13.118975283220289</c:v>
                </c:pt>
                <c:pt idx="3">
                  <c:v>11.557810798775003</c:v>
                </c:pt>
                <c:pt idx="4">
                  <c:v>12.476821842009317</c:v>
                </c:pt>
                <c:pt idx="5">
                  <c:v>13.370920804432821</c:v>
                </c:pt>
                <c:pt idx="6">
                  <c:v>13.57254872710145</c:v>
                </c:pt>
                <c:pt idx="7">
                  <c:v>13.037513554815625</c:v>
                </c:pt>
                <c:pt idx="8">
                  <c:v>13.010810978965667</c:v>
                </c:pt>
                <c:pt idx="9">
                  <c:v>14.758418108945712</c:v>
                </c:pt>
                <c:pt idx="10">
                  <c:v>12.944153008031481</c:v>
                </c:pt>
                <c:pt idx="11">
                  <c:v>13.199228288773543</c:v>
                </c:pt>
                <c:pt idx="12">
                  <c:v>13.233390442003717</c:v>
                </c:pt>
                <c:pt idx="13">
                  <c:v>13.27591675810976</c:v>
                </c:pt>
                <c:pt idx="14">
                  <c:v>13.331317943121125</c:v>
                </c:pt>
                <c:pt idx="15">
                  <c:v>13.373285199029501</c:v>
                </c:pt>
                <c:pt idx="16">
                  <c:v>13.401379455849867</c:v>
                </c:pt>
                <c:pt idx="17">
                  <c:v>13.421880968412149</c:v>
                </c:pt>
                <c:pt idx="18">
                  <c:v>13.440054372614926</c:v>
                </c:pt>
                <c:pt idx="19">
                  <c:v>13.457299043648113</c:v>
                </c:pt>
                <c:pt idx="20">
                  <c:v>13.479104554164493</c:v>
                </c:pt>
                <c:pt idx="21">
                  <c:v>13.494799810020231</c:v>
                </c:pt>
                <c:pt idx="22">
                  <c:v>13.512109606497337</c:v>
                </c:pt>
                <c:pt idx="23">
                  <c:v>13.528645301779045</c:v>
                </c:pt>
                <c:pt idx="24">
                  <c:v>13.541384790475705</c:v>
                </c:pt>
                <c:pt idx="25">
                  <c:v>13.552689386163019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7.7901303889701419</c:v>
                </c:pt>
                <c:pt idx="1">
                  <c:v>7.1048292985240913</c:v>
                </c:pt>
                <c:pt idx="2">
                  <c:v>7.1400050597075246</c:v>
                </c:pt>
                <c:pt idx="3">
                  <c:v>7.3417220030981127</c:v>
                </c:pt>
                <c:pt idx="4">
                  <c:v>8.1941166937067873</c:v>
                </c:pt>
                <c:pt idx="5">
                  <c:v>8.4504142351770923</c:v>
                </c:pt>
                <c:pt idx="6">
                  <c:v>8.1534357689456041</c:v>
                </c:pt>
                <c:pt idx="7">
                  <c:v>7.2463861675910275</c:v>
                </c:pt>
                <c:pt idx="8">
                  <c:v>7.8571025233931975</c:v>
                </c:pt>
                <c:pt idx="9">
                  <c:v>7.5825918952971145</c:v>
                </c:pt>
                <c:pt idx="10">
                  <c:v>6.3339568473054451</c:v>
                </c:pt>
                <c:pt idx="11">
                  <c:v>10.271387423108152</c:v>
                </c:pt>
                <c:pt idx="12">
                  <c:v>10.396090999154312</c:v>
                </c:pt>
                <c:pt idx="13">
                  <c:v>10.545469414548418</c:v>
                </c:pt>
                <c:pt idx="14">
                  <c:v>10.705250943090103</c:v>
                </c:pt>
                <c:pt idx="15">
                  <c:v>10.858766370851793</c:v>
                </c:pt>
                <c:pt idx="16">
                  <c:v>11.000563347723757</c:v>
                </c:pt>
                <c:pt idx="17">
                  <c:v>11.127759284646098</c:v>
                </c:pt>
                <c:pt idx="18">
                  <c:v>11.253044981378421</c:v>
                </c:pt>
                <c:pt idx="19">
                  <c:v>11.374079950726204</c:v>
                </c:pt>
                <c:pt idx="20">
                  <c:v>11.495830158582178</c:v>
                </c:pt>
                <c:pt idx="21">
                  <c:v>11.611915100041463</c:v>
                </c:pt>
                <c:pt idx="22">
                  <c:v>11.74039746072282</c:v>
                </c:pt>
                <c:pt idx="23">
                  <c:v>11.877535453955417</c:v>
                </c:pt>
                <c:pt idx="24">
                  <c:v>12.023958981072113</c:v>
                </c:pt>
                <c:pt idx="25">
                  <c:v>12.170431694137561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31.303088515548815</c:v>
                </c:pt>
                <c:pt idx="1">
                  <c:v>28.925079955389521</c:v>
                </c:pt>
                <c:pt idx="2">
                  <c:v>31.092069890443625</c:v>
                </c:pt>
                <c:pt idx="3">
                  <c:v>29.205965249837359</c:v>
                </c:pt>
                <c:pt idx="4">
                  <c:v>31.686522414636947</c:v>
                </c:pt>
                <c:pt idx="5">
                  <c:v>31.705357845135413</c:v>
                </c:pt>
                <c:pt idx="6">
                  <c:v>31.784479479008123</c:v>
                </c:pt>
                <c:pt idx="7">
                  <c:v>32.09024989280995</c:v>
                </c:pt>
                <c:pt idx="8">
                  <c:v>31.008635449504201</c:v>
                </c:pt>
                <c:pt idx="9">
                  <c:v>31.945005655362806</c:v>
                </c:pt>
                <c:pt idx="10">
                  <c:v>28.852520014009031</c:v>
                </c:pt>
                <c:pt idx="11">
                  <c:v>26.18775742481494</c:v>
                </c:pt>
                <c:pt idx="12">
                  <c:v>26.354036799480699</c:v>
                </c:pt>
                <c:pt idx="13">
                  <c:v>26.220533702495835</c:v>
                </c:pt>
                <c:pt idx="14">
                  <c:v>26.087650271281397</c:v>
                </c:pt>
                <c:pt idx="15">
                  <c:v>26.055300902500253</c:v>
                </c:pt>
                <c:pt idx="16">
                  <c:v>25.960211558270395</c:v>
                </c:pt>
                <c:pt idx="17">
                  <c:v>25.80630889764668</c:v>
                </c:pt>
                <c:pt idx="18">
                  <c:v>25.662458123796146</c:v>
                </c:pt>
                <c:pt idx="19">
                  <c:v>25.525091393329905</c:v>
                </c:pt>
                <c:pt idx="20">
                  <c:v>25.40102317705351</c:v>
                </c:pt>
                <c:pt idx="21">
                  <c:v>25.258218728994802</c:v>
                </c:pt>
                <c:pt idx="22">
                  <c:v>25.11589557495293</c:v>
                </c:pt>
                <c:pt idx="23">
                  <c:v>24.963782199470867</c:v>
                </c:pt>
                <c:pt idx="24">
                  <c:v>24.797373868798871</c:v>
                </c:pt>
                <c:pt idx="25">
                  <c:v>24.633599326709167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23.390109918973316</c:v>
                </c:pt>
                <c:pt idx="1">
                  <c:v>25.14970727803939</c:v>
                </c:pt>
                <c:pt idx="2">
                  <c:v>26.201002480047983</c:v>
                </c:pt>
                <c:pt idx="3">
                  <c:v>26.942098250534556</c:v>
                </c:pt>
                <c:pt idx="4">
                  <c:v>27.989076852080757</c:v>
                </c:pt>
                <c:pt idx="5">
                  <c:v>28.30850866872121</c:v>
                </c:pt>
                <c:pt idx="6">
                  <c:v>29.17928399600461</c:v>
                </c:pt>
                <c:pt idx="7">
                  <c:v>30.506374447322422</c:v>
                </c:pt>
                <c:pt idx="8">
                  <c:v>31.571807189152086</c:v>
                </c:pt>
                <c:pt idx="9">
                  <c:v>33.259132930300723</c:v>
                </c:pt>
                <c:pt idx="10">
                  <c:v>34.305322387766445</c:v>
                </c:pt>
                <c:pt idx="11">
                  <c:v>30.80399695778485</c:v>
                </c:pt>
                <c:pt idx="12">
                  <c:v>31.210322394263883</c:v>
                </c:pt>
                <c:pt idx="13">
                  <c:v>31.601500274300228</c:v>
                </c:pt>
                <c:pt idx="14">
                  <c:v>32.042895134261464</c:v>
                </c:pt>
                <c:pt idx="15">
                  <c:v>32.465980292938994</c:v>
                </c:pt>
                <c:pt idx="16">
                  <c:v>32.856552507730214</c:v>
                </c:pt>
                <c:pt idx="17">
                  <c:v>33.237073567564195</c:v>
                </c:pt>
                <c:pt idx="18">
                  <c:v>33.623445759237953</c:v>
                </c:pt>
                <c:pt idx="19">
                  <c:v>34.014787666671296</c:v>
                </c:pt>
                <c:pt idx="20">
                  <c:v>34.433675528694195</c:v>
                </c:pt>
                <c:pt idx="21">
                  <c:v>34.849464167039891</c:v>
                </c:pt>
                <c:pt idx="22">
                  <c:v>35.26012990502187</c:v>
                </c:pt>
                <c:pt idx="23">
                  <c:v>35.681599033502522</c:v>
                </c:pt>
                <c:pt idx="24">
                  <c:v>36.116645712300098</c:v>
                </c:pt>
                <c:pt idx="25">
                  <c:v>36.555629953131522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55.191320586744112</c:v>
                </c:pt>
                <c:pt idx="1">
                  <c:v>55.276831807801891</c:v>
                </c:pt>
                <c:pt idx="2">
                  <c:v>55.550155039845194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58.409921470548277</c:v>
                </c:pt>
                <c:pt idx="6">
                  <c:v>63.325800687830686</c:v>
                </c:pt>
                <c:pt idx="7">
                  <c:v>63.282571054547489</c:v>
                </c:pt>
                <c:pt idx="8">
                  <c:v>66.859171036547878</c:v>
                </c:pt>
                <c:pt idx="9">
                  <c:v>68.774685614639026</c:v>
                </c:pt>
                <c:pt idx="10">
                  <c:v>72.254850719628152</c:v>
                </c:pt>
                <c:pt idx="11">
                  <c:v>73.390531339407858</c:v>
                </c:pt>
                <c:pt idx="12">
                  <c:v>74.145780339950136</c:v>
                </c:pt>
                <c:pt idx="13">
                  <c:v>75.134720632488168</c:v>
                </c:pt>
                <c:pt idx="14">
                  <c:v>76.250764490138323</c:v>
                </c:pt>
                <c:pt idx="15">
                  <c:v>77.232588783138354</c:v>
                </c:pt>
                <c:pt idx="16">
                  <c:v>78.16930032786577</c:v>
                </c:pt>
                <c:pt idx="17">
                  <c:v>79.088768760983896</c:v>
                </c:pt>
                <c:pt idx="18">
                  <c:v>79.988984546983204</c:v>
                </c:pt>
                <c:pt idx="19">
                  <c:v>80.900587948191983</c:v>
                </c:pt>
                <c:pt idx="20">
                  <c:v>81.865071412150428</c:v>
                </c:pt>
                <c:pt idx="21">
                  <c:v>82.835926453431085</c:v>
                </c:pt>
                <c:pt idx="22">
                  <c:v>83.790739915868414</c:v>
                </c:pt>
                <c:pt idx="23">
                  <c:v>84.756733259387872</c:v>
                </c:pt>
                <c:pt idx="24">
                  <c:v>85.72258606215604</c:v>
                </c:pt>
                <c:pt idx="25">
                  <c:v>86.658155742715564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34.862966784656095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38.0358795079771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40.325214371883533</c:v>
                </c:pt>
                <c:pt idx="8">
                  <c:v>41.025392363680609</c:v>
                </c:pt>
                <c:pt idx="9">
                  <c:v>42.069075743705582</c:v>
                </c:pt>
                <c:pt idx="10">
                  <c:v>43.564672037750178</c:v>
                </c:pt>
                <c:pt idx="11">
                  <c:v>44.234602647735528</c:v>
                </c:pt>
                <c:pt idx="12">
                  <c:v>44.509817157625918</c:v>
                </c:pt>
                <c:pt idx="13">
                  <c:v>44.990228766283607</c:v>
                </c:pt>
                <c:pt idx="14">
                  <c:v>45.602411932941209</c:v>
                </c:pt>
                <c:pt idx="15">
                  <c:v>46.135428576470972</c:v>
                </c:pt>
                <c:pt idx="16">
                  <c:v>46.630821301956445</c:v>
                </c:pt>
                <c:pt idx="17">
                  <c:v>47.109976508102108</c:v>
                </c:pt>
                <c:pt idx="18">
                  <c:v>47.605514827174048</c:v>
                </c:pt>
                <c:pt idx="19">
                  <c:v>48.103525973750152</c:v>
                </c:pt>
                <c:pt idx="20">
                  <c:v>48.615626748686793</c:v>
                </c:pt>
                <c:pt idx="21">
                  <c:v>49.119265717142511</c:v>
                </c:pt>
                <c:pt idx="22">
                  <c:v>49.615863119405461</c:v>
                </c:pt>
                <c:pt idx="23">
                  <c:v>50.148446451581933</c:v>
                </c:pt>
                <c:pt idx="24">
                  <c:v>50.674778475932108</c:v>
                </c:pt>
                <c:pt idx="25">
                  <c:v>51.209312953501602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38.093169829871321</c:v>
                </c:pt>
                <c:pt idx="1">
                  <c:v>37.864451796332048</c:v>
                </c:pt>
                <c:pt idx="2">
                  <c:v>38.255462464981747</c:v>
                </c:pt>
                <c:pt idx="3">
                  <c:v>37.428057880414933</c:v>
                </c:pt>
                <c:pt idx="4">
                  <c:v>39.749789291639139</c:v>
                </c:pt>
                <c:pt idx="5">
                  <c:v>40.379034533890731</c:v>
                </c:pt>
                <c:pt idx="6">
                  <c:v>39.357541565403309</c:v>
                </c:pt>
                <c:pt idx="7">
                  <c:v>40.961645037355076</c:v>
                </c:pt>
                <c:pt idx="8">
                  <c:v>40.814727640337942</c:v>
                </c:pt>
                <c:pt idx="9">
                  <c:v>39.056482916390124</c:v>
                </c:pt>
                <c:pt idx="10">
                  <c:v>40.092042779076976</c:v>
                </c:pt>
                <c:pt idx="11">
                  <c:v>40.88157459638407</c:v>
                </c:pt>
                <c:pt idx="12">
                  <c:v>40.927784475397146</c:v>
                </c:pt>
                <c:pt idx="13">
                  <c:v>40.964474855691734</c:v>
                </c:pt>
                <c:pt idx="14">
                  <c:v>41.036953582486589</c:v>
                </c:pt>
                <c:pt idx="15">
                  <c:v>41.024980222581007</c:v>
                </c:pt>
                <c:pt idx="16">
                  <c:v>40.913037057924491</c:v>
                </c:pt>
                <c:pt idx="17">
                  <c:v>40.772546116544206</c:v>
                </c:pt>
                <c:pt idx="18">
                  <c:v>40.586531463351768</c:v>
                </c:pt>
                <c:pt idx="19">
                  <c:v>40.385366679595755</c:v>
                </c:pt>
                <c:pt idx="20">
                  <c:v>40.201175399366207</c:v>
                </c:pt>
                <c:pt idx="21">
                  <c:v>39.99555244130228</c:v>
                </c:pt>
                <c:pt idx="22">
                  <c:v>39.793663363687763</c:v>
                </c:pt>
                <c:pt idx="23">
                  <c:v>39.526493176388527</c:v>
                </c:pt>
                <c:pt idx="24">
                  <c:v>39.263962650064357</c:v>
                </c:pt>
                <c:pt idx="25">
                  <c:v>39.050770151200929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44.849941199352884</c:v>
                </c:pt>
                <c:pt idx="1">
                  <c:v>41.21761100865286</c:v>
                </c:pt>
                <c:pt idx="2">
                  <c:v>42.279382666079627</c:v>
                </c:pt>
                <c:pt idx="3">
                  <c:v>43.339135385548687</c:v>
                </c:pt>
                <c:pt idx="4">
                  <c:v>44.245306547615328</c:v>
                </c:pt>
                <c:pt idx="5">
                  <c:v>45.057614002628164</c:v>
                </c:pt>
                <c:pt idx="6">
                  <c:v>41.00932491647994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47.910034785751513</c:v>
                </c:pt>
                <c:pt idx="10">
                  <c:v>40.679959854925833</c:v>
                </c:pt>
                <c:pt idx="11">
                  <c:v>40.692549361195255</c:v>
                </c:pt>
                <c:pt idx="12">
                  <c:v>40.553914348852672</c:v>
                </c:pt>
                <c:pt idx="13">
                  <c:v>40.367252843198031</c:v>
                </c:pt>
                <c:pt idx="14">
                  <c:v>40.219256607886209</c:v>
                </c:pt>
                <c:pt idx="15">
                  <c:v>40.02303727104411</c:v>
                </c:pt>
                <c:pt idx="16">
                  <c:v>39.806852153739605</c:v>
                </c:pt>
                <c:pt idx="17">
                  <c:v>39.562849923815492</c:v>
                </c:pt>
                <c:pt idx="18">
                  <c:v>39.33006469190331</c:v>
                </c:pt>
                <c:pt idx="19">
                  <c:v>39.082574504484469</c:v>
                </c:pt>
                <c:pt idx="20">
                  <c:v>38.856171068687964</c:v>
                </c:pt>
                <c:pt idx="21">
                  <c:v>38.628191099791515</c:v>
                </c:pt>
                <c:pt idx="22">
                  <c:v>38.404608568353673</c:v>
                </c:pt>
                <c:pt idx="23">
                  <c:v>38.181458463794741</c:v>
                </c:pt>
                <c:pt idx="24">
                  <c:v>37.957517557264389</c:v>
                </c:pt>
                <c:pt idx="25">
                  <c:v>37.723997218452951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31.50472905436613</c:v>
                </c:pt>
                <c:pt idx="2">
                  <c:v>32.168953719633997</c:v>
                </c:pt>
                <c:pt idx="3">
                  <c:v>32.776499647022867</c:v>
                </c:pt>
                <c:pt idx="4">
                  <c:v>34.070825462436332</c:v>
                </c:pt>
                <c:pt idx="5">
                  <c:v>33.361224377267433</c:v>
                </c:pt>
                <c:pt idx="6">
                  <c:v>35.670636843612101</c:v>
                </c:pt>
                <c:pt idx="7">
                  <c:v>35.58501079751494</c:v>
                </c:pt>
                <c:pt idx="8">
                  <c:v>33.971625723204653</c:v>
                </c:pt>
                <c:pt idx="9">
                  <c:v>33.376626551529704</c:v>
                </c:pt>
                <c:pt idx="10">
                  <c:v>31.920262016781045</c:v>
                </c:pt>
                <c:pt idx="11">
                  <c:v>31.349836020255047</c:v>
                </c:pt>
                <c:pt idx="12">
                  <c:v>31.562188951000891</c:v>
                </c:pt>
                <c:pt idx="13">
                  <c:v>31.831664114690568</c:v>
                </c:pt>
                <c:pt idx="14">
                  <c:v>32.153019785709425</c:v>
                </c:pt>
                <c:pt idx="15">
                  <c:v>32.42186418835783</c:v>
                </c:pt>
                <c:pt idx="16">
                  <c:v>32.664421690555223</c:v>
                </c:pt>
                <c:pt idx="17">
                  <c:v>32.901638376670903</c:v>
                </c:pt>
                <c:pt idx="18">
                  <c:v>33.151190052566903</c:v>
                </c:pt>
                <c:pt idx="19">
                  <c:v>33.395953563270666</c:v>
                </c:pt>
                <c:pt idx="20">
                  <c:v>33.64084492831509</c:v>
                </c:pt>
                <c:pt idx="21">
                  <c:v>33.896460579607535</c:v>
                </c:pt>
                <c:pt idx="22">
                  <c:v>34.146666003507917</c:v>
                </c:pt>
                <c:pt idx="23">
                  <c:v>34.413799612856614</c:v>
                </c:pt>
                <c:pt idx="24">
                  <c:v>34.683434136366586</c:v>
                </c:pt>
                <c:pt idx="25">
                  <c:v>34.950000946744787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24.981259286453778</c:v>
                </c:pt>
                <c:pt idx="1">
                  <c:v>25.9050463515002</c:v>
                </c:pt>
                <c:pt idx="2">
                  <c:v>27.507022176082472</c:v>
                </c:pt>
                <c:pt idx="3">
                  <c:v>26.595575201349401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27.191118711450041</c:v>
                </c:pt>
                <c:pt idx="7">
                  <c:v>27.653160079466989</c:v>
                </c:pt>
                <c:pt idx="8">
                  <c:v>26.617168345969787</c:v>
                </c:pt>
                <c:pt idx="9">
                  <c:v>26.693458119837896</c:v>
                </c:pt>
                <c:pt idx="10">
                  <c:v>26.439516238780485</c:v>
                </c:pt>
                <c:pt idx="11">
                  <c:v>26.315312147573266</c:v>
                </c:pt>
                <c:pt idx="12">
                  <c:v>26.45304457863087</c:v>
                </c:pt>
                <c:pt idx="13">
                  <c:v>26.57873171282786</c:v>
                </c:pt>
                <c:pt idx="14">
                  <c:v>26.724399911874968</c:v>
                </c:pt>
                <c:pt idx="15">
                  <c:v>26.819967509932461</c:v>
                </c:pt>
                <c:pt idx="16">
                  <c:v>26.887797584774827</c:v>
                </c:pt>
                <c:pt idx="17">
                  <c:v>26.946293696353173</c:v>
                </c:pt>
                <c:pt idx="18">
                  <c:v>27.007386996888716</c:v>
                </c:pt>
                <c:pt idx="19">
                  <c:v>27.069863515306256</c:v>
                </c:pt>
                <c:pt idx="20">
                  <c:v>27.138225933592089</c:v>
                </c:pt>
                <c:pt idx="21">
                  <c:v>27.233010810500112</c:v>
                </c:pt>
                <c:pt idx="22">
                  <c:v>27.315769584949315</c:v>
                </c:pt>
                <c:pt idx="23">
                  <c:v>27.397111259006049</c:v>
                </c:pt>
                <c:pt idx="24">
                  <c:v>27.462427008753004</c:v>
                </c:pt>
                <c:pt idx="25">
                  <c:v>27.507660128777463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27.245547893735313</c:v>
                </c:pt>
                <c:pt idx="1">
                  <c:v>25.497236520630985</c:v>
                </c:pt>
                <c:pt idx="2">
                  <c:v>27.109824500277057</c:v>
                </c:pt>
                <c:pt idx="3">
                  <c:v>26.192025597203109</c:v>
                </c:pt>
                <c:pt idx="4">
                  <c:v>27.517376816752069</c:v>
                </c:pt>
                <c:pt idx="5">
                  <c:v>28.338704181122104</c:v>
                </c:pt>
                <c:pt idx="6">
                  <c:v>28.186017797306356</c:v>
                </c:pt>
                <c:pt idx="7">
                  <c:v>27.854051698929879</c:v>
                </c:pt>
                <c:pt idx="8">
                  <c:v>28.100365160057354</c:v>
                </c:pt>
                <c:pt idx="9">
                  <c:v>29.800905787185311</c:v>
                </c:pt>
                <c:pt idx="10">
                  <c:v>26.007897103976369</c:v>
                </c:pt>
                <c:pt idx="11">
                  <c:v>26.956452081740949</c:v>
                </c:pt>
                <c:pt idx="12">
                  <c:v>26.975019955643255</c:v>
                </c:pt>
                <c:pt idx="13">
                  <c:v>26.991423683475603</c:v>
                </c:pt>
                <c:pt idx="14">
                  <c:v>27.008397340330273</c:v>
                </c:pt>
                <c:pt idx="15">
                  <c:v>26.970085882184172</c:v>
                </c:pt>
                <c:pt idx="16">
                  <c:v>26.937442469459214</c:v>
                </c:pt>
                <c:pt idx="17">
                  <c:v>26.89678486767329</c:v>
                </c:pt>
                <c:pt idx="18">
                  <c:v>26.84837855671941</c:v>
                </c:pt>
                <c:pt idx="19">
                  <c:v>26.782168804673585</c:v>
                </c:pt>
                <c:pt idx="20">
                  <c:v>26.722355644871747</c:v>
                </c:pt>
                <c:pt idx="21">
                  <c:v>26.649994902148826</c:v>
                </c:pt>
                <c:pt idx="22">
                  <c:v>26.597266503529966</c:v>
                </c:pt>
                <c:pt idx="23">
                  <c:v>26.536041090055257</c:v>
                </c:pt>
                <c:pt idx="24">
                  <c:v>26.449315547292372</c:v>
                </c:pt>
                <c:pt idx="25">
                  <c:v>26.348441884628123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39.093218904518956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36.547687252935475</c:v>
                </c:pt>
                <c:pt idx="4">
                  <c:v>39.880639108343736</c:v>
                </c:pt>
                <c:pt idx="5">
                  <c:v>40.155772080312502</c:v>
                </c:pt>
                <c:pt idx="6">
                  <c:v>39.937915247953725</c:v>
                </c:pt>
                <c:pt idx="7">
                  <c:v>39.336636060400977</c:v>
                </c:pt>
                <c:pt idx="8">
                  <c:v>38.865737972897399</c:v>
                </c:pt>
                <c:pt idx="9">
                  <c:v>39.52759755065992</c:v>
                </c:pt>
                <c:pt idx="10">
                  <c:v>35.186476861314475</c:v>
                </c:pt>
                <c:pt idx="11">
                  <c:v>36.459144847923092</c:v>
                </c:pt>
                <c:pt idx="12">
                  <c:v>36.750127798635013</c:v>
                </c:pt>
                <c:pt idx="13">
                  <c:v>36.766003117044249</c:v>
                </c:pt>
                <c:pt idx="14">
                  <c:v>36.792901214371497</c:v>
                </c:pt>
                <c:pt idx="15">
                  <c:v>36.914067273352046</c:v>
                </c:pt>
                <c:pt idx="16">
                  <c:v>36.96077490599415</c:v>
                </c:pt>
                <c:pt idx="17">
                  <c:v>36.934068182292776</c:v>
                </c:pt>
                <c:pt idx="18">
                  <c:v>36.915503105174565</c:v>
                </c:pt>
                <c:pt idx="19">
                  <c:v>36.899171344056107</c:v>
                </c:pt>
                <c:pt idx="20">
                  <c:v>36.89685333563569</c:v>
                </c:pt>
                <c:pt idx="21">
                  <c:v>36.870133829036263</c:v>
                </c:pt>
                <c:pt idx="22">
                  <c:v>36.856293035675748</c:v>
                </c:pt>
                <c:pt idx="23">
                  <c:v>36.841317653426287</c:v>
                </c:pt>
                <c:pt idx="24">
                  <c:v>36.821332849870984</c:v>
                </c:pt>
                <c:pt idx="25">
                  <c:v>36.804031020846729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23.390109918973316</c:v>
                </c:pt>
                <c:pt idx="1">
                  <c:v>25.14970727803939</c:v>
                </c:pt>
                <c:pt idx="2">
                  <c:v>26.201002480047983</c:v>
                </c:pt>
                <c:pt idx="3">
                  <c:v>26.942098250534556</c:v>
                </c:pt>
                <c:pt idx="4">
                  <c:v>27.989076852080757</c:v>
                </c:pt>
                <c:pt idx="5">
                  <c:v>28.30850866872121</c:v>
                </c:pt>
                <c:pt idx="6">
                  <c:v>29.17928399600461</c:v>
                </c:pt>
                <c:pt idx="7">
                  <c:v>30.506374447322422</c:v>
                </c:pt>
                <c:pt idx="8">
                  <c:v>31.571807189152086</c:v>
                </c:pt>
                <c:pt idx="9">
                  <c:v>33.259132930300723</c:v>
                </c:pt>
                <c:pt idx="10">
                  <c:v>34.305322387766445</c:v>
                </c:pt>
                <c:pt idx="11">
                  <c:v>30.80399695778485</c:v>
                </c:pt>
                <c:pt idx="12">
                  <c:v>31.210322394263883</c:v>
                </c:pt>
                <c:pt idx="13">
                  <c:v>31.601500274300228</c:v>
                </c:pt>
                <c:pt idx="14">
                  <c:v>32.042895134261464</c:v>
                </c:pt>
                <c:pt idx="15">
                  <c:v>32.465980292938994</c:v>
                </c:pt>
                <c:pt idx="16">
                  <c:v>32.856552507730214</c:v>
                </c:pt>
                <c:pt idx="17">
                  <c:v>33.237073567564195</c:v>
                </c:pt>
                <c:pt idx="18">
                  <c:v>33.623445759237953</c:v>
                </c:pt>
                <c:pt idx="19">
                  <c:v>34.014787666671296</c:v>
                </c:pt>
                <c:pt idx="20">
                  <c:v>34.433675528694195</c:v>
                </c:pt>
                <c:pt idx="21">
                  <c:v>34.849464167039891</c:v>
                </c:pt>
                <c:pt idx="22">
                  <c:v>35.26012990502187</c:v>
                </c:pt>
                <c:pt idx="23">
                  <c:v>35.681599033502522</c:v>
                </c:pt>
                <c:pt idx="24">
                  <c:v>36.116645712300098</c:v>
                </c:pt>
                <c:pt idx="25">
                  <c:v>36.555629953131522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55.191320586744112</c:v>
                </c:pt>
                <c:pt idx="1">
                  <c:v>55.276831807801891</c:v>
                </c:pt>
                <c:pt idx="2">
                  <c:v>55.550155039845194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58.409921470548277</c:v>
                </c:pt>
                <c:pt idx="6">
                  <c:v>63.325800687830686</c:v>
                </c:pt>
                <c:pt idx="7">
                  <c:v>63.282571054547489</c:v>
                </c:pt>
                <c:pt idx="8">
                  <c:v>66.859171036547878</c:v>
                </c:pt>
                <c:pt idx="9">
                  <c:v>68.774685614639026</c:v>
                </c:pt>
                <c:pt idx="10">
                  <c:v>72.254850719628152</c:v>
                </c:pt>
                <c:pt idx="11">
                  <c:v>73.390531339407858</c:v>
                </c:pt>
                <c:pt idx="12">
                  <c:v>74.145780339950136</c:v>
                </c:pt>
                <c:pt idx="13">
                  <c:v>75.134720632488168</c:v>
                </c:pt>
                <c:pt idx="14">
                  <c:v>76.250764490138323</c:v>
                </c:pt>
                <c:pt idx="15">
                  <c:v>77.232588783138354</c:v>
                </c:pt>
                <c:pt idx="16">
                  <c:v>78.16930032786577</c:v>
                </c:pt>
                <c:pt idx="17">
                  <c:v>79.088768760983896</c:v>
                </c:pt>
                <c:pt idx="18">
                  <c:v>79.988984546983204</c:v>
                </c:pt>
                <c:pt idx="19">
                  <c:v>80.900587948191983</c:v>
                </c:pt>
                <c:pt idx="20">
                  <c:v>81.865071412150428</c:v>
                </c:pt>
                <c:pt idx="21">
                  <c:v>82.835926453431085</c:v>
                </c:pt>
                <c:pt idx="22">
                  <c:v>83.790739915868414</c:v>
                </c:pt>
                <c:pt idx="23">
                  <c:v>84.756733259387872</c:v>
                </c:pt>
                <c:pt idx="24">
                  <c:v>85.72258606215604</c:v>
                </c:pt>
                <c:pt idx="25">
                  <c:v>86.658155742715564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34.862966784656095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38.0358795079771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40.325214371883533</c:v>
                </c:pt>
                <c:pt idx="8">
                  <c:v>41.025392363680609</c:v>
                </c:pt>
                <c:pt idx="9">
                  <c:v>42.069075743705582</c:v>
                </c:pt>
                <c:pt idx="10">
                  <c:v>43.564672037750178</c:v>
                </c:pt>
                <c:pt idx="11">
                  <c:v>44.234602647735528</c:v>
                </c:pt>
                <c:pt idx="12">
                  <c:v>44.509817157625918</c:v>
                </c:pt>
                <c:pt idx="13">
                  <c:v>44.990228766283607</c:v>
                </c:pt>
                <c:pt idx="14">
                  <c:v>45.602411932941209</c:v>
                </c:pt>
                <c:pt idx="15">
                  <c:v>46.135428576470972</c:v>
                </c:pt>
                <c:pt idx="16">
                  <c:v>46.630821301956445</c:v>
                </c:pt>
                <c:pt idx="17">
                  <c:v>47.109976508102108</c:v>
                </c:pt>
                <c:pt idx="18">
                  <c:v>47.605514827174048</c:v>
                </c:pt>
                <c:pt idx="19">
                  <c:v>48.103525973750152</c:v>
                </c:pt>
                <c:pt idx="20">
                  <c:v>48.615626748686793</c:v>
                </c:pt>
                <c:pt idx="21">
                  <c:v>49.119265717142511</c:v>
                </c:pt>
                <c:pt idx="22">
                  <c:v>49.615863119405461</c:v>
                </c:pt>
                <c:pt idx="23">
                  <c:v>50.148446451581933</c:v>
                </c:pt>
                <c:pt idx="24">
                  <c:v>50.674778475932108</c:v>
                </c:pt>
                <c:pt idx="25">
                  <c:v>51.209312953501602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38.093169829871321</c:v>
                </c:pt>
                <c:pt idx="1">
                  <c:v>37.864451796332048</c:v>
                </c:pt>
                <c:pt idx="2">
                  <c:v>38.255462464981747</c:v>
                </c:pt>
                <c:pt idx="3">
                  <c:v>37.428057880414933</c:v>
                </c:pt>
                <c:pt idx="4">
                  <c:v>39.749789291639139</c:v>
                </c:pt>
                <c:pt idx="5">
                  <c:v>40.379034533890731</c:v>
                </c:pt>
                <c:pt idx="6">
                  <c:v>39.357541565403309</c:v>
                </c:pt>
                <c:pt idx="7">
                  <c:v>40.961645037355076</c:v>
                </c:pt>
                <c:pt idx="8">
                  <c:v>40.814727640337942</c:v>
                </c:pt>
                <c:pt idx="9">
                  <c:v>39.056482916390124</c:v>
                </c:pt>
                <c:pt idx="10">
                  <c:v>40.092042779076976</c:v>
                </c:pt>
                <c:pt idx="11">
                  <c:v>40.88157459638407</c:v>
                </c:pt>
                <c:pt idx="12">
                  <c:v>40.927784475397146</c:v>
                </c:pt>
                <c:pt idx="13">
                  <c:v>40.964474855691734</c:v>
                </c:pt>
                <c:pt idx="14">
                  <c:v>41.036953582486589</c:v>
                </c:pt>
                <c:pt idx="15">
                  <c:v>41.024980222581007</c:v>
                </c:pt>
                <c:pt idx="16">
                  <c:v>40.913037057924491</c:v>
                </c:pt>
                <c:pt idx="17">
                  <c:v>40.772546116544206</c:v>
                </c:pt>
                <c:pt idx="18">
                  <c:v>40.586531463351768</c:v>
                </c:pt>
                <c:pt idx="19">
                  <c:v>40.385366679595755</c:v>
                </c:pt>
                <c:pt idx="20">
                  <c:v>40.201175399366207</c:v>
                </c:pt>
                <c:pt idx="21">
                  <c:v>39.99555244130228</c:v>
                </c:pt>
                <c:pt idx="22">
                  <c:v>39.793663363687763</c:v>
                </c:pt>
                <c:pt idx="23">
                  <c:v>39.526493176388527</c:v>
                </c:pt>
                <c:pt idx="24">
                  <c:v>39.263962650064357</c:v>
                </c:pt>
                <c:pt idx="25">
                  <c:v>39.050770151200929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44.849941199352884</c:v>
                </c:pt>
                <c:pt idx="1">
                  <c:v>41.21761100865286</c:v>
                </c:pt>
                <c:pt idx="2">
                  <c:v>42.279382666079627</c:v>
                </c:pt>
                <c:pt idx="3">
                  <c:v>43.339135385548687</c:v>
                </c:pt>
                <c:pt idx="4">
                  <c:v>44.245306547615328</c:v>
                </c:pt>
                <c:pt idx="5">
                  <c:v>45.057614002628164</c:v>
                </c:pt>
                <c:pt idx="6">
                  <c:v>41.00932491647994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47.910034785751513</c:v>
                </c:pt>
                <c:pt idx="10">
                  <c:v>40.679959854925833</c:v>
                </c:pt>
                <c:pt idx="11">
                  <c:v>40.692549361195255</c:v>
                </c:pt>
                <c:pt idx="12">
                  <c:v>40.553914348852672</c:v>
                </c:pt>
                <c:pt idx="13">
                  <c:v>40.367252843198031</c:v>
                </c:pt>
                <c:pt idx="14">
                  <c:v>40.219256607886209</c:v>
                </c:pt>
                <c:pt idx="15">
                  <c:v>40.02303727104411</c:v>
                </c:pt>
                <c:pt idx="16">
                  <c:v>39.806852153739605</c:v>
                </c:pt>
                <c:pt idx="17">
                  <c:v>39.562849923815492</c:v>
                </c:pt>
                <c:pt idx="18">
                  <c:v>39.33006469190331</c:v>
                </c:pt>
                <c:pt idx="19">
                  <c:v>39.082574504484469</c:v>
                </c:pt>
                <c:pt idx="20">
                  <c:v>38.856171068687964</c:v>
                </c:pt>
                <c:pt idx="21">
                  <c:v>38.628191099791515</c:v>
                </c:pt>
                <c:pt idx="22">
                  <c:v>38.404608568353673</c:v>
                </c:pt>
                <c:pt idx="23">
                  <c:v>38.181458463794741</c:v>
                </c:pt>
                <c:pt idx="24">
                  <c:v>37.957517557264389</c:v>
                </c:pt>
                <c:pt idx="25">
                  <c:v>37.723997218452951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31.50472905436613</c:v>
                </c:pt>
                <c:pt idx="2">
                  <c:v>32.168953719633997</c:v>
                </c:pt>
                <c:pt idx="3">
                  <c:v>32.776499647022867</c:v>
                </c:pt>
                <c:pt idx="4">
                  <c:v>34.070825462436332</c:v>
                </c:pt>
                <c:pt idx="5">
                  <c:v>33.361224377267433</c:v>
                </c:pt>
                <c:pt idx="6">
                  <c:v>35.670636843612101</c:v>
                </c:pt>
                <c:pt idx="7">
                  <c:v>35.58501079751494</c:v>
                </c:pt>
                <c:pt idx="8">
                  <c:v>33.971625723204653</c:v>
                </c:pt>
                <c:pt idx="9">
                  <c:v>33.376626551529704</c:v>
                </c:pt>
                <c:pt idx="10">
                  <c:v>31.920262016781045</c:v>
                </c:pt>
                <c:pt idx="11">
                  <c:v>31.349836020255047</c:v>
                </c:pt>
                <c:pt idx="12">
                  <c:v>31.562188951000891</c:v>
                </c:pt>
                <c:pt idx="13">
                  <c:v>31.831664114690568</c:v>
                </c:pt>
                <c:pt idx="14">
                  <c:v>32.153019785709425</c:v>
                </c:pt>
                <c:pt idx="15">
                  <c:v>32.42186418835783</c:v>
                </c:pt>
                <c:pt idx="16">
                  <c:v>32.664421690555223</c:v>
                </c:pt>
                <c:pt idx="17">
                  <c:v>32.901638376670903</c:v>
                </c:pt>
                <c:pt idx="18">
                  <c:v>33.151190052566903</c:v>
                </c:pt>
                <c:pt idx="19">
                  <c:v>33.395953563270666</c:v>
                </c:pt>
                <c:pt idx="20">
                  <c:v>33.64084492831509</c:v>
                </c:pt>
                <c:pt idx="21">
                  <c:v>33.896460579607535</c:v>
                </c:pt>
                <c:pt idx="22">
                  <c:v>34.146666003507917</c:v>
                </c:pt>
                <c:pt idx="23">
                  <c:v>34.413799612856614</c:v>
                </c:pt>
                <c:pt idx="24">
                  <c:v>34.683434136366586</c:v>
                </c:pt>
                <c:pt idx="25">
                  <c:v>34.950000946744787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24.981259286453778</c:v>
                </c:pt>
                <c:pt idx="1">
                  <c:v>25.9050463515002</c:v>
                </c:pt>
                <c:pt idx="2">
                  <c:v>27.507022176082472</c:v>
                </c:pt>
                <c:pt idx="3">
                  <c:v>26.595575201349401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27.191118711450041</c:v>
                </c:pt>
                <c:pt idx="7">
                  <c:v>27.653160079466989</c:v>
                </c:pt>
                <c:pt idx="8">
                  <c:v>26.617168345969787</c:v>
                </c:pt>
                <c:pt idx="9">
                  <c:v>26.693458119837896</c:v>
                </c:pt>
                <c:pt idx="10">
                  <c:v>26.439516238780485</c:v>
                </c:pt>
                <c:pt idx="11">
                  <c:v>26.315312147573266</c:v>
                </c:pt>
                <c:pt idx="12">
                  <c:v>26.45304457863087</c:v>
                </c:pt>
                <c:pt idx="13">
                  <c:v>26.57873171282786</c:v>
                </c:pt>
                <c:pt idx="14">
                  <c:v>26.724399911874968</c:v>
                </c:pt>
                <c:pt idx="15">
                  <c:v>26.819967509932461</c:v>
                </c:pt>
                <c:pt idx="16">
                  <c:v>26.887797584774827</c:v>
                </c:pt>
                <c:pt idx="17">
                  <c:v>26.946293696353173</c:v>
                </c:pt>
                <c:pt idx="18">
                  <c:v>27.007386996888716</c:v>
                </c:pt>
                <c:pt idx="19">
                  <c:v>27.069863515306256</c:v>
                </c:pt>
                <c:pt idx="20">
                  <c:v>27.138225933592089</c:v>
                </c:pt>
                <c:pt idx="21">
                  <c:v>27.233010810500112</c:v>
                </c:pt>
                <c:pt idx="22">
                  <c:v>27.315769584949315</c:v>
                </c:pt>
                <c:pt idx="23">
                  <c:v>27.397111259006049</c:v>
                </c:pt>
                <c:pt idx="24">
                  <c:v>27.462427008753004</c:v>
                </c:pt>
                <c:pt idx="25">
                  <c:v>27.507660128777463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27.245547893735313</c:v>
                </c:pt>
                <c:pt idx="1">
                  <c:v>25.497236520630985</c:v>
                </c:pt>
                <c:pt idx="2">
                  <c:v>27.109824500277057</c:v>
                </c:pt>
                <c:pt idx="3">
                  <c:v>26.192025597203109</c:v>
                </c:pt>
                <c:pt idx="4">
                  <c:v>27.517376816752069</c:v>
                </c:pt>
                <c:pt idx="5">
                  <c:v>28.338704181122104</c:v>
                </c:pt>
                <c:pt idx="6">
                  <c:v>28.186017797306356</c:v>
                </c:pt>
                <c:pt idx="7">
                  <c:v>27.854051698929879</c:v>
                </c:pt>
                <c:pt idx="8">
                  <c:v>28.100365160057354</c:v>
                </c:pt>
                <c:pt idx="9">
                  <c:v>29.800905787185311</c:v>
                </c:pt>
                <c:pt idx="10">
                  <c:v>26.007897103976369</c:v>
                </c:pt>
                <c:pt idx="11">
                  <c:v>26.956452081740949</c:v>
                </c:pt>
                <c:pt idx="12">
                  <c:v>26.975019955643255</c:v>
                </c:pt>
                <c:pt idx="13">
                  <c:v>26.991423683475603</c:v>
                </c:pt>
                <c:pt idx="14">
                  <c:v>27.008397340330273</c:v>
                </c:pt>
                <c:pt idx="15">
                  <c:v>26.970085882184172</c:v>
                </c:pt>
                <c:pt idx="16">
                  <c:v>26.937442469459214</c:v>
                </c:pt>
                <c:pt idx="17">
                  <c:v>26.89678486767329</c:v>
                </c:pt>
                <c:pt idx="18">
                  <c:v>26.84837855671941</c:v>
                </c:pt>
                <c:pt idx="19">
                  <c:v>26.782168804673585</c:v>
                </c:pt>
                <c:pt idx="20">
                  <c:v>26.722355644871747</c:v>
                </c:pt>
                <c:pt idx="21">
                  <c:v>26.649994902148826</c:v>
                </c:pt>
                <c:pt idx="22">
                  <c:v>26.597266503529966</c:v>
                </c:pt>
                <c:pt idx="23">
                  <c:v>26.536041090055257</c:v>
                </c:pt>
                <c:pt idx="24">
                  <c:v>26.449315547292372</c:v>
                </c:pt>
                <c:pt idx="25">
                  <c:v>26.348441884628123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39.093218904518956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36.547687252935475</c:v>
                </c:pt>
                <c:pt idx="4">
                  <c:v>39.880639108343736</c:v>
                </c:pt>
                <c:pt idx="5">
                  <c:v>40.155772080312502</c:v>
                </c:pt>
                <c:pt idx="6">
                  <c:v>39.937915247953725</c:v>
                </c:pt>
                <c:pt idx="7">
                  <c:v>39.336636060400977</c:v>
                </c:pt>
                <c:pt idx="8">
                  <c:v>38.865737972897399</c:v>
                </c:pt>
                <c:pt idx="9">
                  <c:v>39.52759755065992</c:v>
                </c:pt>
                <c:pt idx="10">
                  <c:v>35.186476861314475</c:v>
                </c:pt>
                <c:pt idx="11">
                  <c:v>36.459144847923092</c:v>
                </c:pt>
                <c:pt idx="12">
                  <c:v>36.750127798635013</c:v>
                </c:pt>
                <c:pt idx="13">
                  <c:v>36.766003117044249</c:v>
                </c:pt>
                <c:pt idx="14">
                  <c:v>36.792901214371497</c:v>
                </c:pt>
                <c:pt idx="15">
                  <c:v>36.914067273352046</c:v>
                </c:pt>
                <c:pt idx="16">
                  <c:v>36.96077490599415</c:v>
                </c:pt>
                <c:pt idx="17">
                  <c:v>36.934068182292776</c:v>
                </c:pt>
                <c:pt idx="18">
                  <c:v>36.915503105174565</c:v>
                </c:pt>
                <c:pt idx="19">
                  <c:v>36.899171344056107</c:v>
                </c:pt>
                <c:pt idx="20">
                  <c:v>36.89685333563569</c:v>
                </c:pt>
                <c:pt idx="21">
                  <c:v>36.870133829036263</c:v>
                </c:pt>
                <c:pt idx="22">
                  <c:v>36.856293035675748</c:v>
                </c:pt>
                <c:pt idx="23">
                  <c:v>36.841317653426287</c:v>
                </c:pt>
                <c:pt idx="24">
                  <c:v>36.821332849870984</c:v>
                </c:pt>
                <c:pt idx="25">
                  <c:v>36.804031020846729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36.555629953131522</c:v>
                </c:pt>
                <c:pt idx="1">
                  <c:v>86.658155742715564</c:v>
                </c:pt>
                <c:pt idx="2">
                  <c:v>51.209312953501602</c:v>
                </c:pt>
                <c:pt idx="3">
                  <c:v>39.050770151200929</c:v>
                </c:pt>
                <c:pt idx="4">
                  <c:v>37.723997218452951</c:v>
                </c:pt>
                <c:pt idx="5">
                  <c:v>34.950000946744787</c:v>
                </c:pt>
                <c:pt idx="6">
                  <c:v>27.507660128777463</c:v>
                </c:pt>
                <c:pt idx="7">
                  <c:v>26.348441884628123</c:v>
                </c:pt>
                <c:pt idx="8">
                  <c:v>36.804031020846729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34.305322387766445</c:v>
                </c:pt>
                <c:pt idx="1">
                  <c:v>72.254850719628152</c:v>
                </c:pt>
                <c:pt idx="2">
                  <c:v>43.564672037750178</c:v>
                </c:pt>
                <c:pt idx="3">
                  <c:v>40.092042779076976</c:v>
                </c:pt>
                <c:pt idx="4">
                  <c:v>40.679959854925833</c:v>
                </c:pt>
                <c:pt idx="5">
                  <c:v>31.920262016781045</c:v>
                </c:pt>
                <c:pt idx="6">
                  <c:v>26.439516238780485</c:v>
                </c:pt>
                <c:pt idx="7">
                  <c:v>26.007897103976369</c:v>
                </c:pt>
                <c:pt idx="8">
                  <c:v>35.186476861314475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9.701394331630846</c:v>
                </c:pt>
                <c:pt idx="1">
                  <c:v>22.99796069688426</c:v>
                </c:pt>
                <c:pt idx="2">
                  <c:v>13.590293452766833</c:v>
                </c:pt>
                <c:pt idx="3">
                  <c:v>10.363572469586888</c:v>
                </c:pt>
                <c:pt idx="4">
                  <c:v>10.011463986553625</c:v>
                </c:pt>
                <c:pt idx="5">
                  <c:v>9.2752810308551883</c:v>
                </c:pt>
                <c:pt idx="6">
                  <c:v>7.3001794358871068</c:v>
                </c:pt>
                <c:pt idx="7">
                  <c:v>6.9925378135889229</c:v>
                </c:pt>
                <c:pt idx="8">
                  <c:v>9.7673167822463327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9.7889069763722905</c:v>
                </c:pt>
                <c:pt idx="1">
                  <c:v>20.617675714901136</c:v>
                </c:pt>
                <c:pt idx="2">
                  <c:v>12.431030882420135</c:v>
                </c:pt>
                <c:pt idx="3">
                  <c:v>11.440127943443446</c:v>
                </c:pt>
                <c:pt idx="4">
                  <c:v>11.607888079910127</c:v>
                </c:pt>
                <c:pt idx="5">
                  <c:v>9.1083381176772367</c:v>
                </c:pt>
                <c:pt idx="6">
                  <c:v>7.5444259650508894</c:v>
                </c:pt>
                <c:pt idx="7">
                  <c:v>7.4212649140611315</c:v>
                </c:pt>
                <c:pt idx="8">
                  <c:v>10.040341406163625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8.3430616224650347</c:v>
                </c:pt>
                <c:pt idx="1">
                  <c:v>17.214526554363399</c:v>
                </c:pt>
                <c:pt idx="2">
                  <c:v>11.200224145597112</c:v>
                </c:pt>
                <c:pt idx="3">
                  <c:v>11.900477602485877</c:v>
                </c:pt>
                <c:pt idx="4">
                  <c:v>13.279344898890136</c:v>
                </c:pt>
                <c:pt idx="5">
                  <c:v>9.8321940600129185</c:v>
                </c:pt>
                <c:pt idx="6">
                  <c:v>8.0435324297388853</c:v>
                </c:pt>
                <c:pt idx="7">
                  <c:v>8.3519608203574673</c:v>
                </c:pt>
                <c:pt idx="8">
                  <c:v>11.834677866089166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7.3105287743977398E-2</c:v>
                </c:pt>
                <c:pt idx="1">
                  <c:v>8.0272538103692864E-2</c:v>
                </c:pt>
                <c:pt idx="2">
                  <c:v>8.1105350829279707E-2</c:v>
                </c:pt>
                <c:pt idx="3">
                  <c:v>8.2943681041224057E-2</c:v>
                </c:pt>
                <c:pt idx="4">
                  <c:v>8.2191966276633249E-2</c:v>
                </c:pt>
                <c:pt idx="5">
                  <c:v>8.3430616224650353E-2</c:v>
                </c:pt>
                <c:pt idx="6">
                  <c:v>8.5113231366088088E-2</c:v>
                </c:pt>
                <c:pt idx="7">
                  <c:v>8.7941741249671856E-2</c:v>
                </c:pt>
                <c:pt idx="8">
                  <c:v>8.9369937496007551E-2</c:v>
                </c:pt>
                <c:pt idx="9">
                  <c:v>9.2266533867918221E-2</c:v>
                </c:pt>
                <c:pt idx="10">
                  <c:v>9.78890697637229E-2</c:v>
                </c:pt>
                <c:pt idx="11">
                  <c:v>8.7739677563730786E-2</c:v>
                </c:pt>
                <c:pt idx="12">
                  <c:v>8.8392475513933935E-2</c:v>
                </c:pt>
                <c:pt idx="13">
                  <c:v>8.8961675874795823E-2</c:v>
                </c:pt>
                <c:pt idx="14">
                  <c:v>8.9547566125521449E-2</c:v>
                </c:pt>
                <c:pt idx="15">
                  <c:v>9.0181274563173611E-2</c:v>
                </c:pt>
                <c:pt idx="16">
                  <c:v>9.0807354088363282E-2</c:v>
                </c:pt>
                <c:pt idx="17">
                  <c:v>9.1448819830964895E-2</c:v>
                </c:pt>
                <c:pt idx="18">
                  <c:v>9.2104646012096641E-2</c:v>
                </c:pt>
                <c:pt idx="19">
                  <c:v>9.2775868213726131E-2</c:v>
                </c:pt>
                <c:pt idx="20">
                  <c:v>9.3475786651177298E-2</c:v>
                </c:pt>
                <c:pt idx="21">
                  <c:v>9.416788938288656E-2</c:v>
                </c:pt>
                <c:pt idx="22">
                  <c:v>9.4841129334263627E-2</c:v>
                </c:pt>
                <c:pt idx="23">
                  <c:v>9.5537411431049171E-2</c:v>
                </c:pt>
                <c:pt idx="24">
                  <c:v>9.6272032968770252E-2</c:v>
                </c:pt>
                <c:pt idx="25">
                  <c:v>9.7013943316308457E-2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0.17249929078747717</c:v>
                </c:pt>
                <c:pt idx="1">
                  <c:v>0.17643193769566262</c:v>
                </c:pt>
                <c:pt idx="2">
                  <c:v>0.17195581797140741</c:v>
                </c:pt>
                <c:pt idx="3">
                  <c:v>0.18036968687338706</c:v>
                </c:pt>
                <c:pt idx="4">
                  <c:v>0.17626348169167214</c:v>
                </c:pt>
                <c:pt idx="5">
                  <c:v>0.17214526554363399</c:v>
                </c:pt>
                <c:pt idx="6">
                  <c:v>0.1847154140630772</c:v>
                </c:pt>
                <c:pt idx="7">
                  <c:v>0.18242677440751898</c:v>
                </c:pt>
                <c:pt idx="8">
                  <c:v>0.18925745684346543</c:v>
                </c:pt>
                <c:pt idx="9">
                  <c:v>0.19079276278238033</c:v>
                </c:pt>
                <c:pt idx="10">
                  <c:v>0.20617675714901135</c:v>
                </c:pt>
                <c:pt idx="11">
                  <c:v>0.20903980625550547</c:v>
                </c:pt>
                <c:pt idx="12">
                  <c:v>0.20999235414386835</c:v>
                </c:pt>
                <c:pt idx="13">
                  <c:v>0.21151244737853692</c:v>
                </c:pt>
                <c:pt idx="14">
                  <c:v>0.21309155576274366</c:v>
                </c:pt>
                <c:pt idx="15">
                  <c:v>0.21453020150423985</c:v>
                </c:pt>
                <c:pt idx="16">
                  <c:v>0.21604053961662834</c:v>
                </c:pt>
                <c:pt idx="17">
                  <c:v>0.2176056369816588</c:v>
                </c:pt>
                <c:pt idx="18">
                  <c:v>0.2191136851148813</c:v>
                </c:pt>
                <c:pt idx="19">
                  <c:v>0.22065762571990574</c:v>
                </c:pt>
                <c:pt idx="20">
                  <c:v>0.2222359893915096</c:v>
                </c:pt>
                <c:pt idx="21">
                  <c:v>0.223833695743684</c:v>
                </c:pt>
                <c:pt idx="22">
                  <c:v>0.22537660589397629</c:v>
                </c:pt>
                <c:pt idx="23">
                  <c:v>0.22693598707140059</c:v>
                </c:pt>
                <c:pt idx="24">
                  <c:v>0.22850094378320265</c:v>
                </c:pt>
                <c:pt idx="25">
                  <c:v>0.22997960696884259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0.1089634562312857</c:v>
                </c:pt>
                <c:pt idx="1">
                  <c:v>0.1112608741949126</c:v>
                </c:pt>
                <c:pt idx="2">
                  <c:v>0.1106492265968963</c:v>
                </c:pt>
                <c:pt idx="3">
                  <c:v>0.11210537896223756</c:v>
                </c:pt>
                <c:pt idx="4">
                  <c:v>0.11169513529665874</c:v>
                </c:pt>
                <c:pt idx="5">
                  <c:v>0.11200224145597112</c:v>
                </c:pt>
                <c:pt idx="6">
                  <c:v>0.11367579823748611</c:v>
                </c:pt>
                <c:pt idx="7">
                  <c:v>0.11624683799293595</c:v>
                </c:pt>
                <c:pt idx="8">
                  <c:v>0.11613008812973781</c:v>
                </c:pt>
                <c:pt idx="9">
                  <c:v>0.11670682486019733</c:v>
                </c:pt>
                <c:pt idx="10">
                  <c:v>0.12431030882420135</c:v>
                </c:pt>
                <c:pt idx="11">
                  <c:v>0.1259943564723415</c:v>
                </c:pt>
                <c:pt idx="12">
                  <c:v>0.1260587081906662</c:v>
                </c:pt>
                <c:pt idx="13">
                  <c:v>0.12665240935709549</c:v>
                </c:pt>
                <c:pt idx="14">
                  <c:v>0.12744119970863679</c:v>
                </c:pt>
                <c:pt idx="15">
                  <c:v>0.12815112046529797</c:v>
                </c:pt>
                <c:pt idx="16">
                  <c:v>0.12887601340407556</c:v>
                </c:pt>
                <c:pt idx="17">
                  <c:v>0.12961886506562692</c:v>
                </c:pt>
                <c:pt idx="18">
                  <c:v>0.13040570329338722</c:v>
                </c:pt>
                <c:pt idx="19">
                  <c:v>0.13120312347941029</c:v>
                </c:pt>
                <c:pt idx="20">
                  <c:v>0.13197498913778746</c:v>
                </c:pt>
                <c:pt idx="21">
                  <c:v>0.13272679196586265</c:v>
                </c:pt>
                <c:pt idx="22">
                  <c:v>0.13345454210786847</c:v>
                </c:pt>
                <c:pt idx="23">
                  <c:v>0.13427236701960185</c:v>
                </c:pt>
                <c:pt idx="24">
                  <c:v>0.13507799099013762</c:v>
                </c:pt>
                <c:pt idx="25">
                  <c:v>0.13590293452766833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0.1190593866869343</c:v>
                </c:pt>
                <c:pt idx="1">
                  <c:v>0.12085530920873032</c:v>
                </c:pt>
                <c:pt idx="2">
                  <c:v>0.11841999964396034</c:v>
                </c:pt>
                <c:pt idx="3">
                  <c:v>0.11522565414013418</c:v>
                </c:pt>
                <c:pt idx="4">
                  <c:v>0.11672815642430875</c:v>
                </c:pt>
                <c:pt idx="5">
                  <c:v>0.11900477602485877</c:v>
                </c:pt>
                <c:pt idx="6">
                  <c:v>0.1148022529173533</c:v>
                </c:pt>
                <c:pt idx="7">
                  <c:v>0.11808149786059412</c:v>
                </c:pt>
                <c:pt idx="8">
                  <c:v>0.11553376201368903</c:v>
                </c:pt>
                <c:pt idx="9">
                  <c:v>0.10834937613433135</c:v>
                </c:pt>
                <c:pt idx="10">
                  <c:v>0.11440127943443446</c:v>
                </c:pt>
                <c:pt idx="11">
                  <c:v>0.11644385559120918</c:v>
                </c:pt>
                <c:pt idx="12">
                  <c:v>0.11591383585790845</c:v>
                </c:pt>
                <c:pt idx="13">
                  <c:v>0.11531947226749091</c:v>
                </c:pt>
                <c:pt idx="14">
                  <c:v>0.11468249979036639</c:v>
                </c:pt>
                <c:pt idx="15">
                  <c:v>0.11395574604614626</c:v>
                </c:pt>
                <c:pt idx="16">
                  <c:v>0.11307347726378766</c:v>
                </c:pt>
                <c:pt idx="17">
                  <c:v>0.1121819950929817</c:v>
                </c:pt>
                <c:pt idx="18">
                  <c:v>0.1111786144721284</c:v>
                </c:pt>
                <c:pt idx="19">
                  <c:v>0.11015172264327837</c:v>
                </c:pt>
                <c:pt idx="20">
                  <c:v>0.10913259874410562</c:v>
                </c:pt>
                <c:pt idx="21">
                  <c:v>0.10807330465821335</c:v>
                </c:pt>
                <c:pt idx="22">
                  <c:v>0.10703522601662742</c:v>
                </c:pt>
                <c:pt idx="23">
                  <c:v>0.10583210795776125</c:v>
                </c:pt>
                <c:pt idx="24">
                  <c:v>0.10466147761457852</c:v>
                </c:pt>
                <c:pt idx="25">
                  <c:v>0.10363572469586889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0.14017753093240179</c:v>
                </c:pt>
                <c:pt idx="1">
                  <c:v>0.13155788310603395</c:v>
                </c:pt>
                <c:pt idx="2">
                  <c:v>0.13087606730272999</c:v>
                </c:pt>
                <c:pt idx="3">
                  <c:v>0.13342343972597068</c:v>
                </c:pt>
                <c:pt idx="4">
                  <c:v>0.12992957084222476</c:v>
                </c:pt>
                <c:pt idx="5">
                  <c:v>0.13279344898890136</c:v>
                </c:pt>
                <c:pt idx="6">
                  <c:v>0.11962034984344949</c:v>
                </c:pt>
                <c:pt idx="7">
                  <c:v>0.11931153540883994</c:v>
                </c:pt>
                <c:pt idx="8">
                  <c:v>0.12864063160619552</c:v>
                </c:pt>
                <c:pt idx="9">
                  <c:v>0.13291064612046435</c:v>
                </c:pt>
                <c:pt idx="10">
                  <c:v>0.11607888079910128</c:v>
                </c:pt>
                <c:pt idx="11">
                  <c:v>0.11590545100658323</c:v>
                </c:pt>
                <c:pt idx="12">
                  <c:v>0.11485497765104649</c:v>
                </c:pt>
                <c:pt idx="13">
                  <c:v>0.11363822705319437</c:v>
                </c:pt>
                <c:pt idx="14">
                  <c:v>0.11239735128562425</c:v>
                </c:pt>
                <c:pt idx="15">
                  <c:v>0.11117263302772196</c:v>
                </c:pt>
                <c:pt idx="16">
                  <c:v>0.11001625681261933</c:v>
                </c:pt>
                <c:pt idx="17">
                  <c:v>0.10885362477318884</c:v>
                </c:pt>
                <c:pt idx="18">
                  <c:v>0.10773677724821965</c:v>
                </c:pt>
                <c:pt idx="19">
                  <c:v>0.10659833650039123</c:v>
                </c:pt>
                <c:pt idx="20">
                  <c:v>0.1054813667472594</c:v>
                </c:pt>
                <c:pt idx="21">
                  <c:v>0.10437851236709969</c:v>
                </c:pt>
                <c:pt idx="22">
                  <c:v>0.10329900820201589</c:v>
                </c:pt>
                <c:pt idx="23">
                  <c:v>0.102230780152764</c:v>
                </c:pt>
                <c:pt idx="24">
                  <c:v>0.10117903558361514</c:v>
                </c:pt>
                <c:pt idx="25">
                  <c:v>0.10011463986553626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0.10077626135156391</c:v>
                </c:pt>
                <c:pt idx="1">
                  <c:v>0.10055642141296034</c:v>
                </c:pt>
                <c:pt idx="2">
                  <c:v>9.9579177523019702E-2</c:v>
                </c:pt>
                <c:pt idx="3">
                  <c:v>0.10090541230642711</c:v>
                </c:pt>
                <c:pt idx="4">
                  <c:v>0.10005146479911294</c:v>
                </c:pt>
                <c:pt idx="5">
                  <c:v>9.8321940600129193E-2</c:v>
                </c:pt>
                <c:pt idx="6">
                  <c:v>0.10404789805883431</c:v>
                </c:pt>
                <c:pt idx="7">
                  <c:v>0.10258209533635713</c:v>
                </c:pt>
                <c:pt idx="8">
                  <c:v>9.616307515534718E-2</c:v>
                </c:pt>
                <c:pt idx="9">
                  <c:v>9.25924813063288E-2</c:v>
                </c:pt>
                <c:pt idx="10">
                  <c:v>9.1083381176772366E-2</c:v>
                </c:pt>
                <c:pt idx="11">
                  <c:v>8.9294402536871681E-2</c:v>
                </c:pt>
                <c:pt idx="12">
                  <c:v>8.9389016197097937E-2</c:v>
                </c:pt>
                <c:pt idx="13">
                  <c:v>8.9609612231904653E-2</c:v>
                </c:pt>
                <c:pt idx="14">
                  <c:v>8.9855322165238422E-2</c:v>
                </c:pt>
                <c:pt idx="15">
                  <c:v>9.0058732551381748E-2</c:v>
                </c:pt>
                <c:pt idx="16">
                  <c:v>9.0276352208528463E-2</c:v>
                </c:pt>
                <c:pt idx="17">
                  <c:v>9.0525900059625533E-2</c:v>
                </c:pt>
                <c:pt idx="18">
                  <c:v>9.0810996782877504E-2</c:v>
                </c:pt>
                <c:pt idx="19">
                  <c:v>9.1087988466074174E-2</c:v>
                </c:pt>
                <c:pt idx="20">
                  <c:v>9.1323519636004769E-2</c:v>
                </c:pt>
                <c:pt idx="21">
                  <c:v>9.1592746879326892E-2</c:v>
                </c:pt>
                <c:pt idx="22">
                  <c:v>9.1846183649804347E-2</c:v>
                </c:pt>
                <c:pt idx="23">
                  <c:v>9.2142880968763316E-2</c:v>
                </c:pt>
                <c:pt idx="24">
                  <c:v>9.2451683947750746E-2</c:v>
                </c:pt>
                <c:pt idx="25">
                  <c:v>9.2752810308551883E-2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7.8078391023793575E-2</c:v>
                </c:pt>
                <c:pt idx="1">
                  <c:v>8.2683420420742143E-2</c:v>
                </c:pt>
                <c:pt idx="2">
                  <c:v>8.5148142158256085E-2</c:v>
                </c:pt>
                <c:pt idx="3">
                  <c:v>8.1876878559926022E-2</c:v>
                </c:pt>
                <c:pt idx="4">
                  <c:v>8.5221033504081459E-2</c:v>
                </c:pt>
                <c:pt idx="5">
                  <c:v>8.0435324297388852E-2</c:v>
                </c:pt>
                <c:pt idx="6">
                  <c:v>7.9313939927631694E-2</c:v>
                </c:pt>
                <c:pt idx="7">
                  <c:v>7.9716685201105197E-2</c:v>
                </c:pt>
                <c:pt idx="8">
                  <c:v>7.5344900504060022E-2</c:v>
                </c:pt>
                <c:pt idx="9">
                  <c:v>7.4052226882380445E-2</c:v>
                </c:pt>
                <c:pt idx="10">
                  <c:v>7.5444259650508896E-2</c:v>
                </c:pt>
                <c:pt idx="11">
                  <c:v>7.4954461460998725E-2</c:v>
                </c:pt>
                <c:pt idx="12">
                  <c:v>7.4919126616115217E-2</c:v>
                </c:pt>
                <c:pt idx="13">
                  <c:v>7.4822033614735009E-2</c:v>
                </c:pt>
                <c:pt idx="14">
                  <c:v>7.4684417817000123E-2</c:v>
                </c:pt>
                <c:pt idx="15">
                  <c:v>7.4498254233051689E-2</c:v>
                </c:pt>
                <c:pt idx="16">
                  <c:v>7.4311197298086745E-2</c:v>
                </c:pt>
                <c:pt idx="17">
                  <c:v>7.4140304571063881E-2</c:v>
                </c:pt>
                <c:pt idx="18">
                  <c:v>7.3981287845154925E-2</c:v>
                </c:pt>
                <c:pt idx="19">
                  <c:v>7.3833478388000653E-2</c:v>
                </c:pt>
                <c:pt idx="20">
                  <c:v>7.3671107673241781E-2</c:v>
                </c:pt>
                <c:pt idx="21">
                  <c:v>7.3587218938980736E-2</c:v>
                </c:pt>
                <c:pt idx="22">
                  <c:v>7.3472742245970904E-2</c:v>
                </c:pt>
                <c:pt idx="23">
                  <c:v>7.3355711662929937E-2</c:v>
                </c:pt>
                <c:pt idx="24">
                  <c:v>7.3203466884764049E-2</c:v>
                </c:pt>
                <c:pt idx="25">
                  <c:v>7.3001794358871067E-2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8.5155376584962417E-2</c:v>
                </c:pt>
                <c:pt idx="1">
                  <c:v>8.1381777828023208E-2</c:v>
                </c:pt>
                <c:pt idx="2">
                  <c:v>8.391861451444535E-2</c:v>
                </c:pt>
                <c:pt idx="3">
                  <c:v>8.063451468242222E-2</c:v>
                </c:pt>
                <c:pt idx="4">
                  <c:v>8.0806784707361884E-2</c:v>
                </c:pt>
                <c:pt idx="5">
                  <c:v>8.3519608203574666E-2</c:v>
                </c:pt>
                <c:pt idx="6">
                  <c:v>8.2215967136112636E-2</c:v>
                </c:pt>
                <c:pt idx="7">
                  <c:v>8.0295802160694735E-2</c:v>
                </c:pt>
                <c:pt idx="8">
                  <c:v>7.9543368009424353E-2</c:v>
                </c:pt>
                <c:pt idx="9">
                  <c:v>8.2672819188347735E-2</c:v>
                </c:pt>
                <c:pt idx="10">
                  <c:v>7.421264914061132E-2</c:v>
                </c:pt>
                <c:pt idx="11">
                  <c:v>7.6780633927324968E-2</c:v>
                </c:pt>
                <c:pt idx="12">
                  <c:v>7.6397441871837266E-2</c:v>
                </c:pt>
                <c:pt idx="13">
                  <c:v>7.598380660051797E-2</c:v>
                </c:pt>
                <c:pt idx="14">
                  <c:v>7.5478081385710785E-2</c:v>
                </c:pt>
                <c:pt idx="15">
                  <c:v>7.4915240445168396E-2</c:v>
                </c:pt>
                <c:pt idx="16">
                  <c:v>7.4448403434401567E-2</c:v>
                </c:pt>
                <c:pt idx="17">
                  <c:v>7.4004085479909998E-2</c:v>
                </c:pt>
                <c:pt idx="18">
                  <c:v>7.3545716303808489E-2</c:v>
                </c:pt>
                <c:pt idx="19">
                  <c:v>7.3048786541001554E-2</c:v>
                </c:pt>
                <c:pt idx="20">
                  <c:v>7.2542160449742737E-2</c:v>
                </c:pt>
                <c:pt idx="21">
                  <c:v>7.2011832376279672E-2</c:v>
                </c:pt>
                <c:pt idx="22">
                  <c:v>7.1540144610751921E-2</c:v>
                </c:pt>
                <c:pt idx="23">
                  <c:v>7.1050197974352969E-2</c:v>
                </c:pt>
                <c:pt idx="24">
                  <c:v>7.0502930938106084E-2</c:v>
                </c:pt>
                <c:pt idx="25">
                  <c:v>6.9925378135889227E-2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0.12218501865760367</c:v>
                </c:pt>
                <c:pt idx="1">
                  <c:v>0.11499983802924192</c:v>
                </c:pt>
                <c:pt idx="2">
                  <c:v>0.11834760346000497</c:v>
                </c:pt>
                <c:pt idx="3">
                  <c:v>0.1125153537082712</c:v>
                </c:pt>
                <c:pt idx="4">
                  <c:v>0.117112406457946</c:v>
                </c:pt>
                <c:pt idx="5">
                  <c:v>0.11834677866089166</c:v>
                </c:pt>
                <c:pt idx="6">
                  <c:v>0.11649514844996699</c:v>
                </c:pt>
                <c:pt idx="7">
                  <c:v>0.11339703038228206</c:v>
                </c:pt>
                <c:pt idx="8">
                  <c:v>0.11001678024207308</c:v>
                </c:pt>
                <c:pt idx="9">
                  <c:v>0.10965632885765157</c:v>
                </c:pt>
                <c:pt idx="10">
                  <c:v>0.10040341406163625</c:v>
                </c:pt>
                <c:pt idx="11">
                  <c:v>0.10384735518543455</c:v>
                </c:pt>
                <c:pt idx="12">
                  <c:v>0.10408206395752628</c:v>
                </c:pt>
                <c:pt idx="13">
                  <c:v>0.10350031562172883</c:v>
                </c:pt>
                <c:pt idx="14">
                  <c:v>0.10282200595915809</c:v>
                </c:pt>
                <c:pt idx="15">
                  <c:v>0.10253679716381875</c:v>
                </c:pt>
                <c:pt idx="16">
                  <c:v>0.10215040587350904</c:v>
                </c:pt>
                <c:pt idx="17">
                  <c:v>0.10162076814497942</c:v>
                </c:pt>
                <c:pt idx="18">
                  <c:v>0.10112257292744578</c:v>
                </c:pt>
                <c:pt idx="19">
                  <c:v>0.10064307004821178</c:v>
                </c:pt>
                <c:pt idx="20">
                  <c:v>0.10016248156917142</c:v>
                </c:pt>
                <c:pt idx="21">
                  <c:v>9.9628007687666567E-2</c:v>
                </c:pt>
                <c:pt idx="22">
                  <c:v>9.9134417938721298E-2</c:v>
                </c:pt>
                <c:pt idx="23">
                  <c:v>9.8642555761376829E-2</c:v>
                </c:pt>
                <c:pt idx="24">
                  <c:v>9.8150437289074785E-2</c:v>
                </c:pt>
                <c:pt idx="25">
                  <c:v>9.7673167822463325E-2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4.9506242615795131</c:v>
                </c:pt>
                <c:pt idx="1">
                  <c:v>10.364764144090749</c:v>
                </c:pt>
                <c:pt idx="2">
                  <c:v>4.0660432042458439</c:v>
                </c:pt>
                <c:pt idx="3">
                  <c:v>-1.3225516175006078</c:v>
                </c:pt>
                <c:pt idx="4">
                  <c:v>2.8524207831233497</c:v>
                </c:pt>
                <c:pt idx="5">
                  <c:v>1.5402174262270307E-2</c:v>
                </c:pt>
                <c:pt idx="6">
                  <c:v>-0.59873002621192484</c:v>
                </c:pt>
                <c:pt idx="7">
                  <c:v>1.462201606063207</c:v>
                </c:pt>
                <c:pt idx="8">
                  <c:v>-0.62817452965258269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1.0461894574657222</c:v>
                </c:pt>
                <c:pt idx="1">
                  <c:v>3.4801651049891262</c:v>
                </c:pt>
                <c:pt idx="2">
                  <c:v>1.4955962940445957</c:v>
                </c:pt>
                <c:pt idx="3">
                  <c:v>1.0355598626868527</c:v>
                </c:pt>
                <c:pt idx="4">
                  <c:v>-7.2300749308256798</c:v>
                </c:pt>
                <c:pt idx="5">
                  <c:v>-1.4563645347486585</c:v>
                </c:pt>
                <c:pt idx="6">
                  <c:v>-0.25394188105741122</c:v>
                </c:pt>
                <c:pt idx="7">
                  <c:v>-3.7930086832089422</c:v>
                </c:pt>
                <c:pt idx="8">
                  <c:v>-4.3411206893454448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-1.839342094827451</c:v>
                </c:pt>
                <c:pt idx="1">
                  <c:v>4.977738063510202</c:v>
                </c:pt>
                <c:pt idx="2">
                  <c:v>2.5707565387207936</c:v>
                </c:pt>
                <c:pt idx="3">
                  <c:v>0.93293744350403074</c:v>
                </c:pt>
                <c:pt idx="4">
                  <c:v>-0.6569225838817232</c:v>
                </c:pt>
                <c:pt idx="5">
                  <c:v>0.50160217157678488</c:v>
                </c:pt>
                <c:pt idx="6">
                  <c:v>0.3804512711519763</c:v>
                </c:pt>
                <c:pt idx="7">
                  <c:v>0.96218877820780335</c:v>
                </c:pt>
                <c:pt idx="8">
                  <c:v>1.7275904120375714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4.0896496601925278</c:v>
                </c:pt>
                <c:pt idx="1">
                  <c:v>9.4255669595772105</c:v>
                </c:pt>
                <c:pt idx="2">
                  <c:v>5.0738843770306303</c:v>
                </c:pt>
                <c:pt idx="3">
                  <c:v>-1.9742100713800781</c:v>
                </c:pt>
                <c:pt idx="4">
                  <c:v>-2.2990400525911596</c:v>
                </c:pt>
                <c:pt idx="5">
                  <c:v>2.5281367583869567</c:v>
                </c:pt>
                <c:pt idx="6">
                  <c:v>0.6876926188450021</c:v>
                </c:pt>
                <c:pt idx="7">
                  <c:v>-0.62164399755604904</c:v>
                </c:pt>
                <c:pt idx="8">
                  <c:v>-0.11003625250531712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2.2503075653650768</c:v>
                </c:pt>
                <c:pt idx="1">
                  <c:v>14.403305023087412</c:v>
                </c:pt>
                <c:pt idx="2">
                  <c:v>7.6446409157514239</c:v>
                </c:pt>
                <c:pt idx="3">
                  <c:v>-1.0412726278760474</c:v>
                </c:pt>
                <c:pt idx="4">
                  <c:v>-2.9559626364728828</c:v>
                </c:pt>
                <c:pt idx="5">
                  <c:v>3.0297389299637416</c:v>
                </c:pt>
                <c:pt idx="6">
                  <c:v>1.0681438899969784</c:v>
                </c:pt>
                <c:pt idx="7">
                  <c:v>0.34054478065175431</c:v>
                </c:pt>
                <c:pt idx="8">
                  <c:v>1.6175541595322542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1.6901004132056485</c:v>
                </c:pt>
                <c:pt idx="1">
                  <c:v>6.2690127259384241</c:v>
                </c:pt>
                <c:pt idx="2">
                  <c:v>7.559394056496096</c:v>
                </c:pt>
                <c:pt idx="3">
                  <c:v>-3.8639926376120286</c:v>
                </c:pt>
                <c:pt idx="4">
                  <c:v>0.61618030881598607</c:v>
                </c:pt>
                <c:pt idx="5">
                  <c:v>2.1097080778091559</c:v>
                </c:pt>
                <c:pt idx="6">
                  <c:v>-8.0840992589699567E-2</c:v>
                </c:pt>
                <c:pt idx="7">
                  <c:v>0.76263666431384047</c:v>
                </c:pt>
                <c:pt idx="8">
                  <c:v>0.21128910822329061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0.56020715215945671</c:v>
                </c:pt>
                <c:pt idx="1">
                  <c:v>8.1342922971488534</c:v>
                </c:pt>
                <c:pt idx="2">
                  <c:v>8.5246859255363461E-2</c:v>
                </c:pt>
                <c:pt idx="3">
                  <c:v>2.8227200097360932</c:v>
                </c:pt>
                <c:pt idx="4">
                  <c:v>-3.5721429452888813</c:v>
                </c:pt>
                <c:pt idx="5">
                  <c:v>0.92003085215459279</c:v>
                </c:pt>
                <c:pt idx="6">
                  <c:v>1.1489848825867526</c:v>
                </c:pt>
                <c:pt idx="7">
                  <c:v>-0.42209188366208394</c:v>
                </c:pt>
                <c:pt idx="8">
                  <c:v>1.4062650513089778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0.64941644026251133</c:v>
                </c:pt>
                <c:pt idx="1">
                  <c:v>-0.45731614256162345</c:v>
                </c:pt>
                <c:pt idx="2">
                  <c:v>0.22210626002754807</c:v>
                </c:pt>
                <c:pt idx="3">
                  <c:v>-0.12631121936646128</c:v>
                </c:pt>
                <c:pt idx="4">
                  <c:v>0.1826703832930523</c:v>
                </c:pt>
                <c:pt idx="5">
                  <c:v>0.67092802872150425</c:v>
                </c:pt>
                <c:pt idx="6">
                  <c:v>-0.19467278909838714</c:v>
                </c:pt>
                <c:pt idx="7">
                  <c:v>0.92498644299767196</c:v>
                </c:pt>
                <c:pt idx="8">
                  <c:v>1.1692167182866489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0.99035002519856441</c:v>
                </c:pt>
                <c:pt idx="1">
                  <c:v>3.2187248580125249</c:v>
                </c:pt>
                <c:pt idx="2">
                  <c:v>2.6890654756628347</c:v>
                </c:pt>
                <c:pt idx="3">
                  <c:v>-1.3880517356761466</c:v>
                </c:pt>
                <c:pt idx="4">
                  <c:v>0.91682394866625749</c:v>
                </c:pt>
                <c:pt idx="5">
                  <c:v>1.5507664753418027E-2</c:v>
                </c:pt>
                <c:pt idx="6">
                  <c:v>0.88689382541616091</c:v>
                </c:pt>
                <c:pt idx="7">
                  <c:v>1.030012089777097</c:v>
                </c:pt>
                <c:pt idx="8">
                  <c:v>-1.1016695053129695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0.61054109990404015</c:v>
                </c:pt>
                <c:pt idx="1">
                  <c:v>11.641896307636365</c:v>
                </c:pt>
                <c:pt idx="2">
                  <c:v>4.7334691800611388</c:v>
                </c:pt>
                <c:pt idx="3">
                  <c:v>0.47309032716665911</c:v>
                </c:pt>
                <c:pt idx="4">
                  <c:v>-4.0554569684322423</c:v>
                </c:pt>
                <c:pt idx="5">
                  <c:v>2.343303236488838</c:v>
                </c:pt>
                <c:pt idx="6">
                  <c:v>0.3759228536792758</c:v>
                </c:pt>
                <c:pt idx="7">
                  <c:v>-1.6144537521230404</c:v>
                </c:pt>
                <c:pt idx="8">
                  <c:v>1.5500069465585771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0.22233835859033846</c:v>
                </c:pt>
                <c:pt idx="1">
                  <c:v>0.16662998404177687</c:v>
                </c:pt>
                <c:pt idx="2">
                  <c:v>2.5534451839685168E-2</c:v>
                </c:pt>
                <c:pt idx="3">
                  <c:v>-0.2960805688904431</c:v>
                </c:pt>
                <c:pt idx="4">
                  <c:v>0.19445549187580569</c:v>
                </c:pt>
                <c:pt idx="5">
                  <c:v>0.43318582955460561</c:v>
                </c:pt>
                <c:pt idx="6">
                  <c:v>-0.13778086229013109</c:v>
                </c:pt>
                <c:pt idx="7">
                  <c:v>8.3812005523813016E-2</c:v>
                </c:pt>
                <c:pt idx="8">
                  <c:v>0.55714007762780282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0.69770675374430358</c:v>
                </c:pt>
                <c:pt idx="1">
                  <c:v>1.9904821980141207</c:v>
                </c:pt>
                <c:pt idx="2">
                  <c:v>2.4403041667924423</c:v>
                </c:pt>
                <c:pt idx="3">
                  <c:v>-1.5991897000759092</c:v>
                </c:pt>
                <c:pt idx="4">
                  <c:v>0.24771820405144118</c:v>
                </c:pt>
                <c:pt idx="5">
                  <c:v>-0.42102397320400087</c:v>
                </c:pt>
                <c:pt idx="6">
                  <c:v>0.22773564238953981</c:v>
                </c:pt>
                <c:pt idx="7">
                  <c:v>0.45983728400420354</c:v>
                </c:pt>
                <c:pt idx="8">
                  <c:v>-0.80449975363172044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0.77005530087099583</c:v>
                </c:pt>
                <c:pt idx="1">
                  <c:v>4.1119005438825447</c:v>
                </c:pt>
                <c:pt idx="2">
                  <c:v>5.0935554378639729</c:v>
                </c:pt>
                <c:pt idx="3">
                  <c:v>-1.9687223686456896</c:v>
                </c:pt>
                <c:pt idx="4">
                  <c:v>0.17400661288873898</c:v>
                </c:pt>
                <c:pt idx="5">
                  <c:v>2.0975462214585594</c:v>
                </c:pt>
                <c:pt idx="6">
                  <c:v>-0.1707957726890954</c:v>
                </c:pt>
                <c:pt idx="7">
                  <c:v>0.21898737478582175</c:v>
                </c:pt>
                <c:pt idx="8">
                  <c:v>0.45864878422719935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0.42707808167217731</c:v>
                </c:pt>
                <c:pt idx="1">
                  <c:v>-0.62394612660340254</c:v>
                </c:pt>
                <c:pt idx="2">
                  <c:v>0.19657180818786379</c:v>
                </c:pt>
                <c:pt idx="3">
                  <c:v>0.16976934952398176</c:v>
                </c:pt>
                <c:pt idx="4">
                  <c:v>-1.1785108582749615E-2</c:v>
                </c:pt>
                <c:pt idx="5">
                  <c:v>0.23774219916689893</c:v>
                </c:pt>
                <c:pt idx="6">
                  <c:v>-5.6891926808256388E-2</c:v>
                </c:pt>
                <c:pt idx="7">
                  <c:v>0.84117443747386123</c:v>
                </c:pt>
                <c:pt idx="8">
                  <c:v>0.61207664065884604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0.29264327145425817</c:v>
                </c:pt>
                <c:pt idx="1">
                  <c:v>1.2282426599984086</c:v>
                </c:pt>
                <c:pt idx="2">
                  <c:v>0.24876130887038883</c:v>
                </c:pt>
                <c:pt idx="3">
                  <c:v>0.21113796439975507</c:v>
                </c:pt>
                <c:pt idx="4">
                  <c:v>0.66910574461481609</c:v>
                </c:pt>
                <c:pt idx="5">
                  <c:v>0.43653163795742178</c:v>
                </c:pt>
                <c:pt idx="6">
                  <c:v>0.65915818302662732</c:v>
                </c:pt>
                <c:pt idx="7">
                  <c:v>0.5701748057728957</c:v>
                </c:pt>
                <c:pt idx="8">
                  <c:v>-0.29716975168125259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-0.15951420096698143</c:v>
                </c:pt>
                <c:pt idx="1">
                  <c:v>7.5299957637538419</c:v>
                </c:pt>
                <c:pt idx="2">
                  <c:v>-0.36008625780286252</c:v>
                </c:pt>
                <c:pt idx="3">
                  <c:v>2.4418126958123487</c:v>
                </c:pt>
                <c:pt idx="4">
                  <c:v>-4.2294635813209815</c:v>
                </c:pt>
                <c:pt idx="5">
                  <c:v>0.24575701503026703</c:v>
                </c:pt>
                <c:pt idx="6">
                  <c:v>0.54671862636836899</c:v>
                </c:pt>
                <c:pt idx="7">
                  <c:v>-1.833441126908852</c:v>
                </c:pt>
                <c:pt idx="8">
                  <c:v>1.0913581623313764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30.646929509624361</c:v>
                </c:pt>
                <c:pt idx="1">
                  <c:v>28.771361153654777</c:v>
                </c:pt>
                <c:pt idx="2">
                  <c:v>30.004909374975473</c:v>
                </c:pt>
                <c:pt idx="3">
                  <c:v>31.647890127865093</c:v>
                </c:pt>
                <c:pt idx="4">
                  <c:v>27.429787296864877</c:v>
                </c:pt>
                <c:pt idx="5">
                  <c:v>28.485511637502277</c:v>
                </c:pt>
                <c:pt idx="6">
                  <c:v>25.576943872351368</c:v>
                </c:pt>
                <c:pt idx="7">
                  <c:v>26.908830426294859</c:v>
                </c:pt>
                <c:pt idx="8">
                  <c:v>21.963443475976728</c:v>
                </c:pt>
                <c:pt idx="9">
                  <c:v>24.124389347358079</c:v>
                </c:pt>
                <c:pt idx="10">
                  <c:v>23.650130418817621</c:v>
                </c:pt>
                <c:pt idx="11">
                  <c:v>17.379220495202443</c:v>
                </c:pt>
                <c:pt idx="12">
                  <c:v>18.408891423415756</c:v>
                </c:pt>
                <c:pt idx="13">
                  <c:v>17.186787140345999</c:v>
                </c:pt>
                <c:pt idx="14">
                  <c:v>15.99271662166039</c:v>
                </c:pt>
                <c:pt idx="15">
                  <c:v>15.231559889441748</c:v>
                </c:pt>
                <c:pt idx="16">
                  <c:v>14.528064667068078</c:v>
                </c:pt>
                <c:pt idx="17">
                  <c:v>13.853367181671134</c:v>
                </c:pt>
                <c:pt idx="18">
                  <c:v>13.201282684609373</c:v>
                </c:pt>
                <c:pt idx="19">
                  <c:v>12.569037466475569</c:v>
                </c:pt>
                <c:pt idx="20">
                  <c:v>11.959482290290909</c:v>
                </c:pt>
                <c:pt idx="21">
                  <c:v>11.372109621886706</c:v>
                </c:pt>
                <c:pt idx="22">
                  <c:v>10.819027804341102</c:v>
                </c:pt>
                <c:pt idx="23">
                  <c:v>10.2887134250822</c:v>
                </c:pt>
                <c:pt idx="24">
                  <c:v>9.802806548379845</c:v>
                </c:pt>
                <c:pt idx="25">
                  <c:v>9.6351620429175302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57.253717533004234</c:v>
                </c:pt>
                <c:pt idx="1">
                  <c:v>55.923758482974321</c:v>
                </c:pt>
                <c:pt idx="2">
                  <c:v>51.445826188321334</c:v>
                </c:pt>
                <c:pt idx="3">
                  <c:v>48.871311506393688</c:v>
                </c:pt>
                <c:pt idx="4">
                  <c:v>57.453258029440889</c:v>
                </c:pt>
                <c:pt idx="5">
                  <c:v>49.291587035848544</c:v>
                </c:pt>
                <c:pt idx="6">
                  <c:v>47.146173526899595</c:v>
                </c:pt>
                <c:pt idx="7">
                  <c:v>48.610573230657373</c:v>
                </c:pt>
                <c:pt idx="8">
                  <c:v>47.126260219252572</c:v>
                </c:pt>
                <c:pt idx="9">
                  <c:v>46.88516466573428</c:v>
                </c:pt>
                <c:pt idx="10">
                  <c:v>42.57312250080885</c:v>
                </c:pt>
                <c:pt idx="11">
                  <c:v>42.763184330976678</c:v>
                </c:pt>
                <c:pt idx="12">
                  <c:v>41.013232298396673</c:v>
                </c:pt>
                <c:pt idx="13">
                  <c:v>39.723674042932004</c:v>
                </c:pt>
                <c:pt idx="14">
                  <c:v>38.464773635309321</c:v>
                </c:pt>
                <c:pt idx="15">
                  <c:v>37.117193661306928</c:v>
                </c:pt>
                <c:pt idx="16">
                  <c:v>35.727773861833249</c:v>
                </c:pt>
                <c:pt idx="17">
                  <c:v>34.316183295449328</c:v>
                </c:pt>
                <c:pt idx="18">
                  <c:v>32.911758533270259</c:v>
                </c:pt>
                <c:pt idx="19">
                  <c:v>31.509059695290812</c:v>
                </c:pt>
                <c:pt idx="20">
                  <c:v>30.125646136402363</c:v>
                </c:pt>
                <c:pt idx="21">
                  <c:v>28.746106361529527</c:v>
                </c:pt>
                <c:pt idx="22">
                  <c:v>27.37108314277112</c:v>
                </c:pt>
                <c:pt idx="23">
                  <c:v>26.000463110432008</c:v>
                </c:pt>
                <c:pt idx="24">
                  <c:v>24.636606161187103</c:v>
                </c:pt>
                <c:pt idx="25">
                  <c:v>23.252576988685497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73.274143713397351</c:v>
                </c:pt>
                <c:pt idx="1">
                  <c:v>72.825109838443765</c:v>
                </c:pt>
                <c:pt idx="2">
                  <c:v>73.634692736110097</c:v>
                </c:pt>
                <c:pt idx="3">
                  <c:v>72.03037741543362</c:v>
                </c:pt>
                <c:pt idx="4">
                  <c:v>71.367867838415776</c:v>
                </c:pt>
                <c:pt idx="5">
                  <c:v>74.278980321823838</c:v>
                </c:pt>
                <c:pt idx="6">
                  <c:v>74.987842754231181</c:v>
                </c:pt>
                <c:pt idx="7">
                  <c:v>78.812033288091442</c:v>
                </c:pt>
                <c:pt idx="8">
                  <c:v>82.815198238602747</c:v>
                </c:pt>
                <c:pt idx="9">
                  <c:v>80.299123487820495</c:v>
                </c:pt>
                <c:pt idx="10">
                  <c:v>69.135977080381039</c:v>
                </c:pt>
                <c:pt idx="11">
                  <c:v>73.235287046674941</c:v>
                </c:pt>
                <c:pt idx="12">
                  <c:v>74.151530531864353</c:v>
                </c:pt>
                <c:pt idx="13">
                  <c:v>73.884457313958407</c:v>
                </c:pt>
                <c:pt idx="14">
                  <c:v>73.666376862801343</c:v>
                </c:pt>
                <c:pt idx="15">
                  <c:v>73.236600609677055</c:v>
                </c:pt>
                <c:pt idx="16">
                  <c:v>72.682700694857033</c:v>
                </c:pt>
                <c:pt idx="17">
                  <c:v>72.042806775945621</c:v>
                </c:pt>
                <c:pt idx="18">
                  <c:v>71.36396951595566</c:v>
                </c:pt>
                <c:pt idx="19">
                  <c:v>70.641636913069689</c:v>
                </c:pt>
                <c:pt idx="20">
                  <c:v>69.916501679135919</c:v>
                </c:pt>
                <c:pt idx="21">
                  <c:v>69.145720787590548</c:v>
                </c:pt>
                <c:pt idx="22">
                  <c:v>68.32887664495486</c:v>
                </c:pt>
                <c:pt idx="23">
                  <c:v>67.472149696436659</c:v>
                </c:pt>
                <c:pt idx="24">
                  <c:v>66.565360563476176</c:v>
                </c:pt>
                <c:pt idx="25">
                  <c:v>65.558386272784205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62.892091649781058</c:v>
                </c:pt>
                <c:pt idx="1">
                  <c:v>61.191717149700757</c:v>
                </c:pt>
                <c:pt idx="2">
                  <c:v>66.11134801134223</c:v>
                </c:pt>
                <c:pt idx="3">
                  <c:v>67.587123849731654</c:v>
                </c:pt>
                <c:pt idx="4">
                  <c:v>72.519316614830572</c:v>
                </c:pt>
                <c:pt idx="5">
                  <c:v>66.543461650265243</c:v>
                </c:pt>
                <c:pt idx="6">
                  <c:v>66.999808987755912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75.561964651865338</c:v>
                </c:pt>
                <c:pt idx="10">
                  <c:v>71.662582451091836</c:v>
                </c:pt>
                <c:pt idx="11">
                  <c:v>72.748130966345698</c:v>
                </c:pt>
                <c:pt idx="12">
                  <c:v>73.406868270247557</c:v>
                </c:pt>
                <c:pt idx="13">
                  <c:v>73.8692622295832</c:v>
                </c:pt>
                <c:pt idx="14">
                  <c:v>74.415131701218655</c:v>
                </c:pt>
                <c:pt idx="15">
                  <c:v>74.771725151620018</c:v>
                </c:pt>
                <c:pt idx="16">
                  <c:v>75.026693828692743</c:v>
                </c:pt>
                <c:pt idx="17">
                  <c:v>75.216632929040742</c:v>
                </c:pt>
                <c:pt idx="18">
                  <c:v>75.386532243991141</c:v>
                </c:pt>
                <c:pt idx="19">
                  <c:v>75.529555670761738</c:v>
                </c:pt>
                <c:pt idx="20">
                  <c:v>75.691035151522811</c:v>
                </c:pt>
                <c:pt idx="21">
                  <c:v>75.831023779624672</c:v>
                </c:pt>
                <c:pt idx="22">
                  <c:v>75.953891063408648</c:v>
                </c:pt>
                <c:pt idx="23">
                  <c:v>76.061089245905222</c:v>
                </c:pt>
                <c:pt idx="24">
                  <c:v>76.142713623837722</c:v>
                </c:pt>
                <c:pt idx="25">
                  <c:v>76.139154141247204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14.64747762937095</c:v>
                </c:pt>
                <c:pt idx="1">
                  <c:v>14.528533712694287</c:v>
                </c:pt>
                <c:pt idx="2">
                  <c:v>15.457369719835178</c:v>
                </c:pt>
                <c:pt idx="3">
                  <c:v>15.41813656117967</c:v>
                </c:pt>
                <c:pt idx="4">
                  <c:v>16.714467266937213</c:v>
                </c:pt>
                <c:pt idx="5">
                  <c:v>18.267255054476621</c:v>
                </c:pt>
                <c:pt idx="6">
                  <c:v>18.761038371397387</c:v>
                </c:pt>
                <c:pt idx="7">
                  <c:v>16.53954543205656</c:v>
                </c:pt>
                <c:pt idx="8">
                  <c:v>16.893945533960551</c:v>
                </c:pt>
                <c:pt idx="9">
                  <c:v>18.123696402780229</c:v>
                </c:pt>
                <c:pt idx="10">
                  <c:v>19.606006357879892</c:v>
                </c:pt>
                <c:pt idx="11">
                  <c:v>19.807132973916886</c:v>
                </c:pt>
                <c:pt idx="12">
                  <c:v>19.323886067094268</c:v>
                </c:pt>
                <c:pt idx="13">
                  <c:v>19.716972994007115</c:v>
                </c:pt>
                <c:pt idx="14">
                  <c:v>20.132665580306508</c:v>
                </c:pt>
                <c:pt idx="15">
                  <c:v>20.492020354123113</c:v>
                </c:pt>
                <c:pt idx="16">
                  <c:v>20.835843896738456</c:v>
                </c:pt>
                <c:pt idx="17">
                  <c:v>21.170624219363521</c:v>
                </c:pt>
                <c:pt idx="18" formatCode="General">
                  <c:v>21.508544215531849</c:v>
                </c:pt>
                <c:pt idx="19" formatCode="General">
                  <c:v>21.840970117145282</c:v>
                </c:pt>
                <c:pt idx="20" formatCode="General">
                  <c:v>22.190454956197421</c:v>
                </c:pt>
                <c:pt idx="21" formatCode="General">
                  <c:v>22.539729657807339</c:v>
                </c:pt>
                <c:pt idx="22">
                  <c:v>22.898244563482152</c:v>
                </c:pt>
                <c:pt idx="23">
                  <c:v>23.272011593417442</c:v>
                </c:pt>
                <c:pt idx="24">
                  <c:v>23.634007813062219</c:v>
                </c:pt>
                <c:pt idx="25">
                  <c:v>23.968798742112075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17.282140095395899</c:v>
                </c:pt>
                <c:pt idx="1">
                  <c:v>17.298060404967959</c:v>
                </c:pt>
                <c:pt idx="2">
                  <c:v>18.076693554808106</c:v>
                </c:pt>
                <c:pt idx="3">
                  <c:v>17.601633302247507</c:v>
                </c:pt>
                <c:pt idx="4">
                  <c:v>18.668215602498634</c:v>
                </c:pt>
                <c:pt idx="5">
                  <c:v>18.394730400627417</c:v>
                </c:pt>
                <c:pt idx="6">
                  <c:v>19.70818409910941</c:v>
                </c:pt>
                <c:pt idx="7">
                  <c:v>17.88707250580509</c:v>
                </c:pt>
                <c:pt idx="8">
                  <c:v>17.35264473130054</c:v>
                </c:pt>
                <c:pt idx="9">
                  <c:v>17.303760862718324</c:v>
                </c:pt>
                <c:pt idx="10">
                  <c:v>19.288179293861496</c:v>
                </c:pt>
                <c:pt idx="11">
                  <c:v>19.07456712695533</c:v>
                </c:pt>
                <c:pt idx="12">
                  <c:v>18.426954166759785</c:v>
                </c:pt>
                <c:pt idx="13">
                  <c:v>18.639195886146272</c:v>
                </c:pt>
                <c:pt idx="14">
                  <c:v>18.891452782547322</c:v>
                </c:pt>
                <c:pt idx="15">
                  <c:v>19.1014439483254</c:v>
                </c:pt>
                <c:pt idx="16">
                  <c:v>19.302023298887065</c:v>
                </c:pt>
                <c:pt idx="17">
                  <c:v>19.505732414457256</c:v>
                </c:pt>
                <c:pt idx="18" formatCode="General">
                  <c:v>19.703549200676051</c:v>
                </c:pt>
                <c:pt idx="19" formatCode="General">
                  <c:v>19.942368853401874</c:v>
                </c:pt>
                <c:pt idx="20" formatCode="General">
                  <c:v>20.193477683099708</c:v>
                </c:pt>
                <c:pt idx="21" formatCode="General">
                  <c:v>20.452971843144784</c:v>
                </c:pt>
                <c:pt idx="22">
                  <c:v>20.727386735212658</c:v>
                </c:pt>
                <c:pt idx="23">
                  <c:v>21.005188188625464</c:v>
                </c:pt>
                <c:pt idx="24">
                  <c:v>21.287979140922985</c:v>
                </c:pt>
                <c:pt idx="25">
                  <c:v>21.554281905882956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42.033273238917602</c:v>
                </c:pt>
                <c:pt idx="1">
                  <c:v>44.349655651365858</c:v>
                </c:pt>
                <c:pt idx="2">
                  <c:v>47.438213814590014</c:v>
                </c:pt>
                <c:pt idx="3">
                  <c:v>48.779615498482045</c:v>
                </c:pt>
                <c:pt idx="4">
                  <c:v>53.492907897049591</c:v>
                </c:pt>
                <c:pt idx="5">
                  <c:v>57.141830538286932</c:v>
                </c:pt>
                <c:pt idx="6">
                  <c:v>60.733631786540741</c:v>
                </c:pt>
                <c:pt idx="7">
                  <c:v>56.653233315979854</c:v>
                </c:pt>
                <c:pt idx="8">
                  <c:v>56.238726557247951</c:v>
                </c:pt>
                <c:pt idx="9">
                  <c:v>59.143933231940359</c:v>
                </c:pt>
                <c:pt idx="10">
                  <c:v>65.774878459984365</c:v>
                </c:pt>
                <c:pt idx="11">
                  <c:v>67.094525787446173</c:v>
                </c:pt>
                <c:pt idx="12">
                  <c:v>66.080857235183274</c:v>
                </c:pt>
                <c:pt idx="13">
                  <c:v>67.552620874175787</c:v>
                </c:pt>
                <c:pt idx="14">
                  <c:v>69.12882581137012</c:v>
                </c:pt>
                <c:pt idx="15">
                  <c:v>70.527806254873155</c:v>
                </c:pt>
                <c:pt idx="16">
                  <c:v>71.830230308220692</c:v>
                </c:pt>
                <c:pt idx="17">
                  <c:v>73.08272768514874</c:v>
                </c:pt>
                <c:pt idx="18" formatCode="General">
                  <c:v>74.332087777741009</c:v>
                </c:pt>
                <c:pt idx="19" formatCode="General">
                  <c:v>75.539846961380164</c:v>
                </c:pt>
                <c:pt idx="20" formatCode="General">
                  <c:v>76.770296054098267</c:v>
                </c:pt>
                <c:pt idx="21" formatCode="General">
                  <c:v>77.983948131268775</c:v>
                </c:pt>
                <c:pt idx="22" formatCode="General">
                  <c:v>79.171067890876813</c:v>
                </c:pt>
                <c:pt idx="23" formatCode="General">
                  <c:v>80.340620057650369</c:v>
                </c:pt>
                <c:pt idx="24" formatCode="General">
                  <c:v>81.497073015948544</c:v>
                </c:pt>
                <c:pt idx="25" formatCode="General">
                  <c:v>82.59637075590571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19.164524089784326</c:v>
                </c:pt>
                <c:pt idx="1">
                  <c:v>16.010649913150949</c:v>
                </c:pt>
                <c:pt idx="2">
                  <c:v>18.168984445174384</c:v>
                </c:pt>
                <c:pt idx="3">
                  <c:v>19.93580711421744</c:v>
                </c:pt>
                <c:pt idx="4">
                  <c:v>19.830489610628703</c:v>
                </c:pt>
                <c:pt idx="5">
                  <c:v>23.403663335713283</c:v>
                </c:pt>
                <c:pt idx="6">
                  <c:v>25.150462436963494</c:v>
                </c:pt>
                <c:pt idx="7">
                  <c:v>25.619875635789029</c:v>
                </c:pt>
                <c:pt idx="8">
                  <c:v>30.069987689818337</c:v>
                </c:pt>
                <c:pt idx="9">
                  <c:v>34.019683856164527</c:v>
                </c:pt>
                <c:pt idx="10">
                  <c:v>33.896928855515327</c:v>
                </c:pt>
                <c:pt idx="11">
                  <c:v>34.03933726210677</c:v>
                </c:pt>
                <c:pt idx="12">
                  <c:v>36.889085349342295</c:v>
                </c:pt>
                <c:pt idx="13">
                  <c:v>38.969274478506051</c:v>
                </c:pt>
                <c:pt idx="14">
                  <c:v>41.144827410391251</c:v>
                </c:pt>
                <c:pt idx="15">
                  <c:v>43.236580786951812</c:v>
                </c:pt>
                <c:pt idx="16">
                  <c:v>45.303409841804303</c:v>
                </c:pt>
                <c:pt idx="17">
                  <c:v>47.372228634032567</c:v>
                </c:pt>
                <c:pt idx="18" formatCode="General">
                  <c:v>49.463425162491276</c:v>
                </c:pt>
                <c:pt idx="19" formatCode="General">
                  <c:v>51.579181426990488</c:v>
                </c:pt>
                <c:pt idx="20" formatCode="General">
                  <c:v>53.737114137254167</c:v>
                </c:pt>
                <c:pt idx="21" formatCode="General">
                  <c:v>55.914235320010107</c:v>
                </c:pt>
                <c:pt idx="22" formatCode="General">
                  <c:v>58.1097236686659</c:v>
                </c:pt>
                <c:pt idx="23" formatCode="General">
                  <c:v>60.330747249885874</c:v>
                </c:pt>
                <c:pt idx="24" formatCode="General">
                  <c:v>62.55725874509919</c:v>
                </c:pt>
                <c:pt idx="25" formatCode="General">
                  <c:v>64.763288394991122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2.7567025407242527</c:v>
                </c:pt>
                <c:pt idx="1">
                  <c:v>2.4051536930472941</c:v>
                </c:pt>
                <c:pt idx="2">
                  <c:v>2.7109621548428589</c:v>
                </c:pt>
                <c:pt idx="3">
                  <c:v>2.9521046244490474</c:v>
                </c:pt>
                <c:pt idx="4">
                  <c:v>3.0566898433341878</c:v>
                </c:pt>
                <c:pt idx="5">
                  <c:v>3.4989800254562589</c:v>
                </c:pt>
                <c:pt idx="6">
                  <c:v>3.7649141647505857</c:v>
                </c:pt>
                <c:pt idx="7">
                  <c:v>3.8036130691088701</c:v>
                </c:pt>
                <c:pt idx="8">
                  <c:v>4.480878499451884</c:v>
                </c:pt>
                <c:pt idx="9">
                  <c:v>5.0062834936184011</c:v>
                </c:pt>
                <c:pt idx="10">
                  <c:v>4.8631945816593776</c:v>
                </c:pt>
                <c:pt idx="11">
                  <c:v>4.9426140103749212</c:v>
                </c:pt>
                <c:pt idx="12">
                  <c:v>5.3866946576957213</c:v>
                </c:pt>
                <c:pt idx="13">
                  <c:v>5.6837550403453108</c:v>
                </c:pt>
                <c:pt idx="14">
                  <c:v>5.9942295943954624</c:v>
                </c:pt>
                <c:pt idx="15">
                  <c:v>6.2930693436807825</c:v>
                </c:pt>
                <c:pt idx="16">
                  <c:v>6.5902596018979382</c:v>
                </c:pt>
                <c:pt idx="17">
                  <c:v>6.8896968648909249</c:v>
                </c:pt>
                <c:pt idx="18" formatCode="General">
                  <c:v>7.1858506657331898</c:v>
                </c:pt>
                <c:pt idx="19" formatCode="General">
                  <c:v>7.4823428954850097</c:v>
                </c:pt>
                <c:pt idx="20" formatCode="General">
                  <c:v>7.7859919119985719</c:v>
                </c:pt>
                <c:pt idx="21" formatCode="General">
                  <c:v>8.092154497137745</c:v>
                </c:pt>
                <c:pt idx="22" formatCode="General">
                  <c:v>8.4016984862868114</c:v>
                </c:pt>
                <c:pt idx="23" formatCode="General">
                  <c:v>8.7120174325645969</c:v>
                </c:pt>
                <c:pt idx="24" formatCode="General">
                  <c:v>9.028194388086046</c:v>
                </c:pt>
                <c:pt idx="25" formatCode="General">
                  <c:v>9.339980755473837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30.646929509624361</c:v>
                </c:pt>
                <c:pt idx="1">
                  <c:v>28.771361153654777</c:v>
                </c:pt>
                <c:pt idx="2">
                  <c:v>30.004909374975473</c:v>
                </c:pt>
                <c:pt idx="3">
                  <c:v>31.647890127865093</c:v>
                </c:pt>
                <c:pt idx="4">
                  <c:v>27.429787296864877</c:v>
                </c:pt>
                <c:pt idx="5">
                  <c:v>28.485511637502277</c:v>
                </c:pt>
                <c:pt idx="6">
                  <c:v>25.576943872351368</c:v>
                </c:pt>
                <c:pt idx="7">
                  <c:v>26.908830426294859</c:v>
                </c:pt>
                <c:pt idx="8">
                  <c:v>21.963443475976728</c:v>
                </c:pt>
                <c:pt idx="9">
                  <c:v>24.124389347358079</c:v>
                </c:pt>
                <c:pt idx="10">
                  <c:v>23.650130418817621</c:v>
                </c:pt>
                <c:pt idx="11">
                  <c:v>17.379220495202443</c:v>
                </c:pt>
                <c:pt idx="12">
                  <c:v>18.408891423415756</c:v>
                </c:pt>
                <c:pt idx="13">
                  <c:v>17.186787140345999</c:v>
                </c:pt>
                <c:pt idx="14">
                  <c:v>15.99271662166039</c:v>
                </c:pt>
                <c:pt idx="15">
                  <c:v>15.231559889441748</c:v>
                </c:pt>
                <c:pt idx="16">
                  <c:v>14.528064667068078</c:v>
                </c:pt>
                <c:pt idx="17">
                  <c:v>13.853367181671134</c:v>
                </c:pt>
                <c:pt idx="18">
                  <c:v>13.201282684609373</c:v>
                </c:pt>
                <c:pt idx="19">
                  <c:v>12.569037466475569</c:v>
                </c:pt>
                <c:pt idx="20">
                  <c:v>11.959482290290909</c:v>
                </c:pt>
                <c:pt idx="21">
                  <c:v>11.372109621886706</c:v>
                </c:pt>
                <c:pt idx="22">
                  <c:v>10.819027804341102</c:v>
                </c:pt>
                <c:pt idx="23">
                  <c:v>10.2887134250822</c:v>
                </c:pt>
                <c:pt idx="24">
                  <c:v>9.802806548379845</c:v>
                </c:pt>
                <c:pt idx="25">
                  <c:v>9.6351620429175302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57.253717533004234</c:v>
                </c:pt>
                <c:pt idx="1">
                  <c:v>55.923758482974321</c:v>
                </c:pt>
                <c:pt idx="2">
                  <c:v>51.445826188321334</c:v>
                </c:pt>
                <c:pt idx="3">
                  <c:v>48.871311506393688</c:v>
                </c:pt>
                <c:pt idx="4">
                  <c:v>57.453258029440889</c:v>
                </c:pt>
                <c:pt idx="5">
                  <c:v>49.291587035848544</c:v>
                </c:pt>
                <c:pt idx="6">
                  <c:v>47.146173526899595</c:v>
                </c:pt>
                <c:pt idx="7">
                  <c:v>48.610573230657373</c:v>
                </c:pt>
                <c:pt idx="8">
                  <c:v>47.126260219252572</c:v>
                </c:pt>
                <c:pt idx="9">
                  <c:v>46.88516466573428</c:v>
                </c:pt>
                <c:pt idx="10">
                  <c:v>42.57312250080885</c:v>
                </c:pt>
                <c:pt idx="11">
                  <c:v>42.763184330976678</c:v>
                </c:pt>
                <c:pt idx="12">
                  <c:v>41.013232298396673</c:v>
                </c:pt>
                <c:pt idx="13">
                  <c:v>39.723674042932004</c:v>
                </c:pt>
                <c:pt idx="14">
                  <c:v>38.464773635309321</c:v>
                </c:pt>
                <c:pt idx="15">
                  <c:v>37.117193661306928</c:v>
                </c:pt>
                <c:pt idx="16">
                  <c:v>35.727773861833249</c:v>
                </c:pt>
                <c:pt idx="17">
                  <c:v>34.316183295449328</c:v>
                </c:pt>
                <c:pt idx="18">
                  <c:v>32.911758533270259</c:v>
                </c:pt>
                <c:pt idx="19">
                  <c:v>31.509059695290812</c:v>
                </c:pt>
                <c:pt idx="20">
                  <c:v>30.125646136402363</c:v>
                </c:pt>
                <c:pt idx="21">
                  <c:v>28.746106361529527</c:v>
                </c:pt>
                <c:pt idx="22">
                  <c:v>27.37108314277112</c:v>
                </c:pt>
                <c:pt idx="23">
                  <c:v>26.000463110432008</c:v>
                </c:pt>
                <c:pt idx="24">
                  <c:v>24.636606161187103</c:v>
                </c:pt>
                <c:pt idx="25">
                  <c:v>23.252576988685497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73.274143713397351</c:v>
                </c:pt>
                <c:pt idx="1">
                  <c:v>72.825109838443765</c:v>
                </c:pt>
                <c:pt idx="2">
                  <c:v>73.634692736110097</c:v>
                </c:pt>
                <c:pt idx="3">
                  <c:v>72.03037741543362</c:v>
                </c:pt>
                <c:pt idx="4">
                  <c:v>71.367867838415776</c:v>
                </c:pt>
                <c:pt idx="5">
                  <c:v>74.278980321823838</c:v>
                </c:pt>
                <c:pt idx="6">
                  <c:v>74.987842754231181</c:v>
                </c:pt>
                <c:pt idx="7">
                  <c:v>78.812033288091442</c:v>
                </c:pt>
                <c:pt idx="8">
                  <c:v>82.815198238602747</c:v>
                </c:pt>
                <c:pt idx="9">
                  <c:v>80.299123487820495</c:v>
                </c:pt>
                <c:pt idx="10">
                  <c:v>69.135977080381039</c:v>
                </c:pt>
                <c:pt idx="11">
                  <c:v>73.235287046674941</c:v>
                </c:pt>
                <c:pt idx="12">
                  <c:v>74.151530531864353</c:v>
                </c:pt>
                <c:pt idx="13">
                  <c:v>73.884457313958407</c:v>
                </c:pt>
                <c:pt idx="14">
                  <c:v>73.666376862801343</c:v>
                </c:pt>
                <c:pt idx="15">
                  <c:v>73.236600609677055</c:v>
                </c:pt>
                <c:pt idx="16">
                  <c:v>72.682700694857033</c:v>
                </c:pt>
                <c:pt idx="17">
                  <c:v>72.042806775945621</c:v>
                </c:pt>
                <c:pt idx="18">
                  <c:v>71.36396951595566</c:v>
                </c:pt>
                <c:pt idx="19">
                  <c:v>70.641636913069689</c:v>
                </c:pt>
                <c:pt idx="20">
                  <c:v>69.916501679135919</c:v>
                </c:pt>
                <c:pt idx="21">
                  <c:v>69.145720787590548</c:v>
                </c:pt>
                <c:pt idx="22">
                  <c:v>68.32887664495486</c:v>
                </c:pt>
                <c:pt idx="23">
                  <c:v>67.472149696436659</c:v>
                </c:pt>
                <c:pt idx="24">
                  <c:v>66.565360563476176</c:v>
                </c:pt>
                <c:pt idx="25">
                  <c:v>65.558386272784205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62.892091649781058</c:v>
                </c:pt>
                <c:pt idx="1">
                  <c:v>61.191717149700757</c:v>
                </c:pt>
                <c:pt idx="2">
                  <c:v>66.11134801134223</c:v>
                </c:pt>
                <c:pt idx="3">
                  <c:v>67.587123849731654</c:v>
                </c:pt>
                <c:pt idx="4">
                  <c:v>72.519316614830572</c:v>
                </c:pt>
                <c:pt idx="5">
                  <c:v>66.543461650265243</c:v>
                </c:pt>
                <c:pt idx="6">
                  <c:v>66.999808987755912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75.561964651865338</c:v>
                </c:pt>
                <c:pt idx="10">
                  <c:v>71.662582451091836</c:v>
                </c:pt>
                <c:pt idx="11">
                  <c:v>72.748130966345698</c:v>
                </c:pt>
                <c:pt idx="12">
                  <c:v>73.406868270247557</c:v>
                </c:pt>
                <c:pt idx="13">
                  <c:v>73.8692622295832</c:v>
                </c:pt>
                <c:pt idx="14">
                  <c:v>74.415131701218655</c:v>
                </c:pt>
                <c:pt idx="15">
                  <c:v>74.771725151620018</c:v>
                </c:pt>
                <c:pt idx="16">
                  <c:v>75.026693828692743</c:v>
                </c:pt>
                <c:pt idx="17">
                  <c:v>75.216632929040742</c:v>
                </c:pt>
                <c:pt idx="18">
                  <c:v>75.386532243991141</c:v>
                </c:pt>
                <c:pt idx="19">
                  <c:v>75.529555670761738</c:v>
                </c:pt>
                <c:pt idx="20">
                  <c:v>75.691035151522811</c:v>
                </c:pt>
                <c:pt idx="21">
                  <c:v>75.831023779624672</c:v>
                </c:pt>
                <c:pt idx="22">
                  <c:v>75.953891063408648</c:v>
                </c:pt>
                <c:pt idx="23">
                  <c:v>76.061089245905222</c:v>
                </c:pt>
                <c:pt idx="24">
                  <c:v>76.142713623837722</c:v>
                </c:pt>
                <c:pt idx="25">
                  <c:v>76.139154141247204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14.64747762937095</c:v>
                </c:pt>
                <c:pt idx="1">
                  <c:v>14.528533712694287</c:v>
                </c:pt>
                <c:pt idx="2">
                  <c:v>15.457369719835178</c:v>
                </c:pt>
                <c:pt idx="3">
                  <c:v>15.41813656117967</c:v>
                </c:pt>
                <c:pt idx="4">
                  <c:v>16.714467266937213</c:v>
                </c:pt>
                <c:pt idx="5">
                  <c:v>18.267255054476621</c:v>
                </c:pt>
                <c:pt idx="6">
                  <c:v>18.761038371397387</c:v>
                </c:pt>
                <c:pt idx="7">
                  <c:v>16.53954543205656</c:v>
                </c:pt>
                <c:pt idx="8">
                  <c:v>16.893945533960551</c:v>
                </c:pt>
                <c:pt idx="9">
                  <c:v>18.123696402780229</c:v>
                </c:pt>
                <c:pt idx="10">
                  <c:v>19.606006357879892</c:v>
                </c:pt>
                <c:pt idx="11">
                  <c:v>19.807132973916886</c:v>
                </c:pt>
                <c:pt idx="12">
                  <c:v>19.323886067094268</c:v>
                </c:pt>
                <c:pt idx="13">
                  <c:v>19.716972994007115</c:v>
                </c:pt>
                <c:pt idx="14">
                  <c:v>20.132665580306508</c:v>
                </c:pt>
                <c:pt idx="15">
                  <c:v>20.492020354123113</c:v>
                </c:pt>
                <c:pt idx="16">
                  <c:v>20.835843896738456</c:v>
                </c:pt>
                <c:pt idx="17">
                  <c:v>21.170624219363521</c:v>
                </c:pt>
                <c:pt idx="18" formatCode="General">
                  <c:v>21.508544215531849</c:v>
                </c:pt>
                <c:pt idx="19" formatCode="General">
                  <c:v>21.840970117145282</c:v>
                </c:pt>
                <c:pt idx="20" formatCode="General">
                  <c:v>22.190454956197421</c:v>
                </c:pt>
                <c:pt idx="21" formatCode="General">
                  <c:v>22.539729657807339</c:v>
                </c:pt>
                <c:pt idx="22">
                  <c:v>22.898244563482152</c:v>
                </c:pt>
                <c:pt idx="23">
                  <c:v>23.272011593417442</c:v>
                </c:pt>
                <c:pt idx="24">
                  <c:v>23.634007813062219</c:v>
                </c:pt>
                <c:pt idx="25">
                  <c:v>23.968798742112075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17.282140095395899</c:v>
                </c:pt>
                <c:pt idx="1">
                  <c:v>17.298060404967959</c:v>
                </c:pt>
                <c:pt idx="2">
                  <c:v>18.076693554808106</c:v>
                </c:pt>
                <c:pt idx="3">
                  <c:v>17.601633302247507</c:v>
                </c:pt>
                <c:pt idx="4">
                  <c:v>18.668215602498634</c:v>
                </c:pt>
                <c:pt idx="5">
                  <c:v>18.394730400627417</c:v>
                </c:pt>
                <c:pt idx="6">
                  <c:v>19.70818409910941</c:v>
                </c:pt>
                <c:pt idx="7">
                  <c:v>17.88707250580509</c:v>
                </c:pt>
                <c:pt idx="8">
                  <c:v>17.35264473130054</c:v>
                </c:pt>
                <c:pt idx="9">
                  <c:v>17.303760862718324</c:v>
                </c:pt>
                <c:pt idx="10">
                  <c:v>19.288179293861496</c:v>
                </c:pt>
                <c:pt idx="11">
                  <c:v>19.07456712695533</c:v>
                </c:pt>
                <c:pt idx="12">
                  <c:v>18.426954166759785</c:v>
                </c:pt>
                <c:pt idx="13">
                  <c:v>18.639195886146272</c:v>
                </c:pt>
                <c:pt idx="14">
                  <c:v>18.891452782547322</c:v>
                </c:pt>
                <c:pt idx="15">
                  <c:v>19.1014439483254</c:v>
                </c:pt>
                <c:pt idx="16">
                  <c:v>19.302023298887065</c:v>
                </c:pt>
                <c:pt idx="17">
                  <c:v>19.505732414457256</c:v>
                </c:pt>
                <c:pt idx="18" formatCode="General">
                  <c:v>19.703549200676051</c:v>
                </c:pt>
                <c:pt idx="19" formatCode="General">
                  <c:v>19.942368853401874</c:v>
                </c:pt>
                <c:pt idx="20" formatCode="General">
                  <c:v>20.193477683099708</c:v>
                </c:pt>
                <c:pt idx="21" formatCode="General">
                  <c:v>20.452971843144784</c:v>
                </c:pt>
                <c:pt idx="22">
                  <c:v>20.727386735212658</c:v>
                </c:pt>
                <c:pt idx="23">
                  <c:v>21.005188188625464</c:v>
                </c:pt>
                <c:pt idx="24">
                  <c:v>21.287979140922985</c:v>
                </c:pt>
                <c:pt idx="25">
                  <c:v>21.554281905882956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42.033273238917602</c:v>
                </c:pt>
                <c:pt idx="1">
                  <c:v>44.349655651365858</c:v>
                </c:pt>
                <c:pt idx="2">
                  <c:v>47.438213814590014</c:v>
                </c:pt>
                <c:pt idx="3">
                  <c:v>48.779615498482045</c:v>
                </c:pt>
                <c:pt idx="4">
                  <c:v>53.492907897049591</c:v>
                </c:pt>
                <c:pt idx="5">
                  <c:v>57.141830538286932</c:v>
                </c:pt>
                <c:pt idx="6">
                  <c:v>60.733631786540741</c:v>
                </c:pt>
                <c:pt idx="7">
                  <c:v>56.653233315979854</c:v>
                </c:pt>
                <c:pt idx="8">
                  <c:v>56.238726557247951</c:v>
                </c:pt>
                <c:pt idx="9">
                  <c:v>59.143933231940359</c:v>
                </c:pt>
                <c:pt idx="10">
                  <c:v>65.774878459984365</c:v>
                </c:pt>
                <c:pt idx="11">
                  <c:v>67.094525787446173</c:v>
                </c:pt>
                <c:pt idx="12">
                  <c:v>66.080857235183274</c:v>
                </c:pt>
                <c:pt idx="13">
                  <c:v>67.552620874175787</c:v>
                </c:pt>
                <c:pt idx="14">
                  <c:v>69.12882581137012</c:v>
                </c:pt>
                <c:pt idx="15">
                  <c:v>70.527806254873155</c:v>
                </c:pt>
                <c:pt idx="16">
                  <c:v>71.830230308220692</c:v>
                </c:pt>
                <c:pt idx="17">
                  <c:v>73.08272768514874</c:v>
                </c:pt>
                <c:pt idx="18" formatCode="General">
                  <c:v>74.332087777741009</c:v>
                </c:pt>
                <c:pt idx="19" formatCode="General">
                  <c:v>75.539846961380164</c:v>
                </c:pt>
                <c:pt idx="20" formatCode="General">
                  <c:v>76.770296054098267</c:v>
                </c:pt>
                <c:pt idx="21" formatCode="General">
                  <c:v>77.983948131268775</c:v>
                </c:pt>
                <c:pt idx="22" formatCode="General">
                  <c:v>79.171067890876813</c:v>
                </c:pt>
                <c:pt idx="23" formatCode="General">
                  <c:v>80.340620057650369</c:v>
                </c:pt>
                <c:pt idx="24" formatCode="General">
                  <c:v>81.497073015948544</c:v>
                </c:pt>
                <c:pt idx="25" formatCode="General">
                  <c:v>82.59637075590571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19.164524089784326</c:v>
                </c:pt>
                <c:pt idx="1">
                  <c:v>16.010649913150949</c:v>
                </c:pt>
                <c:pt idx="2">
                  <c:v>18.168984445174384</c:v>
                </c:pt>
                <c:pt idx="3">
                  <c:v>19.93580711421744</c:v>
                </c:pt>
                <c:pt idx="4">
                  <c:v>19.830489610628703</c:v>
                </c:pt>
                <c:pt idx="5">
                  <c:v>23.403663335713283</c:v>
                </c:pt>
                <c:pt idx="6">
                  <c:v>25.150462436963494</c:v>
                </c:pt>
                <c:pt idx="7">
                  <c:v>25.619875635789029</c:v>
                </c:pt>
                <c:pt idx="8">
                  <c:v>30.069987689818337</c:v>
                </c:pt>
                <c:pt idx="9">
                  <c:v>34.019683856164527</c:v>
                </c:pt>
                <c:pt idx="10">
                  <c:v>33.896928855515327</c:v>
                </c:pt>
                <c:pt idx="11">
                  <c:v>34.03933726210677</c:v>
                </c:pt>
                <c:pt idx="12">
                  <c:v>36.889085349342295</c:v>
                </c:pt>
                <c:pt idx="13">
                  <c:v>38.969274478506051</c:v>
                </c:pt>
                <c:pt idx="14">
                  <c:v>41.144827410391251</c:v>
                </c:pt>
                <c:pt idx="15">
                  <c:v>43.236580786951812</c:v>
                </c:pt>
                <c:pt idx="16">
                  <c:v>45.303409841804303</c:v>
                </c:pt>
                <c:pt idx="17">
                  <c:v>47.372228634032567</c:v>
                </c:pt>
                <c:pt idx="18" formatCode="General">
                  <c:v>49.463425162491276</c:v>
                </c:pt>
                <c:pt idx="19" formatCode="General">
                  <c:v>51.579181426990488</c:v>
                </c:pt>
                <c:pt idx="20" formatCode="General">
                  <c:v>53.737114137254167</c:v>
                </c:pt>
                <c:pt idx="21" formatCode="General">
                  <c:v>55.914235320010107</c:v>
                </c:pt>
                <c:pt idx="22" formatCode="General">
                  <c:v>58.1097236686659</c:v>
                </c:pt>
                <c:pt idx="23" formatCode="General">
                  <c:v>60.330747249885874</c:v>
                </c:pt>
                <c:pt idx="24" formatCode="General">
                  <c:v>62.55725874509919</c:v>
                </c:pt>
                <c:pt idx="25" formatCode="General">
                  <c:v>64.763288394991122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2.7567025407242527</c:v>
                </c:pt>
                <c:pt idx="1">
                  <c:v>2.4051536930472941</c:v>
                </c:pt>
                <c:pt idx="2">
                  <c:v>2.7109621548428589</c:v>
                </c:pt>
                <c:pt idx="3">
                  <c:v>2.9521046244490474</c:v>
                </c:pt>
                <c:pt idx="4">
                  <c:v>3.0566898433341878</c:v>
                </c:pt>
                <c:pt idx="5">
                  <c:v>3.4989800254562589</c:v>
                </c:pt>
                <c:pt idx="6">
                  <c:v>3.7649141647505857</c:v>
                </c:pt>
                <c:pt idx="7">
                  <c:v>3.8036130691088701</c:v>
                </c:pt>
                <c:pt idx="8">
                  <c:v>4.480878499451884</c:v>
                </c:pt>
                <c:pt idx="9">
                  <c:v>5.0062834936184011</c:v>
                </c:pt>
                <c:pt idx="10">
                  <c:v>4.8631945816593776</c:v>
                </c:pt>
                <c:pt idx="11">
                  <c:v>4.9426140103749212</c:v>
                </c:pt>
                <c:pt idx="12">
                  <c:v>5.3866946576957213</c:v>
                </c:pt>
                <c:pt idx="13">
                  <c:v>5.6837550403453108</c:v>
                </c:pt>
                <c:pt idx="14">
                  <c:v>5.9942295943954624</c:v>
                </c:pt>
                <c:pt idx="15">
                  <c:v>6.2930693436807825</c:v>
                </c:pt>
                <c:pt idx="16">
                  <c:v>6.5902596018979382</c:v>
                </c:pt>
                <c:pt idx="17">
                  <c:v>6.8896968648909249</c:v>
                </c:pt>
                <c:pt idx="18" formatCode="General">
                  <c:v>7.1858506657331898</c:v>
                </c:pt>
                <c:pt idx="19" formatCode="General">
                  <c:v>7.4823428954850097</c:v>
                </c:pt>
                <c:pt idx="20" formatCode="General">
                  <c:v>7.7859919119985719</c:v>
                </c:pt>
                <c:pt idx="21" formatCode="General">
                  <c:v>8.092154497137745</c:v>
                </c:pt>
                <c:pt idx="22" formatCode="General">
                  <c:v>8.4016984862868114</c:v>
                </c:pt>
                <c:pt idx="23" formatCode="General">
                  <c:v>8.7120174325645969</c:v>
                </c:pt>
                <c:pt idx="24" formatCode="General">
                  <c:v>9.028194388086046</c:v>
                </c:pt>
                <c:pt idx="25" formatCode="General">
                  <c:v>9.339980755473837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19.17331960759941</c:v>
                </c:pt>
                <c:pt idx="1">
                  <c:v>9.1351890611217978</c:v>
                </c:pt>
                <c:pt idx="2">
                  <c:v>16.050655566517165</c:v>
                </c:pt>
                <c:pt idx="3">
                  <c:v>13.988461102141036</c:v>
                </c:pt>
                <c:pt idx="4">
                  <c:v>12.654275376861333</c:v>
                </c:pt>
                <c:pt idx="5">
                  <c:v>15.716529425028739</c:v>
                </c:pt>
                <c:pt idx="6">
                  <c:v>5.150769648548791</c:v>
                </c:pt>
                <c:pt idx="7">
                  <c:v>5.8847796683082922</c:v>
                </c:pt>
                <c:pt idx="8">
                  <c:v>3.4884479031768301</c:v>
                </c:pt>
                <c:pt idx="9">
                  <c:v>5.5268541723290454</c:v>
                </c:pt>
                <c:pt idx="10">
                  <c:v>17.95218114709678</c:v>
                </c:pt>
                <c:pt idx="11">
                  <c:v>32.685920067305119</c:v>
                </c:pt>
                <c:pt idx="12">
                  <c:v>7.6931144665856133</c:v>
                </c:pt>
                <c:pt idx="13">
                  <c:v>8.9841239096406174</c:v>
                </c:pt>
                <c:pt idx="14">
                  <c:v>16.735117185855863</c:v>
                </c:pt>
                <c:pt idx="15">
                  <c:v>12.280382263541714</c:v>
                </c:pt>
                <c:pt idx="16">
                  <c:v>7.0579906435899691</c:v>
                </c:pt>
                <c:pt idx="17">
                  <c:v>25.213647993322166</c:v>
                </c:pt>
                <c:pt idx="18">
                  <c:v>7.817482823450562</c:v>
                </c:pt>
                <c:pt idx="19">
                  <c:v>0.33009356049469979</c:v>
                </c:pt>
                <c:pt idx="20">
                  <c:v>21.69964583795289</c:v>
                </c:pt>
                <c:pt idx="21">
                  <c:v>5.5925423080969301</c:v>
                </c:pt>
                <c:pt idx="22">
                  <c:v>14.967783376689281</c:v>
                </c:pt>
                <c:pt idx="23">
                  <c:v>13.370920804432821</c:v>
                </c:pt>
                <c:pt idx="24">
                  <c:v>8.4504142351770923</c:v>
                </c:pt>
                <c:pt idx="25">
                  <c:v>31.705357845135413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24.094972510556371</c:v>
                </c:pt>
                <c:pt idx="1">
                  <c:v>10.210349877210076</c:v>
                </c:pt>
                <c:pt idx="2">
                  <c:v>20.2762049086685</c:v>
                </c:pt>
                <c:pt idx="3">
                  <c:v>17.026430375213597</c:v>
                </c:pt>
                <c:pt idx="4">
                  <c:v>13.68261574076346</c:v>
                </c:pt>
                <c:pt idx="5">
                  <c:v>21.269599694982592</c:v>
                </c:pt>
                <c:pt idx="6">
                  <c:v>6.6626086416837822</c:v>
                </c:pt>
                <c:pt idx="7">
                  <c:v>6.9814854201024907</c:v>
                </c:pt>
                <c:pt idx="8">
                  <c:v>3.6066547434795746</c:v>
                </c:pt>
                <c:pt idx="9">
                  <c:v>5.9817851185895119</c:v>
                </c:pt>
                <c:pt idx="10">
                  <c:v>20.332138113894821</c:v>
                </c:pt>
                <c:pt idx="11">
                  <c:v>33.3253943093017</c:v>
                </c:pt>
                <c:pt idx="12">
                  <c:v>6.7666484697752765</c:v>
                </c:pt>
                <c:pt idx="13">
                  <c:v>6.4231916280497341</c:v>
                </c:pt>
                <c:pt idx="14">
                  <c:v>15.052769973223571</c:v>
                </c:pt>
                <c:pt idx="15">
                  <c:v>12.73064512135444</c:v>
                </c:pt>
                <c:pt idx="16">
                  <c:v>6.4733531322980884</c:v>
                </c:pt>
                <c:pt idx="17">
                  <c:v>25.108076134884829</c:v>
                </c:pt>
                <c:pt idx="18">
                  <c:v>6.4729608499034352</c:v>
                </c:pt>
                <c:pt idx="19">
                  <c:v>0.33922503199278353</c:v>
                </c:pt>
                <c:pt idx="20">
                  <c:v>20.205775477287627</c:v>
                </c:pt>
                <c:pt idx="21">
                  <c:v>6.2337407614928555</c:v>
                </c:pt>
                <c:pt idx="22">
                  <c:v>13.063744095944887</c:v>
                </c:pt>
                <c:pt idx="23">
                  <c:v>12.944153008031481</c:v>
                </c:pt>
                <c:pt idx="24">
                  <c:v>6.3339568473054451</c:v>
                </c:pt>
                <c:pt idx="25">
                  <c:v>28.852520014009031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24.134907554648741</c:v>
                </c:pt>
                <c:pt idx="1">
                  <c:v>12.420722398482779</c:v>
                </c:pt>
                <c:pt idx="2">
                  <c:v>28.346831769762154</c:v>
                </c:pt>
                <c:pt idx="3">
                  <c:v>17.922029450474579</c:v>
                </c:pt>
                <c:pt idx="4">
                  <c:v>15.263091433981497</c:v>
                </c:pt>
                <c:pt idx="5">
                  <c:v>25.126203088497334</c:v>
                </c:pt>
                <c:pt idx="6">
                  <c:v>6.7710419623094893</c:v>
                </c:pt>
                <c:pt idx="7">
                  <c:v>13.228093857664142</c:v>
                </c:pt>
                <c:pt idx="8">
                  <c:v>3.4559868523503683</c:v>
                </c:pt>
                <c:pt idx="9">
                  <c:v>5.6255906138908314</c:v>
                </c:pt>
                <c:pt idx="10">
                  <c:v>22.128599667286771</c:v>
                </c:pt>
                <c:pt idx="11">
                  <c:v>34.781043027734128</c:v>
                </c:pt>
                <c:pt idx="12">
                  <c:v>4.2697271234667999</c:v>
                </c:pt>
                <c:pt idx="13">
                  <c:v>6.3204685479162883</c:v>
                </c:pt>
                <c:pt idx="14">
                  <c:v>14.00235742829617</c:v>
                </c:pt>
                <c:pt idx="15">
                  <c:v>10.671727345981086</c:v>
                </c:pt>
                <c:pt idx="16">
                  <c:v>6.729443896259407</c:v>
                </c:pt>
                <c:pt idx="17">
                  <c:v>28.520736638102896</c:v>
                </c:pt>
                <c:pt idx="18">
                  <c:v>6.1462120872531436</c:v>
                </c:pt>
                <c:pt idx="19">
                  <c:v>0.28305222138874875</c:v>
                </c:pt>
                <c:pt idx="20">
                  <c:v>19.424890453331766</c:v>
                </c:pt>
                <c:pt idx="21">
                  <c:v>8.0827696754456966</c:v>
                </c:pt>
                <c:pt idx="22">
                  <c:v>12.795752498465106</c:v>
                </c:pt>
                <c:pt idx="23">
                  <c:v>13.552689386163019</c:v>
                </c:pt>
                <c:pt idx="24">
                  <c:v>12.170431694137561</c:v>
                </c:pt>
                <c:pt idx="25">
                  <c:v>24.633599326709167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4.9216529029569607</c:v>
                </c:pt>
                <c:pt idx="1">
                  <c:v>1.0751608160882782</c:v>
                </c:pt>
                <c:pt idx="2">
                  <c:v>4.2255493421513357</c:v>
                </c:pt>
                <c:pt idx="3">
                  <c:v>3.0379692730725605</c:v>
                </c:pt>
                <c:pt idx="4">
                  <c:v>1.0283403639021262</c:v>
                </c:pt>
                <c:pt idx="5">
                  <c:v>5.553070269953853</c:v>
                </c:pt>
                <c:pt idx="6">
                  <c:v>1.5118389931349911</c:v>
                </c:pt>
                <c:pt idx="7">
                  <c:v>1.0967057517941985</c:v>
                </c:pt>
                <c:pt idx="8">
                  <c:v>0.11820684030274453</c:v>
                </c:pt>
                <c:pt idx="9">
                  <c:v>0.45493094626046648</c:v>
                </c:pt>
                <c:pt idx="10">
                  <c:v>2.3799569667980407</c:v>
                </c:pt>
                <c:pt idx="11">
                  <c:v>0.63947424199658087</c:v>
                </c:pt>
                <c:pt idx="12">
                  <c:v>-0.92646599681033681</c:v>
                </c:pt>
                <c:pt idx="13">
                  <c:v>-2.5609322815908833</c:v>
                </c:pt>
                <c:pt idx="14">
                  <c:v>-1.6823472126322923</c:v>
                </c:pt>
                <c:pt idx="15">
                  <c:v>0.45026285781272612</c:v>
                </c:pt>
                <c:pt idx="16">
                  <c:v>-0.58463751129188068</c:v>
                </c:pt>
                <c:pt idx="17">
                  <c:v>-0.10557185843733663</c:v>
                </c:pt>
                <c:pt idx="18">
                  <c:v>-1.3445219735471268</c:v>
                </c:pt>
                <c:pt idx="19">
                  <c:v>9.131471498083743E-3</c:v>
                </c:pt>
                <c:pt idx="20">
                  <c:v>-1.4938703606652624</c:v>
                </c:pt>
                <c:pt idx="21">
                  <c:v>0.64119845339592541</c:v>
                </c:pt>
                <c:pt idx="22">
                  <c:v>-1.904039280744394</c:v>
                </c:pt>
                <c:pt idx="23">
                  <c:v>-0.42676779640133944</c:v>
                </c:pt>
                <c:pt idx="24">
                  <c:v>-2.1164573878716473</c:v>
                </c:pt>
                <c:pt idx="25">
                  <c:v>-2.8528378311263829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  <c:pt idx="25">
                  <c:v>-4.2189206872998639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5.650745818700349</c:v>
                </c:pt>
                <c:pt idx="1">
                  <c:v>6.8754183924589682</c:v>
                </c:pt>
                <c:pt idx="2">
                  <c:v>6.4050942534788975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2.692315803764683</c:v>
                </c:pt>
                <c:pt idx="1">
                  <c:v>2.9134885839133227</c:v>
                </c:pt>
                <c:pt idx="2">
                  <c:v>3.2963000781519471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1.5180308183612401</c:v>
                </c:pt>
                <c:pt idx="1">
                  <c:v>1.9011526980045095</c:v>
                </c:pt>
                <c:pt idx="2">
                  <c:v>1.7969475070352796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1.7343576795896007</c:v>
                </c:pt>
                <c:pt idx="1">
                  <c:v>1.9921431013472619</c:v>
                </c:pt>
                <c:pt idx="2">
                  <c:v>3.5105660860873846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1.0281126485169225</c:v>
                </c:pt>
                <c:pt idx="1">
                  <c:v>1.0291466548760242</c:v>
                </c:pt>
                <c:pt idx="2">
                  <c:v>0.91717449001888807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1.6288701562392187</c:v>
                </c:pt>
                <c:pt idx="1">
                  <c:v>1.7068820230473056</c:v>
                </c:pt>
                <c:pt idx="2">
                  <c:v>1.4929594419149372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5.2908528428901276</c:v>
                </c:pt>
                <c:pt idx="1">
                  <c:v>5.8017064051450351</c:v>
                </c:pt>
                <c:pt idx="2">
                  <c:v>5.8726459277103435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9.6331688998441258</c:v>
                </c:pt>
                <c:pt idx="1">
                  <c:v>9.5092878346193075</c:v>
                </c:pt>
                <c:pt idx="2">
                  <c:v>9.2304417708048021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2.2673087026417482</c:v>
                </c:pt>
                <c:pt idx="1">
                  <c:v>1.9308401088241376</c:v>
                </c:pt>
                <c:pt idx="2">
                  <c:v>1.1331306987820862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7.4309466951136018</c:v>
                </c:pt>
                <c:pt idx="1">
                  <c:v>7.1645040633026698</c:v>
                </c:pt>
                <c:pt idx="2">
                  <c:v>7.5690369201563978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2.3039624478938068</c:v>
                </c:pt>
                <c:pt idx="1">
                  <c:v>1.8470373461349623</c:v>
                </c:pt>
                <c:pt idx="2">
                  <c:v>1.6311256892776027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9.7284917005505261E-2</c:v>
                </c:pt>
                <c:pt idx="1">
                  <c:v>9.6796708239606566E-2</c:v>
                </c:pt>
                <c:pt idx="2">
                  <c:v>7.5118421421187714E-2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6.3953027172973309</c:v>
                </c:pt>
                <c:pt idx="1">
                  <c:v>5.7656492568968654</c:v>
                </c:pt>
                <c:pt idx="2">
                  <c:v>5.1551162537238548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1.6482297124415508</c:v>
                </c:pt>
                <c:pt idx="1">
                  <c:v>1.7787767081540236</c:v>
                </c:pt>
                <c:pt idx="2">
                  <c:v>2.1450631821632515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4.4112934568469981</c:v>
                </c:pt>
                <c:pt idx="1">
                  <c:v>3.7276949119691172</c:v>
                </c:pt>
                <c:pt idx="2">
                  <c:v>3.3958282463390157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3.9406673635104648</c:v>
                </c:pt>
                <c:pt idx="1">
                  <c:v>3.6935700020920144</c:v>
                </c:pt>
                <c:pt idx="2">
                  <c:v>3.5967095672499076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4.7304367050736387</c:v>
                </c:pt>
                <c:pt idx="1">
                  <c:v>5.7857460554167357</c:v>
                </c:pt>
                <c:pt idx="2">
                  <c:v>7.5228848033380871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4.1226683589859991</c:v>
                </c:pt>
                <c:pt idx="1">
                  <c:v>4.8584339537377836</c:v>
                </c:pt>
                <c:pt idx="2">
                  <c:v>4.7562762601841246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3.7294581813647061</c:v>
                </c:pt>
                <c:pt idx="1">
                  <c:v>3.904287829329482</c:v>
                </c:pt>
                <c:pt idx="2">
                  <c:v>4.0506282865495189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4.6319633089390502</c:v>
                </c:pt>
                <c:pt idx="1">
                  <c:v>6.0692078764171304</c:v>
                </c:pt>
                <c:pt idx="2">
                  <c:v>6.668171346812529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2.6477940000001814</c:v>
                </c:pt>
                <c:pt idx="1">
                  <c:v>1.8328358680813399</c:v>
                </c:pt>
                <c:pt idx="2">
                  <c:v>1.6773711141791825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4.932160700328275</c:v>
                </c:pt>
                <c:pt idx="1">
                  <c:v>4.2952566758900881</c:v>
                </c:pt>
                <c:pt idx="2">
                  <c:v>3.7160456859451454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3.6192646942705728</c:v>
                </c:pt>
                <c:pt idx="1">
                  <c:v>3.6326462533576578</c:v>
                </c:pt>
                <c:pt idx="2">
                  <c:v>2.8321392714541878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2.0801255042911024</c:v>
                </c:pt>
                <c:pt idx="1">
                  <c:v>1.8471492825810425</c:v>
                </c:pt>
                <c:pt idx="2">
                  <c:v>1.78590791497511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2.4904995005031121</c:v>
                </c:pt>
                <c:pt idx="1">
                  <c:v>1.8073730271294552</c:v>
                </c:pt>
                <c:pt idx="2">
                  <c:v>3.2298761422627895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9.3441783655860498</c:v>
                </c:pt>
                <c:pt idx="1">
                  <c:v>8.232968379034169</c:v>
                </c:pt>
                <c:pt idx="2">
                  <c:v>6.5374406399835436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1.6175541595322542</c:v>
                </c:pt>
                <c:pt idx="1">
                  <c:v>0.34054478065175431</c:v>
                </c:pt>
                <c:pt idx="2">
                  <c:v>1.0681438899969784</c:v>
                </c:pt>
                <c:pt idx="3">
                  <c:v>3.0297389299637416</c:v>
                </c:pt>
                <c:pt idx="4">
                  <c:v>-2.9559626364728828</c:v>
                </c:pt>
                <c:pt idx="5">
                  <c:v>-1.0412726278760474</c:v>
                </c:pt>
                <c:pt idx="6">
                  <c:v>7.6446409157514239</c:v>
                </c:pt>
                <c:pt idx="7">
                  <c:v>14.403305023087412</c:v>
                </c:pt>
                <c:pt idx="8">
                  <c:v>2.2503075653650768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19.5305893830614</c:v>
                </c:pt>
                <c:pt idx="1">
                  <c:v>12.80222097680555</c:v>
                </c:pt>
                <c:pt idx="2">
                  <c:v>13.31944518613007</c:v>
                </c:pt>
                <c:pt idx="3">
                  <c:v>21.497753598777816</c:v>
                </c:pt>
                <c:pt idx="4">
                  <c:v>13.823666205869181</c:v>
                </c:pt>
                <c:pt idx="5">
                  <c:v>19.204913553650496</c:v>
                </c:pt>
                <c:pt idx="6">
                  <c:v>30.012286333422338</c:v>
                </c:pt>
                <c:pt idx="7">
                  <c:v>50.705157733018453</c:v>
                </c:pt>
                <c:pt idx="8">
                  <c:v>20.234882239181289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  <c:pt idx="25">
                  <c:v>-4.2189206872998639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11.667705626223052</c:v>
                </c:pt>
                <c:pt idx="1">
                  <c:v>8.5671766129582352</c:v>
                </c:pt>
                <c:pt idx="2">
                  <c:v>17.30650176461398</c:v>
                </c:pt>
                <c:pt idx="3">
                  <c:v>9.9182609324754463</c:v>
                </c:pt>
                <c:pt idx="4">
                  <c:v>8.7434024445430509</c:v>
                </c:pt>
                <c:pt idx="5">
                  <c:v>14.736992591385976</c:v>
                </c:pt>
                <c:pt idx="6">
                  <c:v>2.6754995605779786</c:v>
                </c:pt>
                <c:pt idx="7">
                  <c:v>12.835876802396101</c:v>
                </c:pt>
                <c:pt idx="8">
                  <c:v>0.97085421858056309</c:v>
                </c:pt>
                <c:pt idx="9">
                  <c:v>2.0996465257988963</c:v>
                </c:pt>
                <c:pt idx="10">
                  <c:v>11.430409226068797</c:v>
                </c:pt>
                <c:pt idx="11">
                  <c:v>18.71046500233264</c:v>
                </c:pt>
                <c:pt idx="12">
                  <c:v>0.49444855131785381</c:v>
                </c:pt>
                <c:pt idx="13">
                  <c:v>3.430675989932539</c:v>
                </c:pt>
                <c:pt idx="14">
                  <c:v>4.4264554176454451</c:v>
                </c:pt>
                <c:pt idx="15">
                  <c:v>2.9103647946385935</c:v>
                </c:pt>
                <c:pt idx="16">
                  <c:v>3.0561700036526029</c:v>
                </c:pt>
                <c:pt idx="17">
                  <c:v>18.624375073303206</c:v>
                </c:pt>
                <c:pt idx="18">
                  <c:v>2.7925461992026128</c:v>
                </c:pt>
                <c:pt idx="19">
                  <c:v>8.0832326272001265E-2</c:v>
                </c:pt>
                <c:pt idx="20">
                  <c:v>8.1800682905424615</c:v>
                </c:pt>
                <c:pt idx="21">
                  <c:v>5.1393768955876098</c:v>
                </c:pt>
                <c:pt idx="22">
                  <c:v>5.0915022027115819</c:v>
                </c:pt>
                <c:pt idx="23">
                  <c:v>7.7107187740939693</c:v>
                </c:pt>
                <c:pt idx="24">
                  <c:v>10.96452493670313</c:v>
                </c:pt>
                <c:pt idx="25">
                  <c:v>8.5660644463582667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44960.53943287037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automation/Data/Results/Workbooks/LSIPs/MA_LSIP/MA_LSIP_Database.Main.xlsx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The Marches</v>
      </c>
      <c r="L1" s="19" t="str">
        <f>CONCATENATE("Industry Table 1.1  Employment by Industry Sector (SIC 2007), ",B$5,"-",F$5,", ",Info!B5)</f>
        <v>Industry Table 1.1  Employment by Industry Sector (SIC 2007), 2015-2035, The Marches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17.668999999999958</v>
      </c>
      <c r="N5" s="11">
        <f t="shared" si="1"/>
        <v>16.173000000000002</v>
      </c>
      <c r="O5" s="11">
        <f t="shared" si="1"/>
        <v>12.609999999999982</v>
      </c>
      <c r="P5" s="11">
        <f t="shared" si="1"/>
        <v>12.958999999999993</v>
      </c>
      <c r="Q5" s="11">
        <f t="shared" si="1"/>
        <v>13.015999999999996</v>
      </c>
      <c r="R5" s="40">
        <f t="shared" ref="R5:R10" si="2">IF(D$5-B$5 &lt;&gt; 0,(EXP(LN(D7/B7)/(D$5-B$5))-1)*100,0)</f>
        <v>-6.5238916796685249</v>
      </c>
      <c r="S5" s="40">
        <f t="shared" si="0"/>
        <v>0.21148478053301112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41.151999999999894</v>
      </c>
      <c r="N6" s="11">
        <f t="shared" si="1"/>
        <v>43.554000000000009</v>
      </c>
      <c r="O6" s="11">
        <f t="shared" si="1"/>
        <v>42.151999999999937</v>
      </c>
      <c r="P6" s="11">
        <f t="shared" si="1"/>
        <v>41.911999999999992</v>
      </c>
      <c r="Q6" s="11">
        <f t="shared" si="1"/>
        <v>39.760999999999996</v>
      </c>
      <c r="R6" s="40">
        <f t="shared" si="2"/>
        <v>0.4813468556643663</v>
      </c>
      <c r="S6" s="40">
        <f t="shared" si="0"/>
        <v>-0.38854719790394343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17.668999999999958</v>
      </c>
      <c r="C7" s="11">
        <f t="array" ref="C7:C12">MMULT(aggregation!$B$3:$W$8,'Ind T2'!C5:C26)</f>
        <v>16.173000000000002</v>
      </c>
      <c r="D7" s="11">
        <f t="array" ref="D7:D12">MMULT(aggregation!$B$3:$W$8,'Ind T2'!D5:D26)</f>
        <v>12.609999999999982</v>
      </c>
      <c r="E7" s="11">
        <f t="array" ref="E7:E12">MMULT(aggregation!$B$3:$W$8,'Ind T2'!E5:E26)</f>
        <v>12.958999999999993</v>
      </c>
      <c r="F7" s="11">
        <f t="array" ref="F7:F12">MMULT(aggregation!$B$3:$W$8,'Ind T2'!F5:F26)</f>
        <v>13.015999999999996</v>
      </c>
      <c r="G7" s="11"/>
      <c r="H7" s="11">
        <f>F7-D7</f>
        <v>0.40600000000001479</v>
      </c>
      <c r="I7" s="11">
        <f t="array" ref="I7:I12">MMULT(aggregation!$B$3:$W$8,'RD T1'!AB7:AB28)</f>
        <v>6.3243025884933246</v>
      </c>
      <c r="J7" s="11">
        <f>SUM(H7:I7)</f>
        <v>6.7303025884933394</v>
      </c>
      <c r="K7" s="11"/>
      <c r="L7" t="str">
        <f t="shared" si="1"/>
        <v>Construction</v>
      </c>
      <c r="M7" s="11">
        <f t="shared" si="1"/>
        <v>22.763999999999985</v>
      </c>
      <c r="N7" s="11">
        <f t="shared" si="1"/>
        <v>30.346999999999891</v>
      </c>
      <c r="O7" s="11">
        <f t="shared" si="1"/>
        <v>28.263999999999914</v>
      </c>
      <c r="P7" s="11">
        <f t="shared" si="1"/>
        <v>28.204000000000011</v>
      </c>
      <c r="Q7" s="11">
        <f t="shared" si="1"/>
        <v>28.83299999999997</v>
      </c>
      <c r="R7" s="40">
        <f>IF(D$5-B$5 &lt;&gt; 0,(EXP(LN(D9/B9)/(D$5-B$5))-1)*100,0)</f>
        <v>4.4232028056659933</v>
      </c>
      <c r="S7" s="40">
        <f t="shared" si="0"/>
        <v>0.13296601787591289</v>
      </c>
    </row>
    <row r="8" spans="1:19" x14ac:dyDescent="0.2">
      <c r="A8" t="str">
        <f>name!C5</f>
        <v>Manufacturing</v>
      </c>
      <c r="B8" s="11">
        <v>41.151999999999894</v>
      </c>
      <c r="C8" s="11">
        <v>43.554000000000009</v>
      </c>
      <c r="D8" s="11">
        <v>42.151999999999937</v>
      </c>
      <c r="E8" s="11">
        <v>41.911999999999992</v>
      </c>
      <c r="F8" s="11">
        <v>39.760999999999996</v>
      </c>
      <c r="G8" s="11"/>
      <c r="H8" s="11">
        <f t="shared" ref="H8:H12" si="3">F8-D8</f>
        <v>-2.3909999999999414</v>
      </c>
      <c r="I8" s="11">
        <v>17.501126210128028</v>
      </c>
      <c r="J8" s="11">
        <f t="shared" ref="J8:J12" si="4">SUM(H8:I8)</f>
        <v>15.110126210128087</v>
      </c>
      <c r="K8" s="11"/>
      <c r="L8" t="str">
        <f t="shared" si="1"/>
        <v>Trade, accomod. and transport</v>
      </c>
      <c r="M8" s="11">
        <f t="shared" si="1"/>
        <v>91.964000000000098</v>
      </c>
      <c r="N8" s="11">
        <f t="shared" si="1"/>
        <v>96.029999999999916</v>
      </c>
      <c r="O8" s="11">
        <f t="shared" si="1"/>
        <v>95.322000000000074</v>
      </c>
      <c r="P8" s="11">
        <f t="shared" si="1"/>
        <v>99.474999999999895</v>
      </c>
      <c r="Q8" s="11">
        <f t="shared" si="1"/>
        <v>107.4919999999999</v>
      </c>
      <c r="R8" s="40">
        <f t="shared" si="2"/>
        <v>0.71984729055176722</v>
      </c>
      <c r="S8" s="40">
        <f t="shared" si="0"/>
        <v>0.80425551296039455</v>
      </c>
    </row>
    <row r="9" spans="1:19" x14ac:dyDescent="0.2">
      <c r="A9" t="str">
        <f>name!C6</f>
        <v>Construction</v>
      </c>
      <c r="B9" s="11">
        <v>22.763999999999985</v>
      </c>
      <c r="C9" s="11">
        <v>30.346999999999891</v>
      </c>
      <c r="D9" s="11">
        <v>28.263999999999914</v>
      </c>
      <c r="E9" s="11">
        <v>28.204000000000011</v>
      </c>
      <c r="F9" s="11">
        <v>28.83299999999997</v>
      </c>
      <c r="G9" s="11"/>
      <c r="H9" s="11">
        <f t="shared" si="3"/>
        <v>0.56900000000005591</v>
      </c>
      <c r="I9" s="11">
        <v>11.794672487961535</v>
      </c>
      <c r="J9" s="11">
        <f t="shared" si="4"/>
        <v>12.36367248796159</v>
      </c>
      <c r="K9" s="11"/>
      <c r="L9" t="str">
        <f t="shared" si="1"/>
        <v>Business and other services</v>
      </c>
      <c r="M9" s="11">
        <f t="shared" si="1"/>
        <v>83.835000000000036</v>
      </c>
      <c r="N9" s="11">
        <f t="shared" si="1"/>
        <v>90.891999999999925</v>
      </c>
      <c r="O9" s="11">
        <f t="shared" si="1"/>
        <v>88.606999999999957</v>
      </c>
      <c r="P9" s="11">
        <f t="shared" si="1"/>
        <v>90.508000000000052</v>
      </c>
      <c r="Q9" s="11">
        <f t="shared" si="1"/>
        <v>95.912000000000063</v>
      </c>
      <c r="R9" s="40">
        <f t="shared" si="2"/>
        <v>1.1133578035142921</v>
      </c>
      <c r="S9" s="40">
        <f t="shared" si="0"/>
        <v>0.52953204536350107</v>
      </c>
    </row>
    <row r="10" spans="1:19" x14ac:dyDescent="0.2">
      <c r="A10" t="str">
        <f>name!C7</f>
        <v>Trade, accomod. and transport</v>
      </c>
      <c r="B10" s="11">
        <v>91.964000000000098</v>
      </c>
      <c r="C10" s="11">
        <v>96.029999999999916</v>
      </c>
      <c r="D10" s="11">
        <v>95.322000000000074</v>
      </c>
      <c r="E10" s="11">
        <v>99.474999999999895</v>
      </c>
      <c r="F10" s="11">
        <v>107.4919999999999</v>
      </c>
      <c r="G10" s="11"/>
      <c r="H10" s="11">
        <f t="shared" si="3"/>
        <v>12.169999999999831</v>
      </c>
      <c r="I10" s="11">
        <v>48.775984467115393</v>
      </c>
      <c r="J10" s="11">
        <f t="shared" si="4"/>
        <v>60.945984467115224</v>
      </c>
      <c r="K10" s="11"/>
      <c r="L10" t="str">
        <f t="shared" si="1"/>
        <v>Non-marketed services</v>
      </c>
      <c r="M10" s="11">
        <f t="shared" si="1"/>
        <v>81.922000000000196</v>
      </c>
      <c r="N10" s="11">
        <f t="shared" si="1"/>
        <v>83.472000000000037</v>
      </c>
      <c r="O10" s="11">
        <f t="shared" si="1"/>
        <v>83.495999999999967</v>
      </c>
      <c r="P10" s="11">
        <f t="shared" si="1"/>
        <v>86.950000000000131</v>
      </c>
      <c r="Q10" s="11">
        <f t="shared" si="1"/>
        <v>91.793999999999954</v>
      </c>
      <c r="R10" s="40">
        <f t="shared" si="2"/>
        <v>0.38134831860747731</v>
      </c>
      <c r="S10" s="40">
        <f t="shared" si="0"/>
        <v>0.63365387547558161</v>
      </c>
    </row>
    <row r="11" spans="1:19" x14ac:dyDescent="0.2">
      <c r="A11" t="str">
        <f>name!C8</f>
        <v>Business and other services</v>
      </c>
      <c r="B11" s="11">
        <v>83.835000000000036</v>
      </c>
      <c r="C11" s="11">
        <v>90.891999999999925</v>
      </c>
      <c r="D11" s="11">
        <v>88.606999999999957</v>
      </c>
      <c r="E11" s="11">
        <v>90.508000000000052</v>
      </c>
      <c r="F11" s="11">
        <v>95.912000000000063</v>
      </c>
      <c r="G11" s="11"/>
      <c r="H11" s="11">
        <f t="shared" si="3"/>
        <v>7.3050000000001063</v>
      </c>
      <c r="I11" s="11">
        <v>43.290723212195502</v>
      </c>
      <c r="J11" s="11">
        <f t="shared" si="4"/>
        <v>50.595723212195608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81.922000000000196</v>
      </c>
      <c r="C12" s="11">
        <v>83.472000000000037</v>
      </c>
      <c r="D12" s="11">
        <v>83.495999999999967</v>
      </c>
      <c r="E12" s="11">
        <v>86.950000000000131</v>
      </c>
      <c r="F12" s="11">
        <v>91.793999999999954</v>
      </c>
      <c r="G12" s="11"/>
      <c r="H12" s="11">
        <f t="shared" si="3"/>
        <v>8.2979999999999876</v>
      </c>
      <c r="I12" s="11">
        <v>47.08710624402309</v>
      </c>
      <c r="J12" s="11">
        <f t="shared" si="4"/>
        <v>55.385106244023078</v>
      </c>
      <c r="K12" s="11"/>
      <c r="L12" s="24" t="str">
        <f t="shared" ref="L12:Q12" si="5">A14</f>
        <v>All industries</v>
      </c>
      <c r="M12" s="34">
        <f t="shared" si="5"/>
        <v>339.30600000000015</v>
      </c>
      <c r="N12" s="34">
        <f t="shared" si="5"/>
        <v>360.46799999999979</v>
      </c>
      <c r="O12" s="34">
        <f t="shared" si="5"/>
        <v>350.45099999999985</v>
      </c>
      <c r="P12" s="34">
        <f t="shared" si="5"/>
        <v>360.00800000000004</v>
      </c>
      <c r="Q12" s="34">
        <f t="shared" si="5"/>
        <v>376.80799999999988</v>
      </c>
      <c r="R12" s="43">
        <f>IF(D$5-B$5 &lt;&gt; 0,(EXP(LN(D14/B14)/(D$5-B$5))-1)*100,0)</f>
        <v>0.64846431068388277</v>
      </c>
      <c r="S12" s="43">
        <f>F41</f>
        <v>0.48460293684742251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339.30600000000015</v>
      </c>
      <c r="C14" s="34">
        <f t="shared" ref="C14:F14" si="6">SUM(C7:C12)</f>
        <v>360.46799999999979</v>
      </c>
      <c r="D14" s="34">
        <f t="shared" si="6"/>
        <v>350.45099999999985</v>
      </c>
      <c r="E14" s="34">
        <f t="shared" si="6"/>
        <v>360.00800000000004</v>
      </c>
      <c r="F14" s="34">
        <f t="shared" si="6"/>
        <v>376.80799999999988</v>
      </c>
      <c r="G14" s="34"/>
      <c r="H14" s="34">
        <f>SUM(H7:H12)</f>
        <v>26.357000000000056</v>
      </c>
      <c r="I14" s="34">
        <f>SUM(I7:I12)</f>
        <v>174.77391520991688</v>
      </c>
      <c r="J14" s="34">
        <f t="shared" ref="J14" si="7">SUM(J7:J12)</f>
        <v>201.13091520991691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5.2073939158163869</v>
      </c>
      <c r="C20" s="18">
        <f t="shared" si="8"/>
        <v>4.4866673324677944</v>
      </c>
      <c r="D20" s="18">
        <f t="shared" si="8"/>
        <v>3.5982205786258241</v>
      </c>
      <c r="E20" s="18">
        <f t="shared" si="8"/>
        <v>3.5996422301726603</v>
      </c>
      <c r="F20" s="18">
        <f t="shared" si="8"/>
        <v>3.4542791023545147</v>
      </c>
      <c r="G20" s="351"/>
      <c r="H20" s="40">
        <f>IF(D7&gt;0,(H7/D7)*100,0)</f>
        <v>3.219666931007259</v>
      </c>
      <c r="I20" s="40">
        <f>IF(D7&gt;0,(I7/D7)*100,0)</f>
        <v>50.153073659740954</v>
      </c>
      <c r="J20" s="40">
        <f>IF(D7&gt;0,(J7/D7)*100,0)</f>
        <v>53.372740590748215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12.12828538251604</v>
      </c>
      <c r="C21" s="18">
        <f t="shared" si="8"/>
        <v>12.082625919637815</v>
      </c>
      <c r="D21" s="18">
        <f t="shared" si="8"/>
        <v>12.027929724840265</v>
      </c>
      <c r="E21" s="18">
        <f t="shared" si="8"/>
        <v>11.641963511921954</v>
      </c>
      <c r="F21" s="18">
        <f t="shared" si="8"/>
        <v>10.552058342710348</v>
      </c>
      <c r="G21" s="351"/>
      <c r="H21" s="40">
        <f t="shared" ref="H21:H25" si="9">IF(D8&gt;0,(H8/D8)*100,0)</f>
        <v>-5.6723287151260795</v>
      </c>
      <c r="I21" s="40">
        <f t="shared" ref="I21:I25" si="10">IF(D8&gt;0,(I8/D8)*100,0)</f>
        <v>41.51908856075169</v>
      </c>
      <c r="J21" s="40">
        <f t="shared" ref="J21:J27" si="11">IF(D8&gt;0,(J8/D8)*100,0)</f>
        <v>35.846759845625613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6.7089883468019949</v>
      </c>
      <c r="C22" s="18">
        <f t="shared" si="8"/>
        <v>8.4187778110678089</v>
      </c>
      <c r="D22" s="18">
        <f t="shared" si="8"/>
        <v>8.0650361962157113</v>
      </c>
      <c r="E22" s="18">
        <f t="shared" si="8"/>
        <v>7.8342703495477899</v>
      </c>
      <c r="F22" s="18">
        <f t="shared" si="8"/>
        <v>7.6519076028109758</v>
      </c>
      <c r="G22" s="351"/>
      <c r="H22" s="40">
        <f t="shared" si="9"/>
        <v>2.0131616190208663</v>
      </c>
      <c r="I22" s="40">
        <f t="shared" si="10"/>
        <v>41.730372516139155</v>
      </c>
      <c r="J22" s="40">
        <f t="shared" si="11"/>
        <v>43.743534135160026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27.103558439874348</v>
      </c>
      <c r="C23" s="18">
        <f t="shared" si="8"/>
        <v>26.640367522221105</v>
      </c>
      <c r="D23" s="18">
        <f t="shared" si="8"/>
        <v>27.199808247087358</v>
      </c>
      <c r="E23" s="18">
        <f t="shared" si="8"/>
        <v>27.631330414879635</v>
      </c>
      <c r="F23" s="18">
        <f t="shared" si="8"/>
        <v>28.526995180569397</v>
      </c>
      <c r="G23" s="351"/>
      <c r="H23" s="40">
        <f t="shared" si="9"/>
        <v>12.767252050942931</v>
      </c>
      <c r="I23" s="40">
        <f t="shared" si="10"/>
        <v>51.169703181967805</v>
      </c>
      <c r="J23" s="40">
        <f t="shared" si="11"/>
        <v>63.936955232910741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24.707785892380329</v>
      </c>
      <c r="C24" s="18">
        <f t="shared" si="8"/>
        <v>25.214998280013756</v>
      </c>
      <c r="D24" s="18">
        <f t="shared" si="8"/>
        <v>25.283705853314725</v>
      </c>
      <c r="E24" s="18">
        <f t="shared" si="8"/>
        <v>25.140552432168185</v>
      </c>
      <c r="F24" s="18">
        <f t="shared" si="8"/>
        <v>25.453812020976223</v>
      </c>
      <c r="G24" s="351"/>
      <c r="H24" s="40">
        <f t="shared" si="9"/>
        <v>8.2442696400962792</v>
      </c>
      <c r="I24" s="40">
        <f t="shared" si="10"/>
        <v>48.857001379344212</v>
      </c>
      <c r="J24" s="40">
        <f t="shared" si="11"/>
        <v>57.101271019440489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24.143988022610905</v>
      </c>
      <c r="C25" s="18">
        <f t="shared" si="8"/>
        <v>23.156563134591721</v>
      </c>
      <c r="D25" s="18">
        <f t="shared" si="8"/>
        <v>23.825299399916108</v>
      </c>
      <c r="E25" s="18">
        <f t="shared" si="8"/>
        <v>24.15224106130978</v>
      </c>
      <c r="F25" s="18">
        <f t="shared" si="8"/>
        <v>24.360947750578539</v>
      </c>
      <c r="G25" s="351"/>
      <c r="H25" s="40">
        <f t="shared" si="9"/>
        <v>9.9382006323656107</v>
      </c>
      <c r="I25" s="40">
        <f t="shared" si="10"/>
        <v>56.394445535143134</v>
      </c>
      <c r="J25" s="40">
        <f t="shared" si="11"/>
        <v>66.332646167508742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7.5208802371801093</v>
      </c>
      <c r="I27" s="43">
        <f>IF(D14&gt;0,(I14/D14)*100,0)</f>
        <v>49.871141817234637</v>
      </c>
      <c r="J27" s="43">
        <f t="shared" si="11"/>
        <v>57.392022054414738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The Marches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-2.1874336215391255</v>
      </c>
      <c r="C34" s="18">
        <f t="shared" si="12"/>
        <v>-22.03054473505237</v>
      </c>
      <c r="D34" s="18">
        <f t="shared" si="12"/>
        <v>0.54750088742514524</v>
      </c>
      <c r="E34" s="18">
        <f t="shared" si="12"/>
        <v>4.3898057012792258E-2</v>
      </c>
      <c r="F34" s="18">
        <f t="shared" ref="F34:F39" si="13">IF(F$5-D$5 &lt;&gt; 0,(EXP(LN(F7/D7)/(F$5-D$5))-1)*100,0)</f>
        <v>0.21148478053301112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1.4283300021775025</v>
      </c>
      <c r="C35" s="18">
        <f t="shared" si="12"/>
        <v>-3.2189925150389653</v>
      </c>
      <c r="D35" s="18">
        <f t="shared" si="12"/>
        <v>-0.1141338337598552</v>
      </c>
      <c r="E35" s="18">
        <f t="shared" si="12"/>
        <v>-0.52547104262743449</v>
      </c>
      <c r="F35" s="18">
        <f t="shared" si="13"/>
        <v>-0.38854719790394343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7.4525674595024682</v>
      </c>
      <c r="C36" s="18">
        <f t="shared" si="12"/>
        <v>-6.8639404224469791</v>
      </c>
      <c r="D36" s="18">
        <f t="shared" si="12"/>
        <v>-4.2492933195681371E-2</v>
      </c>
      <c r="E36" s="18">
        <f t="shared" si="12"/>
        <v>0.22081095563568631</v>
      </c>
      <c r="F36" s="18">
        <f t="shared" si="13"/>
        <v>0.13296601787591289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1.087456451332236</v>
      </c>
      <c r="C37" s="18">
        <f t="shared" si="12"/>
        <v>-0.73726960324882462</v>
      </c>
      <c r="D37" s="18">
        <f>IF(E$5-D$5 &lt;&gt; 0,(EXP(LN(E10/D10)/(E$5-D$5))-1)*100,0)</f>
        <v>0.85656212536022736</v>
      </c>
      <c r="E37" s="18">
        <f t="shared" si="12"/>
        <v>0.7781123804350365</v>
      </c>
      <c r="F37" s="18">
        <f t="shared" si="13"/>
        <v>0.80425551296039455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2.0410861699920346</v>
      </c>
      <c r="C38" s="18">
        <f t="shared" si="12"/>
        <v>-2.513972626853811</v>
      </c>
      <c r="D38" s="18">
        <f t="shared" si="12"/>
        <v>0.42545014684505222</v>
      </c>
      <c r="E38" s="18">
        <f t="shared" si="12"/>
        <v>0.5816134394417416</v>
      </c>
      <c r="F38" s="18">
        <f t="shared" si="13"/>
        <v>0.52953204536350107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0.46969138878010241</v>
      </c>
      <c r="C39" s="18">
        <f t="shared" si="12"/>
        <v>2.8752156411648855E-2</v>
      </c>
      <c r="D39" s="18">
        <f t="shared" si="12"/>
        <v>0.81398527738780757</v>
      </c>
      <c r="E39" s="18">
        <f t="shared" si="12"/>
        <v>0.54360917378784013</v>
      </c>
      <c r="F39" s="18">
        <f t="shared" si="13"/>
        <v>0.63365387547558161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1.5240172870438995</v>
      </c>
      <c r="C41" s="18">
        <f>IF(D$5-C$5 &lt;&gt; 0,(EXP(LN(D14/C14)/(D$5-C$5))-1)*100,0)</f>
        <v>-2.7788874463197666</v>
      </c>
      <c r="D41" s="18">
        <f>IF(E$5-D$5 &lt;&gt; 0,(EXP(LN(E14/D14)/(E$5-D$5))-1)*100,0)</f>
        <v>0.53955753704961751</v>
      </c>
      <c r="E41" s="18">
        <f>IF(F$5-E$5 &lt;&gt; 0,(EXP(LN(F14/E14)/(F$5-E$5))-1)*100,0)</f>
        <v>0.45713690202588975</v>
      </c>
      <c r="F41" s="18">
        <f>IF(F$5-D$5 &lt;&gt; 0,(EXP(LN(F14/D14)/(F$5-D$5))-1)*100,0)</f>
        <v>0.48460293684742251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-1.495999999999956</v>
      </c>
      <c r="C45" s="27">
        <f>D7-C7</f>
        <v>-3.5630000000000202</v>
      </c>
      <c r="D45" s="27">
        <f>E7-D7</f>
        <v>0.34900000000001086</v>
      </c>
      <c r="E45" s="27">
        <f>F7-E7</f>
        <v>5.7000000000003936E-2</v>
      </c>
      <c r="F45" s="27">
        <f>F7-D7</f>
        <v>0.40600000000001479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2.4020000000001147</v>
      </c>
      <c r="C46" s="27">
        <f>D8-C8</f>
        <v>-1.4020000000000721</v>
      </c>
      <c r="D46" s="27">
        <f t="shared" si="14"/>
        <v>-0.23999999999994515</v>
      </c>
      <c r="E46" s="27">
        <f t="shared" si="14"/>
        <v>-2.1509999999999962</v>
      </c>
      <c r="F46" s="27">
        <f t="shared" ref="F46:F52" si="15">F8-D8</f>
        <v>-2.3909999999999414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7.582999999999906</v>
      </c>
      <c r="C47" s="27">
        <f t="shared" ref="C47:C50" si="16">D9-C9</f>
        <v>-2.0829999999999771</v>
      </c>
      <c r="D47" s="27">
        <f t="shared" si="14"/>
        <v>-5.9999999999902798E-2</v>
      </c>
      <c r="E47" s="27">
        <f t="shared" si="14"/>
        <v>0.6289999999999587</v>
      </c>
      <c r="F47" s="27">
        <f t="shared" si="15"/>
        <v>0.56900000000005591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4.0659999999998178</v>
      </c>
      <c r="C48" s="27">
        <f t="shared" si="16"/>
        <v>-0.70799999999984209</v>
      </c>
      <c r="D48" s="27">
        <f t="shared" si="14"/>
        <v>4.1529999999998211</v>
      </c>
      <c r="E48" s="27">
        <f t="shared" si="14"/>
        <v>8.0170000000000101</v>
      </c>
      <c r="F48" s="27">
        <f t="shared" si="15"/>
        <v>12.169999999999831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7.0569999999998885</v>
      </c>
      <c r="C49" s="27">
        <f t="shared" si="16"/>
        <v>-2.2849999999999682</v>
      </c>
      <c r="D49" s="27">
        <f t="shared" si="14"/>
        <v>1.9010000000000957</v>
      </c>
      <c r="E49" s="27">
        <f t="shared" si="14"/>
        <v>5.4040000000000106</v>
      </c>
      <c r="F49" s="27">
        <f t="shared" si="15"/>
        <v>7.3050000000001063</v>
      </c>
    </row>
    <row r="50" spans="1:6" x14ac:dyDescent="0.2">
      <c r="A50" t="str">
        <f>$A$12</f>
        <v>Non-marketed services</v>
      </c>
      <c r="B50" s="27">
        <f t="shared" si="14"/>
        <v>1.5499999999998408</v>
      </c>
      <c r="C50" s="27">
        <f t="shared" si="16"/>
        <v>2.3999999999929855E-2</v>
      </c>
      <c r="D50" s="27">
        <f t="shared" si="14"/>
        <v>3.4540000000001641</v>
      </c>
      <c r="E50" s="27">
        <f t="shared" si="14"/>
        <v>4.8439999999998236</v>
      </c>
      <c r="F50" s="27">
        <f t="shared" si="15"/>
        <v>8.2979999999999876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21.161999999999637</v>
      </c>
      <c r="C52" s="29">
        <f>D14-C14</f>
        <v>-10.016999999999939</v>
      </c>
      <c r="D52" s="29">
        <f t="shared" si="14"/>
        <v>9.5570000000001869</v>
      </c>
      <c r="E52" s="29">
        <f t="shared" si="14"/>
        <v>16.799999999999841</v>
      </c>
      <c r="F52" s="29">
        <f t="shared" si="15"/>
        <v>26.357000000000028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The Marches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13.900999999999968</v>
      </c>
      <c r="C5" s="11">
        <v>12.237000000000004</v>
      </c>
      <c r="D5" s="11">
        <v>8.8649999999999896</v>
      </c>
      <c r="E5" s="11">
        <v>9.209999999999992</v>
      </c>
      <c r="F5" s="11">
        <v>9.2199999999999935</v>
      </c>
      <c r="G5" s="10"/>
    </row>
    <row r="6" spans="1:7" x14ac:dyDescent="0.2">
      <c r="A6" s="10" t="str">
        <f>name!B5</f>
        <v>Mining and quarrying</v>
      </c>
      <c r="B6" s="11">
        <v>0.43500000000000155</v>
      </c>
      <c r="C6" s="11">
        <v>0.5310000000000008</v>
      </c>
      <c r="D6" s="11">
        <v>0.5480000000000016</v>
      </c>
      <c r="E6" s="11">
        <v>0.45999999999999869</v>
      </c>
      <c r="F6" s="11">
        <v>0.34200000000000003</v>
      </c>
    </row>
    <row r="7" spans="1:7" x14ac:dyDescent="0.2">
      <c r="A7" s="10" t="str">
        <f>name!B6</f>
        <v>Food drink and tobacco</v>
      </c>
      <c r="B7" s="11">
        <v>9.506999999999989</v>
      </c>
      <c r="C7" s="11">
        <v>9.8970000000000038</v>
      </c>
      <c r="D7" s="11">
        <v>9.8170000000000019</v>
      </c>
      <c r="E7" s="11">
        <v>9.9160000000000057</v>
      </c>
      <c r="F7" s="11">
        <v>9.6189999999999785</v>
      </c>
      <c r="G7" s="11"/>
    </row>
    <row r="8" spans="1:7" x14ac:dyDescent="0.2">
      <c r="A8" s="10" t="str">
        <f>name!B7</f>
        <v>Engineering</v>
      </c>
      <c r="B8" s="11">
        <v>5.3229999999999968</v>
      </c>
      <c r="C8" s="11">
        <v>6.1200000000000072</v>
      </c>
      <c r="D8" s="11">
        <v>5.6529999999999783</v>
      </c>
      <c r="E8" s="11">
        <v>6.1260000000000074</v>
      </c>
      <c r="F8" s="11">
        <v>5.5679999999999978</v>
      </c>
      <c r="G8" s="11"/>
    </row>
    <row r="9" spans="1:7" x14ac:dyDescent="0.2">
      <c r="A9" s="10" t="str">
        <f>name!B8</f>
        <v>Rest of manufacturing</v>
      </c>
      <c r="B9" s="11">
        <v>26.321999999999907</v>
      </c>
      <c r="C9" s="11">
        <v>27.536999999999999</v>
      </c>
      <c r="D9" s="11">
        <v>26.681999999999956</v>
      </c>
      <c r="E9" s="11">
        <v>25.86999999999998</v>
      </c>
      <c r="F9" s="11">
        <v>24.574000000000023</v>
      </c>
      <c r="G9" s="11"/>
    </row>
    <row r="10" spans="1:7" x14ac:dyDescent="0.2">
      <c r="A10" s="10" t="str">
        <f>name!B9</f>
        <v>Electricity and gas</v>
      </c>
      <c r="B10" s="11">
        <v>0.5569999999999995</v>
      </c>
      <c r="C10" s="11">
        <v>0.46400000000000047</v>
      </c>
      <c r="D10" s="11">
        <v>0.51099999999999957</v>
      </c>
      <c r="E10" s="11">
        <v>0.49099999999999938</v>
      </c>
      <c r="F10" s="11">
        <v>0.48400000000000037</v>
      </c>
      <c r="G10" s="11"/>
    </row>
    <row r="11" spans="1:7" x14ac:dyDescent="0.2">
      <c r="A11" s="10" t="str">
        <f>name!B10</f>
        <v>Water and sewerage</v>
      </c>
      <c r="B11" s="11">
        <v>2.7759999999999896</v>
      </c>
      <c r="C11" s="11">
        <v>2.9409999999999972</v>
      </c>
      <c r="D11" s="11">
        <v>2.6859999999999919</v>
      </c>
      <c r="E11" s="11">
        <v>2.7980000000000023</v>
      </c>
      <c r="F11" s="11">
        <v>2.9700000000000029</v>
      </c>
      <c r="G11" s="11"/>
    </row>
    <row r="12" spans="1:7" x14ac:dyDescent="0.2">
      <c r="A12" s="10" t="str">
        <f>name!B11</f>
        <v>Construction</v>
      </c>
      <c r="B12" s="11">
        <v>22.763999999999985</v>
      </c>
      <c r="C12" s="11">
        <v>30.346999999999891</v>
      </c>
      <c r="D12" s="11">
        <v>28.263999999999914</v>
      </c>
      <c r="E12" s="11">
        <v>28.204000000000011</v>
      </c>
      <c r="F12" s="11">
        <v>28.83299999999997</v>
      </c>
      <c r="G12" s="11"/>
    </row>
    <row r="13" spans="1:7" x14ac:dyDescent="0.2">
      <c r="A13" s="10" t="str">
        <f>name!B12</f>
        <v>Wholesale and retail trade</v>
      </c>
      <c r="B13" s="11">
        <v>55.551000000000123</v>
      </c>
      <c r="C13" s="11">
        <v>55.753999999999877</v>
      </c>
      <c r="D13" s="11">
        <v>54.741000000000099</v>
      </c>
      <c r="E13" s="11">
        <v>55.266999999999904</v>
      </c>
      <c r="F13" s="11">
        <v>55.721999999999937</v>
      </c>
      <c r="G13" s="11"/>
    </row>
    <row r="14" spans="1:7" x14ac:dyDescent="0.2">
      <c r="A14" s="10" t="str">
        <f>name!B13</f>
        <v>Transport and storage</v>
      </c>
      <c r="B14" s="11">
        <v>15.178999999999991</v>
      </c>
      <c r="C14" s="11">
        <v>16.806999999999992</v>
      </c>
      <c r="D14" s="11">
        <v>15.823999999999987</v>
      </c>
      <c r="E14" s="11">
        <v>17.29</v>
      </c>
      <c r="F14" s="11">
        <v>18.068999999999981</v>
      </c>
      <c r="G14" s="11"/>
    </row>
    <row r="15" spans="1:7" x14ac:dyDescent="0.2">
      <c r="A15" s="10" t="str">
        <f>name!B14</f>
        <v>Accommodation and food</v>
      </c>
      <c r="B15" s="11">
        <v>21.23399999999998</v>
      </c>
      <c r="C15" s="11">
        <v>23.469000000000054</v>
      </c>
      <c r="D15" s="11">
        <v>24.756999999999994</v>
      </c>
      <c r="E15" s="11">
        <v>26.917999999999992</v>
      </c>
      <c r="F15" s="11">
        <v>33.700999999999993</v>
      </c>
      <c r="G15" s="11"/>
    </row>
    <row r="16" spans="1:7" x14ac:dyDescent="0.2">
      <c r="A16" s="10" t="str">
        <f>name!B15</f>
        <v>Media</v>
      </c>
      <c r="B16" s="11">
        <v>1.5669999999999951</v>
      </c>
      <c r="C16" s="11">
        <v>1.8839999999999995</v>
      </c>
      <c r="D16" s="11">
        <v>2.3160000000000003</v>
      </c>
      <c r="E16" s="11">
        <v>2.2659999999999987</v>
      </c>
      <c r="F16" s="11">
        <v>2.3099999999999956</v>
      </c>
      <c r="G16" s="11"/>
    </row>
    <row r="17" spans="1:7" x14ac:dyDescent="0.2">
      <c r="A17" s="10" t="str">
        <f>name!B16</f>
        <v>Information technology</v>
      </c>
      <c r="B17" s="11">
        <v>7.3590000000000044</v>
      </c>
      <c r="C17" s="11">
        <v>7.615000000000002</v>
      </c>
      <c r="D17" s="11">
        <v>8.0769999999999875</v>
      </c>
      <c r="E17" s="11">
        <v>8.6779999999999831</v>
      </c>
      <c r="F17" s="11">
        <v>9.3099999999999916</v>
      </c>
      <c r="G17" s="11"/>
    </row>
    <row r="18" spans="1:7" x14ac:dyDescent="0.2">
      <c r="A18" s="10" t="str">
        <f>name!B17</f>
        <v>Finance and insurance</v>
      </c>
      <c r="B18" s="11">
        <v>4.595000000000014</v>
      </c>
      <c r="C18" s="11">
        <v>5.6710000000000171</v>
      </c>
      <c r="D18" s="11">
        <v>5.7730000000000068</v>
      </c>
      <c r="E18" s="11">
        <v>5.7659999999999894</v>
      </c>
      <c r="F18" s="11">
        <v>5.464999999999999</v>
      </c>
      <c r="G18" s="11"/>
    </row>
    <row r="19" spans="1:7" x14ac:dyDescent="0.2">
      <c r="A19" s="10" t="str">
        <f>name!B18</f>
        <v>Real estate</v>
      </c>
      <c r="B19" s="11">
        <v>5.6630000000000082</v>
      </c>
      <c r="C19" s="11">
        <v>6.2949999999999919</v>
      </c>
      <c r="D19" s="11">
        <v>6.3509999999999929</v>
      </c>
      <c r="E19" s="11">
        <v>6.4209999999999905</v>
      </c>
      <c r="F19" s="11">
        <v>7.3970000000000011</v>
      </c>
      <c r="G19" s="11"/>
    </row>
    <row r="20" spans="1:7" x14ac:dyDescent="0.2">
      <c r="A20" s="10" t="str">
        <f>name!B19</f>
        <v>Professional services</v>
      </c>
      <c r="B20" s="11">
        <v>21.69</v>
      </c>
      <c r="C20" s="11">
        <v>25.82999999999997</v>
      </c>
      <c r="D20" s="11">
        <v>25.789999999999953</v>
      </c>
      <c r="E20" s="11">
        <v>26.797000000000008</v>
      </c>
      <c r="F20" s="11">
        <v>28.56200000000009</v>
      </c>
      <c r="G20" s="11"/>
    </row>
    <row r="21" spans="1:7" x14ac:dyDescent="0.2">
      <c r="A21" s="10" t="str">
        <f>name!B20</f>
        <v>Support services</v>
      </c>
      <c r="B21" s="11">
        <v>21.463999999999977</v>
      </c>
      <c r="C21" s="11">
        <v>23.453999999999962</v>
      </c>
      <c r="D21" s="11">
        <v>21.250999999999994</v>
      </c>
      <c r="E21" s="11">
        <v>22.893000000000072</v>
      </c>
      <c r="F21" s="11">
        <v>24.630000000000003</v>
      </c>
      <c r="G21" s="11"/>
    </row>
    <row r="22" spans="1:7" x14ac:dyDescent="0.2">
      <c r="A22" s="10" t="str">
        <f>name!B21</f>
        <v>Public admin. and defence</v>
      </c>
      <c r="B22" s="11">
        <v>14.65399999999997</v>
      </c>
      <c r="C22" s="11">
        <v>12.748000000000033</v>
      </c>
      <c r="D22" s="11">
        <v>12.668999999999976</v>
      </c>
      <c r="E22" s="11">
        <v>12.732000000000014</v>
      </c>
      <c r="F22" s="11">
        <v>13.070999999999973</v>
      </c>
      <c r="G22" s="11"/>
    </row>
    <row r="23" spans="1:7" x14ac:dyDescent="0.2">
      <c r="A23" s="10" t="str">
        <f>name!B22</f>
        <v>Education</v>
      </c>
      <c r="B23" s="11">
        <v>28.664000000000069</v>
      </c>
      <c r="C23" s="11">
        <v>26.554000000000034</v>
      </c>
      <c r="D23" s="11">
        <v>27.044000000000008</v>
      </c>
      <c r="E23" s="11">
        <v>27.954000000000061</v>
      </c>
      <c r="F23" s="11">
        <v>30.132999999999971</v>
      </c>
      <c r="G23" s="11"/>
    </row>
    <row r="24" spans="1:7" x14ac:dyDescent="0.2">
      <c r="A24" s="10" t="str">
        <f>name!B23</f>
        <v>Health and social work</v>
      </c>
      <c r="B24" s="11">
        <v>38.604000000000163</v>
      </c>
      <c r="C24" s="11">
        <v>44.169999999999973</v>
      </c>
      <c r="D24" s="11">
        <v>43.782999999999987</v>
      </c>
      <c r="E24" s="11">
        <v>46.26400000000006</v>
      </c>
      <c r="F24" s="11">
        <v>48.590000000000018</v>
      </c>
      <c r="G24" s="11"/>
    </row>
    <row r="25" spans="1:7" x14ac:dyDescent="0.2">
      <c r="A25" s="10" t="str">
        <f>name!B24</f>
        <v>Arts and entertainment</v>
      </c>
      <c r="B25" s="11">
        <v>10.133999999999999</v>
      </c>
      <c r="C25" s="11">
        <v>9.74</v>
      </c>
      <c r="D25" s="11">
        <v>9.2639999999999922</v>
      </c>
      <c r="E25" s="11">
        <v>8.1920000000000055</v>
      </c>
      <c r="F25" s="11">
        <v>8.7509999999999941</v>
      </c>
      <c r="G25" s="11"/>
    </row>
    <row r="26" spans="1:7" x14ac:dyDescent="0.2">
      <c r="A26" s="10" t="str">
        <f>name!B25</f>
        <v>Other services</v>
      </c>
      <c r="B26" s="11">
        <v>11.363000000000037</v>
      </c>
      <c r="C26" s="11">
        <v>10.402999999999988</v>
      </c>
      <c r="D26" s="11">
        <v>9.7850000000000197</v>
      </c>
      <c r="E26" s="11">
        <v>9.4950000000000081</v>
      </c>
      <c r="F26" s="11">
        <v>9.4869999999999806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339.30600000000021</v>
      </c>
      <c r="C28" s="11">
        <f t="shared" ref="C28:F28" si="0">SUM(C5:C26)</f>
        <v>360.46799999999973</v>
      </c>
      <c r="D28" s="11">
        <f t="shared" si="0"/>
        <v>350.45099999999985</v>
      </c>
      <c r="E28" s="11">
        <f t="shared" si="0"/>
        <v>360.0080000000001</v>
      </c>
      <c r="F28" s="11">
        <f t="shared" si="0"/>
        <v>376.80799999999994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4.0968918910953418</v>
      </c>
      <c r="C32" s="18">
        <f t="shared" ref="C32:E32" si="1">C5/C$28*100</f>
        <v>3.3947534871333964</v>
      </c>
      <c r="D32" s="18">
        <f t="shared" si="1"/>
        <v>2.5295975756953166</v>
      </c>
      <c r="E32" s="18">
        <f t="shared" si="1"/>
        <v>2.5582764827448248</v>
      </c>
      <c r="F32" s="18">
        <f>F5/F$28*100</f>
        <v>2.4468694932167034</v>
      </c>
    </row>
    <row r="33" spans="1:6" x14ac:dyDescent="0.2">
      <c r="A33" t="str">
        <f>$A$6</f>
        <v>Mining and quarrying</v>
      </c>
      <c r="B33" s="18">
        <f t="shared" ref="B33:F53" si="2">B6/B$28*100</f>
        <v>0.12820286113419782</v>
      </c>
      <c r="C33" s="18">
        <f t="shared" si="2"/>
        <v>0.14730849895136358</v>
      </c>
      <c r="D33" s="18">
        <f t="shared" si="2"/>
        <v>0.15636993474123395</v>
      </c>
      <c r="E33" s="18">
        <f t="shared" si="2"/>
        <v>0.12777493833470327</v>
      </c>
      <c r="F33" s="18">
        <f t="shared" si="2"/>
        <v>9.0762404195240037E-2</v>
      </c>
    </row>
    <row r="34" spans="1:6" x14ac:dyDescent="0.2">
      <c r="A34" t="str">
        <f>$A$7</f>
        <v>Food drink and tobacco</v>
      </c>
      <c r="B34" s="18">
        <f t="shared" si="2"/>
        <v>2.8018956340294552</v>
      </c>
      <c r="C34" s="18">
        <f t="shared" si="2"/>
        <v>2.7455973900595922</v>
      </c>
      <c r="D34" s="18">
        <f t="shared" si="2"/>
        <v>2.8012475353187765</v>
      </c>
      <c r="E34" s="18">
        <f t="shared" si="2"/>
        <v>2.7543832359280915</v>
      </c>
      <c r="F34" s="18">
        <f t="shared" si="2"/>
        <v>2.5527589647778126</v>
      </c>
    </row>
    <row r="35" spans="1:6" x14ac:dyDescent="0.2">
      <c r="A35" t="str">
        <f>$A$8</f>
        <v>Engineering</v>
      </c>
      <c r="B35" s="18">
        <f t="shared" si="2"/>
        <v>1.5687904133731774</v>
      </c>
      <c r="C35" s="18">
        <f t="shared" si="2"/>
        <v>1.6977928692699522</v>
      </c>
      <c r="D35" s="18">
        <f t="shared" si="2"/>
        <v>1.6130643085623897</v>
      </c>
      <c r="E35" s="18">
        <f t="shared" si="2"/>
        <v>1.7016288526921639</v>
      </c>
      <c r="F35" s="18">
        <f t="shared" si="2"/>
        <v>1.4776756332137317</v>
      </c>
    </row>
    <row r="36" spans="1:6" x14ac:dyDescent="0.2">
      <c r="A36" t="str">
        <f>$A$9</f>
        <v>Rest of manufacturing</v>
      </c>
      <c r="B36" s="18">
        <f t="shared" si="2"/>
        <v>7.7575993351134045</v>
      </c>
      <c r="C36" s="18">
        <f t="shared" si="2"/>
        <v>7.6392356603082714</v>
      </c>
      <c r="D36" s="18">
        <f t="shared" si="2"/>
        <v>7.6136178809590973</v>
      </c>
      <c r="E36" s="18">
        <f t="shared" si="2"/>
        <v>7.185951423301697</v>
      </c>
      <c r="F36" s="18">
        <f t="shared" si="2"/>
        <v>6.521623744718803</v>
      </c>
    </row>
    <row r="37" spans="1:6" x14ac:dyDescent="0.2">
      <c r="A37" t="str">
        <f>$A$10</f>
        <v>Electricity and gas</v>
      </c>
      <c r="B37" s="18">
        <f t="shared" si="2"/>
        <v>0.16415860609597213</v>
      </c>
      <c r="C37" s="18">
        <f t="shared" si="2"/>
        <v>0.12872155087275453</v>
      </c>
      <c r="D37" s="18">
        <f t="shared" si="2"/>
        <v>0.14581211068023769</v>
      </c>
      <c r="E37" s="18">
        <f t="shared" si="2"/>
        <v>0.13638585809204218</v>
      </c>
      <c r="F37" s="18">
        <f t="shared" si="2"/>
        <v>0.12844737903653861</v>
      </c>
    </row>
    <row r="38" spans="1:6" x14ac:dyDescent="0.2">
      <c r="A38" t="str">
        <f>$A$11</f>
        <v>Water and sewerage</v>
      </c>
      <c r="B38" s="18">
        <f t="shared" si="2"/>
        <v>0.81814055749087489</v>
      </c>
      <c r="C38" s="18">
        <f t="shared" si="2"/>
        <v>0.81588379551028101</v>
      </c>
      <c r="D38" s="18">
        <f t="shared" si="2"/>
        <v>0.7664409575090364</v>
      </c>
      <c r="E38" s="18">
        <f t="shared" si="2"/>
        <v>0.77720495100108922</v>
      </c>
      <c r="F38" s="18">
        <f t="shared" si="2"/>
        <v>0.78819982590603266</v>
      </c>
    </row>
    <row r="39" spans="1:6" x14ac:dyDescent="0.2">
      <c r="A39" t="str">
        <f>$A$12</f>
        <v>Construction</v>
      </c>
      <c r="B39" s="18">
        <f t="shared" si="2"/>
        <v>6.7089883468019931</v>
      </c>
      <c r="C39" s="18">
        <f t="shared" si="2"/>
        <v>8.4187778110678089</v>
      </c>
      <c r="D39" s="18">
        <f t="shared" si="2"/>
        <v>8.0650361962157113</v>
      </c>
      <c r="E39" s="18">
        <f t="shared" si="2"/>
        <v>7.8342703495477899</v>
      </c>
      <c r="F39" s="18">
        <f t="shared" si="2"/>
        <v>7.651907602810974</v>
      </c>
    </row>
    <row r="40" spans="1:6" x14ac:dyDescent="0.2">
      <c r="A40" t="str">
        <f>$A$13</f>
        <v>Wholesale and retail trade</v>
      </c>
      <c r="B40" s="18">
        <f t="shared" si="2"/>
        <v>16.371947445668539</v>
      </c>
      <c r="C40" s="18">
        <f t="shared" si="2"/>
        <v>15.467114972757615</v>
      </c>
      <c r="D40" s="18">
        <f t="shared" si="2"/>
        <v>15.620158024945036</v>
      </c>
      <c r="E40" s="18">
        <f t="shared" si="2"/>
        <v>15.351603297704465</v>
      </c>
      <c r="F40" s="18">
        <f t="shared" si="2"/>
        <v>14.787902592301636</v>
      </c>
    </row>
    <row r="41" spans="1:6" x14ac:dyDescent="0.2">
      <c r="A41" t="str">
        <f>$A$14</f>
        <v>Transport and storage</v>
      </c>
      <c r="B41" s="18">
        <f t="shared" si="2"/>
        <v>4.4735430555309899</v>
      </c>
      <c r="C41" s="18">
        <f t="shared" si="2"/>
        <v>4.6625497963758233</v>
      </c>
      <c r="D41" s="18">
        <f t="shared" si="2"/>
        <v>4.5153245389512353</v>
      </c>
      <c r="E41" s="18">
        <f t="shared" si="2"/>
        <v>4.8026710517544045</v>
      </c>
      <c r="F41" s="18">
        <f t="shared" si="2"/>
        <v>4.7952803549818439</v>
      </c>
    </row>
    <row r="42" spans="1:6" x14ac:dyDescent="0.2">
      <c r="A42" t="str">
        <f>$A$15</f>
        <v>Accommodation and food</v>
      </c>
      <c r="B42" s="18">
        <f t="shared" si="2"/>
        <v>6.2580679386748148</v>
      </c>
      <c r="C42" s="18">
        <f t="shared" si="2"/>
        <v>6.5107027530876733</v>
      </c>
      <c r="D42" s="18">
        <f t="shared" si="2"/>
        <v>7.0643256831910888</v>
      </c>
      <c r="E42" s="18">
        <f t="shared" si="2"/>
        <v>7.477056065420765</v>
      </c>
      <c r="F42" s="18">
        <f t="shared" si="2"/>
        <v>8.943812233285918</v>
      </c>
    </row>
    <row r="43" spans="1:6" x14ac:dyDescent="0.2">
      <c r="A43" t="str">
        <f>$A$16</f>
        <v>Media</v>
      </c>
      <c r="B43" s="18">
        <f t="shared" si="2"/>
        <v>0.46182501930410724</v>
      </c>
      <c r="C43" s="18">
        <f t="shared" si="2"/>
        <v>0.52265388328506301</v>
      </c>
      <c r="D43" s="18">
        <f t="shared" si="2"/>
        <v>0.66086271689908183</v>
      </c>
      <c r="E43" s="18">
        <f t="shared" si="2"/>
        <v>0.6294304571009528</v>
      </c>
      <c r="F43" s="18">
        <f t="shared" si="2"/>
        <v>0.61304430903802365</v>
      </c>
    </row>
    <row r="44" spans="1:6" x14ac:dyDescent="0.2">
      <c r="A44" t="str">
        <f>$A$17</f>
        <v>Information technology</v>
      </c>
      <c r="B44" s="18">
        <f t="shared" si="2"/>
        <v>2.1688387473254229</v>
      </c>
      <c r="C44" s="18">
        <f t="shared" si="2"/>
        <v>2.1125314868448815</v>
      </c>
      <c r="D44" s="18">
        <f t="shared" si="2"/>
        <v>2.3047444578557319</v>
      </c>
      <c r="E44" s="18">
        <f t="shared" si="2"/>
        <v>2.410501988844687</v>
      </c>
      <c r="F44" s="18">
        <f t="shared" si="2"/>
        <v>2.4707543364259763</v>
      </c>
    </row>
    <row r="45" spans="1:6" x14ac:dyDescent="0.2">
      <c r="A45" t="str">
        <f>$A$18</f>
        <v>Finance and insurance</v>
      </c>
      <c r="B45" s="18">
        <f t="shared" si="2"/>
        <v>1.3542348204865258</v>
      </c>
      <c r="C45" s="18">
        <f t="shared" si="2"/>
        <v>1.5732325754297252</v>
      </c>
      <c r="D45" s="18">
        <f t="shared" si="2"/>
        <v>1.6473059001115731</v>
      </c>
      <c r="E45" s="18">
        <f t="shared" si="2"/>
        <v>1.6016310748649996</v>
      </c>
      <c r="F45" s="18">
        <f t="shared" si="2"/>
        <v>1.4503407570964524</v>
      </c>
    </row>
    <row r="46" spans="1:6" x14ac:dyDescent="0.2">
      <c r="A46" t="str">
        <f>$A$19</f>
        <v>Real estate</v>
      </c>
      <c r="B46" s="18">
        <f t="shared" si="2"/>
        <v>1.6689949485125537</v>
      </c>
      <c r="C46" s="18">
        <f t="shared" si="2"/>
        <v>1.7463408679827326</v>
      </c>
      <c r="D46" s="18">
        <f t="shared" si="2"/>
        <v>1.8122362327400963</v>
      </c>
      <c r="E46" s="18">
        <f t="shared" si="2"/>
        <v>1.7835714761894148</v>
      </c>
      <c r="F46" s="18">
        <f t="shared" si="2"/>
        <v>1.9630687246555281</v>
      </c>
    </row>
    <row r="47" spans="1:6" x14ac:dyDescent="0.2">
      <c r="A47" s="10" t="str">
        <f>$A$20</f>
        <v>Professional services</v>
      </c>
      <c r="B47" s="18">
        <f t="shared" si="2"/>
        <v>6.3924599034499794</v>
      </c>
      <c r="C47" s="18">
        <f t="shared" si="2"/>
        <v>7.1656846100069878</v>
      </c>
      <c r="D47" s="18">
        <f t="shared" si="2"/>
        <v>7.3590887171102279</v>
      </c>
      <c r="E47" s="18">
        <f t="shared" si="2"/>
        <v>7.44344570120664</v>
      </c>
      <c r="F47" s="18">
        <f t="shared" si="2"/>
        <v>7.5799876860364162</v>
      </c>
    </row>
    <row r="48" spans="1:6" x14ac:dyDescent="0.2">
      <c r="A48" s="10" t="str">
        <f>$A$21</f>
        <v>Support services</v>
      </c>
      <c r="B48" s="18">
        <f t="shared" si="2"/>
        <v>6.3258533595043893</v>
      </c>
      <c r="C48" s="18">
        <f t="shared" si="2"/>
        <v>6.5065414960551227</v>
      </c>
      <c r="D48" s="18">
        <f t="shared" si="2"/>
        <v>6.0639005167626863</v>
      </c>
      <c r="E48" s="18">
        <f t="shared" si="2"/>
        <v>6.359025354992129</v>
      </c>
      <c r="F48" s="18">
        <f t="shared" si="2"/>
        <v>6.5364854249379016</v>
      </c>
    </row>
    <row r="49" spans="1:9" x14ac:dyDescent="0.2">
      <c r="A49" s="10" t="str">
        <f>$A$22</f>
        <v>Public admin. and defence</v>
      </c>
      <c r="B49" s="18">
        <f t="shared" si="2"/>
        <v>4.3188154645069528</v>
      </c>
      <c r="C49" s="18">
        <f t="shared" si="2"/>
        <v>3.5365136433747355</v>
      </c>
      <c r="D49" s="18">
        <f t="shared" si="2"/>
        <v>3.615056027804167</v>
      </c>
      <c r="E49" s="18">
        <f t="shared" si="2"/>
        <v>3.5365880758205401</v>
      </c>
      <c r="F49" s="18">
        <f t="shared" si="2"/>
        <v>3.4688753954268425</v>
      </c>
    </row>
    <row r="50" spans="1:9" x14ac:dyDescent="0.2">
      <c r="A50" s="10" t="str">
        <f>$A$23</f>
        <v>Education</v>
      </c>
      <c r="B50" s="18">
        <f t="shared" si="2"/>
        <v>8.4478317506911313</v>
      </c>
      <c r="C50" s="18">
        <f t="shared" si="2"/>
        <v>7.366534616110183</v>
      </c>
      <c r="D50" s="18">
        <f t="shared" si="2"/>
        <v>7.7169133487991246</v>
      </c>
      <c r="E50" s="18">
        <f t="shared" si="2"/>
        <v>7.7648274482789423</v>
      </c>
      <c r="F50" s="18">
        <f t="shared" si="2"/>
        <v>7.9969108936115942</v>
      </c>
    </row>
    <row r="51" spans="1:9" x14ac:dyDescent="0.2">
      <c r="A51" s="10" t="str">
        <f>$A$24</f>
        <v>Health and social work</v>
      </c>
      <c r="B51" s="18">
        <f t="shared" si="2"/>
        <v>11.377340807412818</v>
      </c>
      <c r="C51" s="18">
        <f t="shared" si="2"/>
        <v>12.253514875106807</v>
      </c>
      <c r="D51" s="18">
        <f t="shared" si="2"/>
        <v>12.493330023312819</v>
      </c>
      <c r="E51" s="18">
        <f t="shared" si="2"/>
        <v>12.850825537210298</v>
      </c>
      <c r="F51" s="18">
        <f t="shared" si="2"/>
        <v>12.895161461540102</v>
      </c>
    </row>
    <row r="52" spans="1:9" x14ac:dyDescent="0.2">
      <c r="A52" s="10" t="str">
        <f>$A$25</f>
        <v>Arts and entertainment</v>
      </c>
      <c r="B52" s="18">
        <f t="shared" si="2"/>
        <v>2.986684585595301</v>
      </c>
      <c r="C52" s="18">
        <f t="shared" si="2"/>
        <v>2.7020428997858361</v>
      </c>
      <c r="D52" s="18">
        <f t="shared" si="2"/>
        <v>2.6434508675963251</v>
      </c>
      <c r="E52" s="18">
        <f t="shared" si="2"/>
        <v>2.2755049887780281</v>
      </c>
      <c r="F52" s="18">
        <f t="shared" si="2"/>
        <v>2.3224029213817103</v>
      </c>
    </row>
    <row r="53" spans="1:9" x14ac:dyDescent="0.2">
      <c r="A53" s="10" t="str">
        <f>$A$26</f>
        <v>Other services</v>
      </c>
      <c r="B53" s="18">
        <f t="shared" si="2"/>
        <v>3.3488945082020445</v>
      </c>
      <c r="C53" s="18">
        <f t="shared" si="2"/>
        <v>2.8859704606234104</v>
      </c>
      <c r="D53" s="18">
        <f t="shared" si="2"/>
        <v>2.7921164442390016</v>
      </c>
      <c r="E53" s="18">
        <f t="shared" si="2"/>
        <v>2.6374413901913307</v>
      </c>
      <c r="F53" s="18">
        <f t="shared" si="2"/>
        <v>2.5177278614042118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The Marches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-3.1371531202208036</v>
      </c>
      <c r="C63" s="18">
        <f>IF(AND(D$3-C$3 &lt;&gt; 0,C5&lt;&gt;0,D5&lt;&gt;0),(EXP(LN(D5/C5)/(D$3-C$3))-1)*100,0)</f>
        <v>-27.555773473890767</v>
      </c>
      <c r="D63" s="18">
        <f t="shared" ref="B63:E78" si="3">IF(AND(E$3-D$3 &lt;&gt; 0,D5&lt;&gt;0,E5&lt;&gt;0),(EXP(LN(E5/D5)/(E$3-D$3))-1)*100,0)</f>
        <v>0.76650090755066014</v>
      </c>
      <c r="E63" s="18">
        <f t="shared" si="3"/>
        <v>1.0852461849908401E-2</v>
      </c>
      <c r="F63" s="18">
        <f>IF(AND(F$3-D$3 &lt;&gt; 0,D5&lt;&gt;0,F5&lt;&gt;0),(EXP(LN(F5/D5)/(F$3-D$3))-1)*100,0)</f>
        <v>0.26210354593489971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5.1117619412332838</v>
      </c>
      <c r="C64" s="18">
        <f t="shared" ref="C64:C78" si="4">IF(AND(D$3-C$3 &lt;&gt; 0,C6&lt;&gt;0,D6&lt;&gt;0),(EXP(LN(D6/C6)/(D$3-C$3))-1)*100,0)</f>
        <v>3.2015065913372442</v>
      </c>
      <c r="D64" s="18">
        <f t="shared" si="3"/>
        <v>-3.4404007515725477</v>
      </c>
      <c r="E64" s="18">
        <f t="shared" si="3"/>
        <v>-2.9206572402833531</v>
      </c>
      <c r="F64" s="18">
        <f t="shared" ref="F64:F84" si="5">IF(AND(F$3-D$3 &lt;&gt; 0,D6&lt;&gt;0,F6&lt;&gt;0),(EXP(LN(F6/D6)/(F$3-D$3))-1)*100,0)</f>
        <v>-3.0942151784391192</v>
      </c>
    </row>
    <row r="65" spans="1:6" x14ac:dyDescent="0.2">
      <c r="A65" t="str">
        <f>$A$7</f>
        <v>Food drink and tobacco</v>
      </c>
      <c r="B65" s="18">
        <f t="shared" si="3"/>
        <v>1.0101507102055596</v>
      </c>
      <c r="C65" s="18">
        <f t="shared" si="4"/>
        <v>-0.80832575527939321</v>
      </c>
      <c r="D65" s="18">
        <f t="shared" si="3"/>
        <v>0.20088224783387787</v>
      </c>
      <c r="E65" s="18">
        <f t="shared" si="3"/>
        <v>-0.30363115542439978</v>
      </c>
      <c r="F65" s="18">
        <f t="shared" si="5"/>
        <v>-0.13574290279554369</v>
      </c>
    </row>
    <row r="66" spans="1:6" x14ac:dyDescent="0.2">
      <c r="A66" t="str">
        <f>$A$8</f>
        <v>Engineering</v>
      </c>
      <c r="B66" s="18">
        <f t="shared" si="3"/>
        <v>3.5496747219922797</v>
      </c>
      <c r="C66" s="18">
        <f t="shared" si="4"/>
        <v>-7.6307189542488274</v>
      </c>
      <c r="D66" s="18">
        <f t="shared" si="3"/>
        <v>1.6200961291096272</v>
      </c>
      <c r="E66" s="18">
        <f t="shared" si="3"/>
        <v>-0.95051463218498444</v>
      </c>
      <c r="F66" s="18">
        <f t="shared" si="5"/>
        <v>-0.10095204018101267</v>
      </c>
    </row>
    <row r="67" spans="1:6" x14ac:dyDescent="0.2">
      <c r="A67" t="str">
        <f>$A$9</f>
        <v>Rest of manufacturing</v>
      </c>
      <c r="B67" s="18">
        <f t="shared" si="3"/>
        <v>1.1345240452734551</v>
      </c>
      <c r="C67" s="18">
        <f t="shared" si="4"/>
        <v>-3.1049133892582459</v>
      </c>
      <c r="D67" s="18">
        <f t="shared" si="3"/>
        <v>-0.61619736003162284</v>
      </c>
      <c r="E67" s="18">
        <f t="shared" si="3"/>
        <v>-0.51263176306114433</v>
      </c>
      <c r="F67" s="18">
        <f t="shared" si="5"/>
        <v>-0.54716561465083524</v>
      </c>
    </row>
    <row r="68" spans="1:6" x14ac:dyDescent="0.2">
      <c r="A68" t="str">
        <f>$A$10</f>
        <v>Electricity and gas</v>
      </c>
      <c r="B68" s="18">
        <f t="shared" si="3"/>
        <v>-4.4642986204020847</v>
      </c>
      <c r="C68" s="18">
        <f t="shared" si="4"/>
        <v>10.129310344827381</v>
      </c>
      <c r="D68" s="18">
        <f t="shared" si="3"/>
        <v>-0.79532963189182793</v>
      </c>
      <c r="E68" s="18">
        <f t="shared" si="3"/>
        <v>-0.14348916649097321</v>
      </c>
      <c r="F68" s="18">
        <f t="shared" si="5"/>
        <v>-0.36124382874926919</v>
      </c>
    </row>
    <row r="69" spans="1:6" x14ac:dyDescent="0.2">
      <c r="A69" t="str">
        <f>$A$11</f>
        <v>Water and sewerage</v>
      </c>
      <c r="B69" s="18">
        <f t="shared" si="3"/>
        <v>1.4539336932959834</v>
      </c>
      <c r="C69" s="18">
        <f t="shared" si="4"/>
        <v>-8.6705202312140628</v>
      </c>
      <c r="D69" s="18">
        <f t="shared" si="3"/>
        <v>0.82038240715971433</v>
      </c>
      <c r="E69" s="18">
        <f t="shared" si="3"/>
        <v>0.59835379301551583</v>
      </c>
      <c r="F69" s="18">
        <f t="shared" si="5"/>
        <v>0.67230894940402131</v>
      </c>
    </row>
    <row r="70" spans="1:6" x14ac:dyDescent="0.2">
      <c r="A70" t="str">
        <f>$A$12</f>
        <v>Construction</v>
      </c>
      <c r="B70" s="18">
        <f t="shared" si="3"/>
        <v>7.4525674595024682</v>
      </c>
      <c r="C70" s="18">
        <f t="shared" si="4"/>
        <v>-6.8639404224469791</v>
      </c>
      <c r="D70" s="18">
        <f t="shared" si="3"/>
        <v>-4.2492933195681371E-2</v>
      </c>
      <c r="E70" s="18">
        <f t="shared" si="3"/>
        <v>0.22081095563568631</v>
      </c>
      <c r="F70" s="18">
        <f t="shared" si="5"/>
        <v>0.13296601787591289</v>
      </c>
    </row>
    <row r="71" spans="1:6" x14ac:dyDescent="0.2">
      <c r="A71" t="str">
        <f>$A$13</f>
        <v>Wholesale and retail trade</v>
      </c>
      <c r="B71" s="18">
        <f t="shared" si="3"/>
        <v>9.1232564647736325E-2</v>
      </c>
      <c r="C71" s="18">
        <f t="shared" si="4"/>
        <v>-1.8169099974885805</v>
      </c>
      <c r="D71" s="18">
        <f t="shared" si="3"/>
        <v>0.19144329423599338</v>
      </c>
      <c r="E71" s="18">
        <f t="shared" si="3"/>
        <v>8.2024187892537626E-2</v>
      </c>
      <c r="F71" s="18">
        <f t="shared" si="5"/>
        <v>0.11848393948723501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2.5797791649259327</v>
      </c>
      <c r="C72" s="18">
        <f t="shared" si="4"/>
        <v>-5.8487534955673492</v>
      </c>
      <c r="D72" s="18">
        <f t="shared" si="3"/>
        <v>1.7878037504163391</v>
      </c>
      <c r="E72" s="18">
        <f t="shared" si="3"/>
        <v>0.44166711717197327</v>
      </c>
      <c r="F72" s="18">
        <f t="shared" si="5"/>
        <v>0.88838954860384067</v>
      </c>
    </row>
    <row r="73" spans="1:6" x14ac:dyDescent="0.2">
      <c r="A73" t="str">
        <f>$A$15</f>
        <v>Accommodation and food</v>
      </c>
      <c r="B73" s="18">
        <f t="shared" si="6"/>
        <v>2.5334789020228232</v>
      </c>
      <c r="C73" s="18">
        <f>IF(AND(D$3-C$3 &lt;&gt; 0,C15&lt;&gt;0,D15&lt;&gt;0),(EXP(LN(D15/C15)/(D$3-C$3))-1)*100,0)</f>
        <v>5.4880906728021595</v>
      </c>
      <c r="D73" s="18">
        <f t="shared" si="3"/>
        <v>1.6878240896943897</v>
      </c>
      <c r="E73" s="18">
        <f t="shared" si="3"/>
        <v>2.2727655654482204</v>
      </c>
      <c r="F73" s="18">
        <f t="shared" si="5"/>
        <v>2.077412162391612</v>
      </c>
    </row>
    <row r="74" spans="1:6" x14ac:dyDescent="0.2">
      <c r="A74" t="str">
        <f>$A$16</f>
        <v>Media</v>
      </c>
      <c r="B74" s="18">
        <f t="shared" si="6"/>
        <v>4.7135722304147532</v>
      </c>
      <c r="C74" s="18">
        <f>IF(AND(D$3-C$3 &lt;&gt; 0,C16&lt;&gt;0,D16&lt;&gt;0),(EXP(LN(D16/C16)/(D$3-C$3))-1)*100,0)</f>
        <v>22.929936305732546</v>
      </c>
      <c r="D74" s="18">
        <f t="shared" si="3"/>
        <v>-0.43555663086750629</v>
      </c>
      <c r="E74" s="18">
        <f t="shared" si="3"/>
        <v>0.19249866052049036</v>
      </c>
      <c r="F74" s="18">
        <f t="shared" si="5"/>
        <v>-1.7292072595742614E-2</v>
      </c>
    </row>
    <row r="75" spans="1:6" x14ac:dyDescent="0.2">
      <c r="A75" t="str">
        <f>$A$17</f>
        <v>Information technology</v>
      </c>
      <c r="B75" s="18">
        <f t="shared" si="6"/>
        <v>0.85856300135322972</v>
      </c>
      <c r="C75" s="18">
        <f t="shared" si="4"/>
        <v>6.0669730794482568</v>
      </c>
      <c r="D75" s="18">
        <f t="shared" si="3"/>
        <v>1.445762917584803</v>
      </c>
      <c r="E75" s="18">
        <f t="shared" si="3"/>
        <v>0.70545674398407865</v>
      </c>
      <c r="F75" s="18">
        <f t="shared" si="5"/>
        <v>0.95162324374069573</v>
      </c>
    </row>
    <row r="76" spans="1:6" x14ac:dyDescent="0.2">
      <c r="A76" t="str">
        <f>$A$18</f>
        <v>Finance and insurance</v>
      </c>
      <c r="B76" s="18">
        <f t="shared" si="6"/>
        <v>5.4007091532838114</v>
      </c>
      <c r="C76" s="18">
        <f t="shared" si="4"/>
        <v>1.7986245812024126</v>
      </c>
      <c r="D76" s="18">
        <f t="shared" si="3"/>
        <v>-2.4262593408408417E-2</v>
      </c>
      <c r="E76" s="18">
        <f t="shared" si="3"/>
        <v>-0.53471008492558258</v>
      </c>
      <c r="F76" s="18">
        <f t="shared" si="5"/>
        <v>-0.36485115780025001</v>
      </c>
    </row>
    <row r="77" spans="1:6" x14ac:dyDescent="0.2">
      <c r="A77" t="str">
        <f>$A$19</f>
        <v>Real estate</v>
      </c>
      <c r="B77" s="18">
        <f t="shared" si="6"/>
        <v>2.6803388523948035</v>
      </c>
      <c r="C77" s="18">
        <f t="shared" si="4"/>
        <v>0.88959491660050016</v>
      </c>
      <c r="D77" s="18">
        <f t="shared" si="3"/>
        <v>0.21947224835434653</v>
      </c>
      <c r="E77" s="18">
        <f t="shared" si="3"/>
        <v>1.4250650413339283</v>
      </c>
      <c r="F77" s="18">
        <f t="shared" si="5"/>
        <v>1.0215979201106729</v>
      </c>
    </row>
    <row r="78" spans="1:6" x14ac:dyDescent="0.2">
      <c r="A78" t="str">
        <f>$A$20</f>
        <v>Professional services</v>
      </c>
      <c r="B78" s="18">
        <f t="shared" si="6"/>
        <v>4.4638947119423067</v>
      </c>
      <c r="C78" s="18">
        <f t="shared" si="4"/>
        <v>-0.15485869144412634</v>
      </c>
      <c r="D78" s="18">
        <f t="shared" si="3"/>
        <v>0.76900418647265489</v>
      </c>
      <c r="E78" s="18">
        <f t="shared" si="3"/>
        <v>0.63991095817375054</v>
      </c>
      <c r="F78" s="18">
        <f t="shared" si="5"/>
        <v>0.68292364837585495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2.2413476432936452</v>
      </c>
      <c r="C79" s="18">
        <f t="shared" ref="C79:C84" si="8">IF(AND(D$3-C$3 &lt;&gt; 0,C21&lt;&gt;0,D21&lt;&gt;0),(EXP(LN(D21/C21)/(D$3-C$3))-1)*100,0)</f>
        <v>-9.3928540973819867</v>
      </c>
      <c r="D79" s="18">
        <f t="shared" ref="D79:D84" si="9">IF(AND(E$3-D$3 &lt;&gt; 0,D21&lt;&gt;0,E21&lt;&gt;0),(EXP(LN(E21/D21)/(E$3-D$3))-1)*100,0)</f>
        <v>1.4996786803372908</v>
      </c>
      <c r="E79" s="18">
        <f t="shared" ref="E79:E84" si="10">IF(AND(F$3-E$3 &lt;&gt; 0,E21&lt;&gt;0,F21&lt;&gt;0),(EXP(LN(F21/E21)/(F$3-E$3))-1)*100,0)</f>
        <v>0.73402107571667319</v>
      </c>
      <c r="F79" s="18">
        <f t="shared" si="5"/>
        <v>0.98859637189561145</v>
      </c>
    </row>
    <row r="80" spans="1:6" x14ac:dyDescent="0.2">
      <c r="A80" s="10" t="str">
        <f>$A$22</f>
        <v>Public admin. and defence</v>
      </c>
      <c r="B80" s="18">
        <f t="shared" si="7"/>
        <v>-3.4234989578695196</v>
      </c>
      <c r="C80" s="18">
        <f t="shared" si="8"/>
        <v>-0.61970505177327828</v>
      </c>
      <c r="D80" s="18">
        <f t="shared" si="9"/>
        <v>9.9258124302159523E-2</v>
      </c>
      <c r="E80" s="18">
        <f t="shared" si="10"/>
        <v>0.26312082064505748</v>
      </c>
      <c r="F80" s="18">
        <f t="shared" si="5"/>
        <v>0.20847013868601216</v>
      </c>
    </row>
    <row r="81" spans="1:6" x14ac:dyDescent="0.2">
      <c r="A81" s="10" t="str">
        <f>$A$23</f>
        <v>Education</v>
      </c>
      <c r="B81" s="18">
        <f t="shared" si="7"/>
        <v>-1.8933855528054377</v>
      </c>
      <c r="C81" s="18">
        <f t="shared" si="8"/>
        <v>1.8452963771935504</v>
      </c>
      <c r="D81" s="18">
        <f t="shared" si="9"/>
        <v>0.66409807348808414</v>
      </c>
      <c r="E81" s="18">
        <f t="shared" si="10"/>
        <v>0.75343025608647363</v>
      </c>
      <c r="F81" s="18">
        <f t="shared" si="5"/>
        <v>0.72364405692397771</v>
      </c>
    </row>
    <row r="82" spans="1:6" x14ac:dyDescent="0.2">
      <c r="A82" s="10" t="str">
        <f>$A$24</f>
        <v>Health and social work</v>
      </c>
      <c r="B82" s="18">
        <f t="shared" si="7"/>
        <v>3.4245817016914204</v>
      </c>
      <c r="C82" s="18">
        <f t="shared" si="8"/>
        <v>-0.87616028978941829</v>
      </c>
      <c r="D82" s="18">
        <f t="shared" si="9"/>
        <v>1.1084686216280781</v>
      </c>
      <c r="E82" s="18">
        <f t="shared" si="10"/>
        <v>0.49174137448402266</v>
      </c>
      <c r="F82" s="18">
        <f t="shared" si="5"/>
        <v>0.696898005653801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-0.98647681460058978</v>
      </c>
      <c r="C83" s="18">
        <f t="shared" si="8"/>
        <v>-4.8870636550308877</v>
      </c>
      <c r="D83" s="18">
        <f t="shared" si="9"/>
        <v>-2.429556410496625</v>
      </c>
      <c r="E83" s="18">
        <f t="shared" si="10"/>
        <v>0.66228256843778865</v>
      </c>
      <c r="F83" s="18">
        <f t="shared" si="5"/>
        <v>-0.37906599923047679</v>
      </c>
    </row>
    <row r="84" spans="1:6" x14ac:dyDescent="0.2">
      <c r="A84" s="10" t="str">
        <f>$A$26</f>
        <v>Other services</v>
      </c>
      <c r="B84" s="18">
        <f t="shared" si="7"/>
        <v>-2.1825362768389978</v>
      </c>
      <c r="C84" s="18">
        <f t="shared" si="8"/>
        <v>-5.9405940594056457</v>
      </c>
      <c r="D84" s="18">
        <f t="shared" si="9"/>
        <v>-0.59989851167300268</v>
      </c>
      <c r="E84" s="18">
        <f t="shared" si="10"/>
        <v>-8.4286833016533613E-3</v>
      </c>
      <c r="F84" s="18">
        <f t="shared" si="5"/>
        <v>-0.20597531535615499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1.5240172870438773</v>
      </c>
      <c r="C86" s="18">
        <f>IF(AND(D$3-C$3 &lt;&gt; 0,C28&lt;&gt;0,D28&lt;&gt;0),(EXP(LN(D28/C28)/(D$3-C$3))-1)*100,0)</f>
        <v>-2.7788874463197555</v>
      </c>
      <c r="D86" s="18">
        <f>IF(AND(E$3-D$3 &lt;&gt; 0,D28&lt;&gt;0,E28&lt;&gt;0),(EXP(LN(E28/D28)/(E$3-D$3))-1)*100,0)</f>
        <v>0.53955753704961751</v>
      </c>
      <c r="E86" s="18">
        <f>IF(AND(F$3-E$3 &lt;&gt; 0,E28&lt;&gt;0,F28&lt;&gt;0),(EXP(LN(F28/E28)/(F$3-E$3))-1)*100,0)</f>
        <v>0.45713690202588975</v>
      </c>
      <c r="F86" s="18">
        <f>IF(AND(F$3-D$3 &lt;&gt; 0,D28&lt;&gt;0,F28&lt;&gt;0),(EXP(LN(F28/D28)/(F$3-D$3))-1)*100,0)</f>
        <v>0.48460293684742251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-1.6639999999999642</v>
      </c>
      <c r="C90" s="27">
        <f>D5-C5</f>
        <v>-3.3720000000000141</v>
      </c>
      <c r="D90" s="27">
        <f t="shared" si="11"/>
        <v>0.34500000000000242</v>
      </c>
      <c r="E90" s="27">
        <f t="shared" si="11"/>
        <v>1.0000000000001563E-2</v>
      </c>
      <c r="F90" s="27">
        <f>F5-D5</f>
        <v>0.35500000000000398</v>
      </c>
    </row>
    <row r="91" spans="1:6" x14ac:dyDescent="0.2">
      <c r="A91" t="str">
        <f>$A$6</f>
        <v>Mining and quarrying</v>
      </c>
      <c r="B91" s="27">
        <f t="shared" si="11"/>
        <v>9.5999999999999253E-2</v>
      </c>
      <c r="C91" s="27">
        <f t="shared" ref="C91:C105" si="12">D6-C6</f>
        <v>1.7000000000000792E-2</v>
      </c>
      <c r="D91" s="27">
        <f t="shared" si="11"/>
        <v>-8.8000000000002909E-2</v>
      </c>
      <c r="E91" s="27">
        <f t="shared" si="11"/>
        <v>-0.11799999999999866</v>
      </c>
      <c r="F91" s="27">
        <f t="shared" ref="F91:F111" si="13">F6-D6</f>
        <v>-0.20600000000000157</v>
      </c>
    </row>
    <row r="92" spans="1:6" x14ac:dyDescent="0.2">
      <c r="A92" t="str">
        <f>$A$7</f>
        <v>Food drink and tobacco</v>
      </c>
      <c r="B92" s="27">
        <f t="shared" si="11"/>
        <v>0.39000000000001478</v>
      </c>
      <c r="C92" s="27">
        <f t="shared" si="12"/>
        <v>-8.0000000000001847E-2</v>
      </c>
      <c r="D92" s="27">
        <f t="shared" si="11"/>
        <v>9.9000000000003752E-2</v>
      </c>
      <c r="E92" s="27">
        <f t="shared" si="11"/>
        <v>-0.29700000000002724</v>
      </c>
      <c r="F92" s="27">
        <f t="shared" si="13"/>
        <v>-0.19800000000002349</v>
      </c>
    </row>
    <row r="93" spans="1:6" x14ac:dyDescent="0.2">
      <c r="A93" t="str">
        <f>$A$8</f>
        <v>Engineering</v>
      </c>
      <c r="B93" s="27">
        <f t="shared" si="11"/>
        <v>0.79700000000001037</v>
      </c>
      <c r="C93" s="27">
        <f t="shared" si="12"/>
        <v>-0.46700000000002895</v>
      </c>
      <c r="D93" s="27">
        <f t="shared" si="11"/>
        <v>0.47300000000002917</v>
      </c>
      <c r="E93" s="27">
        <f t="shared" si="11"/>
        <v>-0.5580000000000096</v>
      </c>
      <c r="F93" s="27">
        <f t="shared" si="13"/>
        <v>-8.4999999999980425E-2</v>
      </c>
    </row>
    <row r="94" spans="1:6" x14ac:dyDescent="0.2">
      <c r="A94" t="str">
        <f>$A$9</f>
        <v>Rest of manufacturing</v>
      </c>
      <c r="B94" s="27">
        <f t="shared" si="11"/>
        <v>1.2150000000000922</v>
      </c>
      <c r="C94" s="27">
        <f t="shared" si="12"/>
        <v>-0.85500000000004306</v>
      </c>
      <c r="D94" s="27">
        <f t="shared" si="11"/>
        <v>-0.8119999999999763</v>
      </c>
      <c r="E94" s="27">
        <f t="shared" si="11"/>
        <v>-1.2959999999999567</v>
      </c>
      <c r="F94" s="27">
        <f t="shared" si="13"/>
        <v>-2.107999999999933</v>
      </c>
    </row>
    <row r="95" spans="1:6" x14ac:dyDescent="0.2">
      <c r="A95" t="str">
        <f>$A$10</f>
        <v>Electricity and gas</v>
      </c>
      <c r="B95" s="27">
        <f t="shared" si="11"/>
        <v>-9.2999999999999028E-2</v>
      </c>
      <c r="C95" s="27">
        <f t="shared" si="12"/>
        <v>4.6999999999999098E-2</v>
      </c>
      <c r="D95" s="27">
        <f t="shared" si="11"/>
        <v>-2.0000000000000184E-2</v>
      </c>
      <c r="E95" s="27">
        <f t="shared" si="11"/>
        <v>-6.999999999999007E-3</v>
      </c>
      <c r="F95" s="27">
        <f t="shared" si="13"/>
        <v>-2.6999999999999191E-2</v>
      </c>
    </row>
    <row r="96" spans="1:6" x14ac:dyDescent="0.2">
      <c r="A96" t="str">
        <f>$A$11</f>
        <v>Water and sewerage</v>
      </c>
      <c r="B96" s="27">
        <f t="shared" si="11"/>
        <v>0.16500000000000759</v>
      </c>
      <c r="C96" s="27">
        <f t="shared" si="12"/>
        <v>-0.25500000000000522</v>
      </c>
      <c r="D96" s="27">
        <f t="shared" si="11"/>
        <v>0.11200000000001031</v>
      </c>
      <c r="E96" s="27">
        <f t="shared" si="11"/>
        <v>0.1720000000000006</v>
      </c>
      <c r="F96" s="27">
        <f t="shared" si="13"/>
        <v>0.28400000000001091</v>
      </c>
    </row>
    <row r="97" spans="1:6" x14ac:dyDescent="0.2">
      <c r="A97" t="str">
        <f>$A$12</f>
        <v>Construction</v>
      </c>
      <c r="B97" s="27">
        <f t="shared" si="11"/>
        <v>7.582999999999906</v>
      </c>
      <c r="C97" s="27">
        <f t="shared" si="12"/>
        <v>-2.0829999999999771</v>
      </c>
      <c r="D97" s="27">
        <f t="shared" si="11"/>
        <v>-5.9999999999902798E-2</v>
      </c>
      <c r="E97" s="27">
        <f t="shared" si="11"/>
        <v>0.6289999999999587</v>
      </c>
      <c r="F97" s="27">
        <f t="shared" si="13"/>
        <v>0.56900000000005591</v>
      </c>
    </row>
    <row r="98" spans="1:6" x14ac:dyDescent="0.2">
      <c r="A98" t="str">
        <f>$A$13</f>
        <v>Wholesale and retail trade</v>
      </c>
      <c r="B98" s="27">
        <f t="shared" si="11"/>
        <v>0.20299999999975427</v>
      </c>
      <c r="C98" s="27">
        <f t="shared" si="12"/>
        <v>-1.0129999999997779</v>
      </c>
      <c r="D98" s="27">
        <f t="shared" si="11"/>
        <v>0.5259999999998044</v>
      </c>
      <c r="E98" s="27">
        <f t="shared" si="11"/>
        <v>0.45500000000003382</v>
      </c>
      <c r="F98" s="27">
        <f t="shared" si="13"/>
        <v>0.98099999999983822</v>
      </c>
    </row>
    <row r="99" spans="1:6" x14ac:dyDescent="0.2">
      <c r="A99" t="str">
        <f>$A$14</f>
        <v>Transport and storage</v>
      </c>
      <c r="B99" s="27">
        <f t="shared" si="11"/>
        <v>1.6280000000000001</v>
      </c>
      <c r="C99" s="27">
        <f t="shared" si="12"/>
        <v>-0.98300000000000409</v>
      </c>
      <c r="D99" s="27">
        <f t="shared" si="11"/>
        <v>1.4660000000000117</v>
      </c>
      <c r="E99" s="27">
        <f t="shared" si="11"/>
        <v>0.77899999999998215</v>
      </c>
      <c r="F99" s="27">
        <f t="shared" si="13"/>
        <v>2.2449999999999939</v>
      </c>
    </row>
    <row r="100" spans="1:6" x14ac:dyDescent="0.2">
      <c r="A100" t="str">
        <f>$A$15</f>
        <v>Accommodation and food</v>
      </c>
      <c r="B100" s="27">
        <f t="shared" si="11"/>
        <v>2.235000000000074</v>
      </c>
      <c r="C100" s="27">
        <f t="shared" si="12"/>
        <v>1.2879999999999399</v>
      </c>
      <c r="D100" s="27">
        <f t="shared" si="11"/>
        <v>2.1609999999999978</v>
      </c>
      <c r="E100" s="27">
        <f t="shared" si="11"/>
        <v>6.7830000000000013</v>
      </c>
      <c r="F100" s="27">
        <f t="shared" si="13"/>
        <v>8.9439999999999991</v>
      </c>
    </row>
    <row r="101" spans="1:6" x14ac:dyDescent="0.2">
      <c r="A101" t="str">
        <f>$A$16</f>
        <v>Media</v>
      </c>
      <c r="B101" s="27">
        <f t="shared" si="11"/>
        <v>0.31700000000000439</v>
      </c>
      <c r="C101" s="27">
        <f t="shared" si="12"/>
        <v>0.43200000000000083</v>
      </c>
      <c r="D101" s="27">
        <f t="shared" si="11"/>
        <v>-5.0000000000001599E-2</v>
      </c>
      <c r="E101" s="27">
        <f t="shared" si="11"/>
        <v>4.399999999999693E-2</v>
      </c>
      <c r="F101" s="27">
        <f t="shared" si="13"/>
        <v>-6.0000000000046683E-3</v>
      </c>
    </row>
    <row r="102" spans="1:6" x14ac:dyDescent="0.2">
      <c r="A102" t="str">
        <f>$A$17</f>
        <v>Information technology</v>
      </c>
      <c r="B102" s="27">
        <f t="shared" si="11"/>
        <v>0.25599999999999756</v>
      </c>
      <c r="C102" s="27">
        <f t="shared" si="12"/>
        <v>0.46199999999998553</v>
      </c>
      <c r="D102" s="27">
        <f t="shared" si="11"/>
        <v>0.60099999999999554</v>
      </c>
      <c r="E102" s="27">
        <f t="shared" si="11"/>
        <v>0.63200000000000855</v>
      </c>
      <c r="F102" s="27">
        <f t="shared" si="13"/>
        <v>1.2330000000000041</v>
      </c>
    </row>
    <row r="103" spans="1:6" x14ac:dyDescent="0.2">
      <c r="A103" t="str">
        <f>$A$18</f>
        <v>Finance and insurance</v>
      </c>
      <c r="B103" s="27">
        <f t="shared" si="11"/>
        <v>1.0760000000000032</v>
      </c>
      <c r="C103" s="27">
        <f t="shared" si="12"/>
        <v>0.10199999999998965</v>
      </c>
      <c r="D103" s="27">
        <f t="shared" si="11"/>
        <v>-7.0000000000174367E-3</v>
      </c>
      <c r="E103" s="27">
        <f t="shared" si="11"/>
        <v>-0.30099999999999039</v>
      </c>
      <c r="F103" s="27">
        <f t="shared" si="13"/>
        <v>-0.30800000000000782</v>
      </c>
    </row>
    <row r="104" spans="1:6" x14ac:dyDescent="0.2">
      <c r="A104" t="str">
        <f>$A$19</f>
        <v>Real estate</v>
      </c>
      <c r="B104" s="27">
        <f t="shared" si="11"/>
        <v>0.63199999999998369</v>
      </c>
      <c r="C104" s="27">
        <f t="shared" si="12"/>
        <v>5.6000000000000938E-2</v>
      </c>
      <c r="D104" s="27">
        <f t="shared" si="11"/>
        <v>6.999999999999762E-2</v>
      </c>
      <c r="E104" s="27">
        <f t="shared" si="11"/>
        <v>0.97600000000001064</v>
      </c>
      <c r="F104" s="27">
        <f t="shared" si="13"/>
        <v>1.0460000000000083</v>
      </c>
    </row>
    <row r="105" spans="1:6" x14ac:dyDescent="0.2">
      <c r="A105" t="str">
        <f>$A$20</f>
        <v>Professional services</v>
      </c>
      <c r="B105" s="27">
        <f t="shared" si="11"/>
        <v>4.1399999999999686</v>
      </c>
      <c r="C105" s="27">
        <f t="shared" si="12"/>
        <v>-4.0000000000016911E-2</v>
      </c>
      <c r="D105" s="27">
        <f t="shared" si="11"/>
        <v>1.0070000000000547</v>
      </c>
      <c r="E105" s="27">
        <f t="shared" si="11"/>
        <v>1.7650000000000823</v>
      </c>
      <c r="F105" s="27">
        <f t="shared" si="13"/>
        <v>2.772000000000137</v>
      </c>
    </row>
    <row r="106" spans="1:6" x14ac:dyDescent="0.2">
      <c r="A106" s="10" t="str">
        <f>$A$21</f>
        <v>Support services</v>
      </c>
      <c r="B106" s="27">
        <f t="shared" ref="B106:B111" si="14">C21-B21</f>
        <v>1.9899999999999842</v>
      </c>
      <c r="C106" s="27">
        <f t="shared" ref="C106:C111" si="15">D21-C21</f>
        <v>-2.2029999999999674</v>
      </c>
      <c r="D106" s="27">
        <f t="shared" ref="D106:D111" si="16">E21-D21</f>
        <v>1.6420000000000776</v>
      </c>
      <c r="E106" s="27">
        <f t="shared" ref="E106:E111" si="17">F21-E21</f>
        <v>1.7369999999999308</v>
      </c>
      <c r="F106" s="27">
        <f t="shared" si="13"/>
        <v>3.3790000000000084</v>
      </c>
    </row>
    <row r="107" spans="1:6" x14ac:dyDescent="0.2">
      <c r="A107" s="10" t="str">
        <f>$A$22</f>
        <v>Public admin. and defence</v>
      </c>
      <c r="B107" s="27">
        <f t="shared" si="14"/>
        <v>-1.9059999999999366</v>
      </c>
      <c r="C107" s="27">
        <f t="shared" si="15"/>
        <v>-7.9000000000057469E-2</v>
      </c>
      <c r="D107" s="27">
        <f t="shared" si="16"/>
        <v>6.3000000000037915E-2</v>
      </c>
      <c r="E107" s="27">
        <f t="shared" si="17"/>
        <v>0.33899999999995956</v>
      </c>
      <c r="F107" s="27">
        <f t="shared" si="13"/>
        <v>0.40199999999999747</v>
      </c>
    </row>
    <row r="108" spans="1:6" x14ac:dyDescent="0.2">
      <c r="A108" s="10" t="str">
        <f>$A$23</f>
        <v>Education</v>
      </c>
      <c r="B108" s="27">
        <f t="shared" si="14"/>
        <v>-2.110000000000035</v>
      </c>
      <c r="C108" s="27">
        <f t="shared" si="15"/>
        <v>0.48999999999997357</v>
      </c>
      <c r="D108" s="27">
        <f t="shared" si="16"/>
        <v>0.91000000000005343</v>
      </c>
      <c r="E108" s="27">
        <f t="shared" si="17"/>
        <v>2.1789999999999097</v>
      </c>
      <c r="F108" s="27">
        <f t="shared" si="13"/>
        <v>3.0889999999999631</v>
      </c>
    </row>
    <row r="109" spans="1:6" x14ac:dyDescent="0.2">
      <c r="A109" s="10" t="str">
        <f>$A$24</f>
        <v>Health and social work</v>
      </c>
      <c r="B109" s="27">
        <f t="shared" si="14"/>
        <v>5.5659999999998107</v>
      </c>
      <c r="C109" s="27">
        <f t="shared" si="15"/>
        <v>-0.38699999999998624</v>
      </c>
      <c r="D109" s="27">
        <f t="shared" si="16"/>
        <v>2.4810000000000727</v>
      </c>
      <c r="E109" s="27">
        <f t="shared" si="17"/>
        <v>2.3259999999999579</v>
      </c>
      <c r="F109" s="27">
        <f t="shared" si="13"/>
        <v>4.8070000000000306</v>
      </c>
    </row>
    <row r="110" spans="1:6" x14ac:dyDescent="0.2">
      <c r="A110" s="10" t="str">
        <f>$A$25</f>
        <v>Arts and entertainment</v>
      </c>
      <c r="B110" s="27">
        <f t="shared" si="14"/>
        <v>-0.39399999999999835</v>
      </c>
      <c r="C110" s="27">
        <f t="shared" si="15"/>
        <v>-0.47600000000000797</v>
      </c>
      <c r="D110" s="27">
        <f t="shared" si="16"/>
        <v>-1.0719999999999867</v>
      </c>
      <c r="E110" s="27">
        <f t="shared" si="17"/>
        <v>0.55899999999998862</v>
      </c>
      <c r="F110" s="27">
        <f t="shared" si="13"/>
        <v>-0.51299999999999812</v>
      </c>
    </row>
    <row r="111" spans="1:6" x14ac:dyDescent="0.2">
      <c r="A111" s="10" t="str">
        <f>$A$26</f>
        <v>Other services</v>
      </c>
      <c r="B111" s="27">
        <f t="shared" si="14"/>
        <v>-0.96000000000004881</v>
      </c>
      <c r="C111" s="27">
        <f t="shared" si="15"/>
        <v>-0.61799999999996835</v>
      </c>
      <c r="D111" s="27">
        <f t="shared" si="16"/>
        <v>-0.29000000000001158</v>
      </c>
      <c r="E111" s="27">
        <f t="shared" si="17"/>
        <v>-8.0000000000275406E-3</v>
      </c>
      <c r="F111" s="27">
        <f t="shared" si="13"/>
        <v>-0.29800000000003912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21.161999999999523</v>
      </c>
      <c r="C113" s="29">
        <f>D28-C28</f>
        <v>-10.016999999999882</v>
      </c>
      <c r="D113" s="29">
        <f>E28-D28</f>
        <v>9.5570000000002437</v>
      </c>
      <c r="E113" s="29">
        <f>F28-E28</f>
        <v>16.799999999999841</v>
      </c>
      <c r="F113" s="29">
        <f>F28-D28</f>
        <v>26.357000000000085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The Marches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17.668999999999958</v>
      </c>
      <c r="C7" s="31">
        <f>'Ind T1'!C7</f>
        <v>16.173000000000002</v>
      </c>
      <c r="D7" s="31">
        <f>'Ind T1'!D7</f>
        <v>12.609999999999982</v>
      </c>
      <c r="E7" s="31">
        <f>'Ind T1'!E7</f>
        <v>12.958999999999993</v>
      </c>
      <c r="F7" s="31">
        <f>'Ind T1'!F7</f>
        <v>13.015999999999996</v>
      </c>
      <c r="H7" s="31">
        <f>C7-B7</f>
        <v>-1.495999999999956</v>
      </c>
      <c r="I7" s="31">
        <f>D7-C7</f>
        <v>-3.5630000000000202</v>
      </c>
      <c r="J7" s="31">
        <f>E7-D7</f>
        <v>0.34900000000001086</v>
      </c>
      <c r="K7" s="31">
        <f>F7-E7</f>
        <v>5.7000000000003936E-2</v>
      </c>
      <c r="L7" s="31">
        <f>F7-D7</f>
        <v>0.40600000000001479</v>
      </c>
    </row>
    <row r="8" spans="1:12" x14ac:dyDescent="0.2">
      <c r="A8" t="str">
        <f>'Ind T2'!A5</f>
        <v>Agriculture</v>
      </c>
      <c r="B8" s="32">
        <f>'Ind T2'!B5</f>
        <v>13.900999999999968</v>
      </c>
      <c r="C8" s="32">
        <f>'Ind T2'!C5</f>
        <v>12.237000000000004</v>
      </c>
      <c r="D8" s="32">
        <f>'Ind T2'!D5</f>
        <v>8.8649999999999896</v>
      </c>
      <c r="E8" s="32">
        <f>'Ind T2'!E5</f>
        <v>9.209999999999992</v>
      </c>
      <c r="F8" s="32">
        <f>'Ind T2'!F5</f>
        <v>9.2199999999999935</v>
      </c>
      <c r="H8" s="11">
        <f t="shared" ref="H8:H40" si="0">C8-B8</f>
        <v>-1.6639999999999642</v>
      </c>
      <c r="I8" s="31">
        <f t="shared" ref="I8:I38" si="1">D8-C8</f>
        <v>-3.3720000000000141</v>
      </c>
      <c r="J8" s="11">
        <f t="shared" ref="J8:J38" si="2">E8-D8</f>
        <v>0.34500000000000242</v>
      </c>
      <c r="K8" s="11">
        <f t="shared" ref="K8:K38" si="3">F8-E8</f>
        <v>1.0000000000001563E-2</v>
      </c>
      <c r="L8" s="31">
        <f t="shared" ref="L8:L40" si="4">F8-D8</f>
        <v>0.35500000000000398</v>
      </c>
    </row>
    <row r="9" spans="1:12" x14ac:dyDescent="0.2">
      <c r="A9" t="str">
        <f>'Ind T2'!A6</f>
        <v>Mining and quarrying</v>
      </c>
      <c r="B9" s="32">
        <f>'Ind T2'!B6</f>
        <v>0.43500000000000155</v>
      </c>
      <c r="C9" s="32">
        <f>'Ind T2'!C6</f>
        <v>0.5310000000000008</v>
      </c>
      <c r="D9" s="32">
        <f>'Ind T2'!D6</f>
        <v>0.5480000000000016</v>
      </c>
      <c r="E9" s="32">
        <f>'Ind T2'!E6</f>
        <v>0.45999999999999869</v>
      </c>
      <c r="F9" s="32">
        <f>'Ind T2'!F6</f>
        <v>0.34200000000000003</v>
      </c>
      <c r="H9" s="11">
        <f t="shared" si="0"/>
        <v>9.5999999999999253E-2</v>
      </c>
      <c r="I9" s="31">
        <f t="shared" si="1"/>
        <v>1.7000000000000792E-2</v>
      </c>
      <c r="J9" s="11">
        <f t="shared" si="2"/>
        <v>-8.8000000000002909E-2</v>
      </c>
      <c r="K9" s="11">
        <f t="shared" si="3"/>
        <v>-0.11799999999999866</v>
      </c>
      <c r="L9" s="31">
        <f t="shared" si="4"/>
        <v>-0.20600000000000157</v>
      </c>
    </row>
    <row r="10" spans="1:12" x14ac:dyDescent="0.2">
      <c r="A10" t="str">
        <f>'Ind T2'!A10</f>
        <v>Electricity and gas</v>
      </c>
      <c r="B10" s="32">
        <f>'Ind T2'!B10</f>
        <v>0.5569999999999995</v>
      </c>
      <c r="C10" s="32">
        <f>'Ind T2'!C10</f>
        <v>0.46400000000000047</v>
      </c>
      <c r="D10" s="32">
        <f>'Ind T2'!D10</f>
        <v>0.51099999999999957</v>
      </c>
      <c r="E10" s="32">
        <f>'Ind T2'!E10</f>
        <v>0.49099999999999938</v>
      </c>
      <c r="F10" s="32">
        <f>'Ind T2'!F10</f>
        <v>0.48400000000000037</v>
      </c>
      <c r="H10" s="11">
        <f t="shared" si="0"/>
        <v>-9.2999999999999028E-2</v>
      </c>
      <c r="I10" s="31">
        <f t="shared" si="1"/>
        <v>4.6999999999999098E-2</v>
      </c>
      <c r="J10" s="11">
        <f t="shared" si="2"/>
        <v>-2.0000000000000184E-2</v>
      </c>
      <c r="K10" s="11">
        <f t="shared" si="3"/>
        <v>-6.999999999999007E-3</v>
      </c>
      <c r="L10" s="31">
        <f t="shared" si="4"/>
        <v>-2.6999999999999191E-2</v>
      </c>
    </row>
    <row r="11" spans="1:12" x14ac:dyDescent="0.2">
      <c r="A11" t="str">
        <f>'Ind T2'!A11</f>
        <v>Water and sewerage</v>
      </c>
      <c r="B11" s="32">
        <f>'Ind T2'!B11</f>
        <v>2.7759999999999896</v>
      </c>
      <c r="C11" s="32">
        <f>'Ind T2'!C11</f>
        <v>2.9409999999999972</v>
      </c>
      <c r="D11" s="32">
        <f>'Ind T2'!D11</f>
        <v>2.6859999999999919</v>
      </c>
      <c r="E11" s="32">
        <f>'Ind T2'!E11</f>
        <v>2.7980000000000023</v>
      </c>
      <c r="F11" s="32">
        <f>'Ind T2'!F11</f>
        <v>2.9700000000000029</v>
      </c>
      <c r="H11" s="11">
        <f t="shared" ref="H11" si="5">C11-B11</f>
        <v>0.16500000000000759</v>
      </c>
      <c r="I11" s="31">
        <f t="shared" ref="I11" si="6">D11-C11</f>
        <v>-0.25500000000000522</v>
      </c>
      <c r="J11" s="11">
        <f t="shared" ref="J11" si="7">E11-D11</f>
        <v>0.11200000000001031</v>
      </c>
      <c r="K11" s="11">
        <f t="shared" ref="K11" si="8">F11-E11</f>
        <v>0.1720000000000006</v>
      </c>
      <c r="L11" s="31">
        <f t="shared" si="4"/>
        <v>0.28400000000001091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41.151999999999894</v>
      </c>
      <c r="C13" s="31">
        <f>'Ind T1'!C8</f>
        <v>43.554000000000009</v>
      </c>
      <c r="D13" s="31">
        <f>'Ind T1'!D8</f>
        <v>42.151999999999937</v>
      </c>
      <c r="E13" s="31">
        <f>'Ind T1'!E8</f>
        <v>41.911999999999992</v>
      </c>
      <c r="F13" s="31">
        <f>'Ind T1'!F8</f>
        <v>39.760999999999996</v>
      </c>
      <c r="H13" s="31">
        <f t="shared" si="0"/>
        <v>2.4020000000001147</v>
      </c>
      <c r="I13" s="31">
        <f t="shared" si="1"/>
        <v>-1.4020000000000721</v>
      </c>
      <c r="J13" s="31">
        <f t="shared" si="2"/>
        <v>-0.23999999999994515</v>
      </c>
      <c r="K13" s="31">
        <f t="shared" si="3"/>
        <v>-2.1509999999999962</v>
      </c>
      <c r="L13" s="31">
        <f t="shared" si="4"/>
        <v>-2.3909999999999414</v>
      </c>
    </row>
    <row r="14" spans="1:12" x14ac:dyDescent="0.2">
      <c r="A14" t="str">
        <f>'Ind T2'!A7</f>
        <v>Food drink and tobacco</v>
      </c>
      <c r="B14" s="32">
        <f>'Ind T2'!B7</f>
        <v>9.506999999999989</v>
      </c>
      <c r="C14" s="32">
        <f>'Ind T2'!C7</f>
        <v>9.8970000000000038</v>
      </c>
      <c r="D14" s="32">
        <f>'Ind T2'!D7</f>
        <v>9.8170000000000019</v>
      </c>
      <c r="E14" s="32">
        <f>'Ind T2'!E7</f>
        <v>9.9160000000000057</v>
      </c>
      <c r="F14" s="32">
        <f>'Ind T2'!F7</f>
        <v>9.6189999999999785</v>
      </c>
      <c r="H14" s="11">
        <f t="shared" si="0"/>
        <v>0.39000000000001478</v>
      </c>
      <c r="I14" s="31">
        <f t="shared" si="1"/>
        <v>-8.0000000000001847E-2</v>
      </c>
      <c r="J14" s="11">
        <f t="shared" si="2"/>
        <v>9.9000000000003752E-2</v>
      </c>
      <c r="K14" s="11">
        <f t="shared" si="3"/>
        <v>-0.29700000000002724</v>
      </c>
      <c r="L14" s="31">
        <f t="shared" si="4"/>
        <v>-0.19800000000002349</v>
      </c>
    </row>
    <row r="15" spans="1:12" x14ac:dyDescent="0.2">
      <c r="A15" t="str">
        <f>'Ind T2'!A8</f>
        <v>Engineering</v>
      </c>
      <c r="B15" s="32">
        <f>'Ind T2'!B8</f>
        <v>5.3229999999999968</v>
      </c>
      <c r="C15" s="32">
        <f>'Ind T2'!C8</f>
        <v>6.1200000000000072</v>
      </c>
      <c r="D15" s="32">
        <f>'Ind T2'!D8</f>
        <v>5.6529999999999783</v>
      </c>
      <c r="E15" s="32">
        <f>'Ind T2'!E8</f>
        <v>6.1260000000000074</v>
      </c>
      <c r="F15" s="32">
        <f>'Ind T2'!F8</f>
        <v>5.5679999999999978</v>
      </c>
      <c r="H15" s="11">
        <f t="shared" si="0"/>
        <v>0.79700000000001037</v>
      </c>
      <c r="I15" s="31">
        <f t="shared" si="1"/>
        <v>-0.46700000000002895</v>
      </c>
      <c r="J15" s="11">
        <f t="shared" si="2"/>
        <v>0.47300000000002917</v>
      </c>
      <c r="K15" s="11">
        <f t="shared" si="3"/>
        <v>-0.5580000000000096</v>
      </c>
      <c r="L15" s="31">
        <f t="shared" si="4"/>
        <v>-8.4999999999980425E-2</v>
      </c>
    </row>
    <row r="16" spans="1:12" x14ac:dyDescent="0.2">
      <c r="A16" t="str">
        <f>'Ind T2'!A9</f>
        <v>Rest of manufacturing</v>
      </c>
      <c r="B16" s="32">
        <f>'Ind T2'!B9</f>
        <v>26.321999999999907</v>
      </c>
      <c r="C16" s="32">
        <f>'Ind T2'!C9</f>
        <v>27.536999999999999</v>
      </c>
      <c r="D16" s="32">
        <f>'Ind T2'!D9</f>
        <v>26.681999999999956</v>
      </c>
      <c r="E16" s="32">
        <f>'Ind T2'!E9</f>
        <v>25.86999999999998</v>
      </c>
      <c r="F16" s="32">
        <f>'Ind T2'!F9</f>
        <v>24.574000000000023</v>
      </c>
      <c r="H16" s="11">
        <f t="shared" si="0"/>
        <v>1.2150000000000922</v>
      </c>
      <c r="I16" s="31">
        <f t="shared" si="1"/>
        <v>-0.85500000000004306</v>
      </c>
      <c r="J16" s="11">
        <f t="shared" si="2"/>
        <v>-0.8119999999999763</v>
      </c>
      <c r="K16" s="11">
        <f t="shared" si="3"/>
        <v>-1.2959999999999567</v>
      </c>
      <c r="L16" s="31">
        <f t="shared" si="4"/>
        <v>-2.107999999999933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22.763999999999985</v>
      </c>
      <c r="C18" s="31">
        <f>'Ind T1'!C9</f>
        <v>30.346999999999891</v>
      </c>
      <c r="D18" s="31">
        <f>'Ind T1'!D9</f>
        <v>28.263999999999914</v>
      </c>
      <c r="E18" s="31">
        <f>'Ind T1'!E9</f>
        <v>28.204000000000011</v>
      </c>
      <c r="F18" s="31">
        <f>'Ind T1'!F9</f>
        <v>28.83299999999997</v>
      </c>
      <c r="H18" s="31">
        <f t="shared" si="0"/>
        <v>7.582999999999906</v>
      </c>
      <c r="I18" s="31">
        <f t="shared" si="1"/>
        <v>-2.0829999999999771</v>
      </c>
      <c r="J18" s="31">
        <f t="shared" si="2"/>
        <v>-5.9999999999902798E-2</v>
      </c>
      <c r="K18" s="31">
        <f t="shared" si="3"/>
        <v>0.6289999999999587</v>
      </c>
      <c r="L18" s="31">
        <f t="shared" si="4"/>
        <v>0.56900000000005591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91.964000000000098</v>
      </c>
      <c r="C20" s="31">
        <f>'Ind T1'!C10</f>
        <v>96.029999999999916</v>
      </c>
      <c r="D20" s="31">
        <f>'Ind T1'!D10</f>
        <v>95.322000000000074</v>
      </c>
      <c r="E20" s="31">
        <f>'Ind T1'!E10</f>
        <v>99.474999999999895</v>
      </c>
      <c r="F20" s="31">
        <f>'Ind T1'!F10</f>
        <v>107.4919999999999</v>
      </c>
      <c r="H20" s="31">
        <f t="shared" si="0"/>
        <v>4.0659999999998178</v>
      </c>
      <c r="I20" s="31">
        <f t="shared" si="1"/>
        <v>-0.70799999999984209</v>
      </c>
      <c r="J20" s="31">
        <f t="shared" si="2"/>
        <v>4.1529999999998211</v>
      </c>
      <c r="K20" s="31">
        <f t="shared" si="3"/>
        <v>8.0170000000000101</v>
      </c>
      <c r="L20" s="31">
        <f t="shared" si="4"/>
        <v>12.169999999999831</v>
      </c>
    </row>
    <row r="21" spans="1:12" x14ac:dyDescent="0.2">
      <c r="A21" s="10" t="str">
        <f>'Ind T2'!A13</f>
        <v>Wholesale and retail trade</v>
      </c>
      <c r="B21" s="32">
        <f>'Ind T2'!B13</f>
        <v>55.551000000000123</v>
      </c>
      <c r="C21" s="32">
        <f>'Ind T2'!C13</f>
        <v>55.753999999999877</v>
      </c>
      <c r="D21" s="32">
        <f>'Ind T2'!D13</f>
        <v>54.741000000000099</v>
      </c>
      <c r="E21" s="32">
        <f>'Ind T2'!E13</f>
        <v>55.266999999999904</v>
      </c>
      <c r="F21" s="32">
        <f>'Ind T2'!F13</f>
        <v>55.721999999999937</v>
      </c>
      <c r="H21" s="11">
        <f t="shared" si="0"/>
        <v>0.20299999999975427</v>
      </c>
      <c r="I21" s="31">
        <f t="shared" si="1"/>
        <v>-1.0129999999997779</v>
      </c>
      <c r="J21" s="11">
        <f t="shared" si="2"/>
        <v>0.5259999999998044</v>
      </c>
      <c r="K21" s="11">
        <f t="shared" si="3"/>
        <v>0.45500000000003382</v>
      </c>
      <c r="L21" s="31">
        <f t="shared" si="4"/>
        <v>0.98099999999983822</v>
      </c>
    </row>
    <row r="22" spans="1:12" x14ac:dyDescent="0.2">
      <c r="A22" s="10" t="str">
        <f>'Ind T2'!A14</f>
        <v>Transport and storage</v>
      </c>
      <c r="B22" s="32">
        <f>'Ind T2'!B14</f>
        <v>15.178999999999991</v>
      </c>
      <c r="C22" s="32">
        <f>'Ind T2'!C14</f>
        <v>16.806999999999992</v>
      </c>
      <c r="D22" s="32">
        <f>'Ind T2'!D14</f>
        <v>15.823999999999987</v>
      </c>
      <c r="E22" s="32">
        <f>'Ind T2'!E14</f>
        <v>17.29</v>
      </c>
      <c r="F22" s="32">
        <f>'Ind T2'!F14</f>
        <v>18.068999999999981</v>
      </c>
      <c r="H22" s="11">
        <f t="shared" si="0"/>
        <v>1.6280000000000001</v>
      </c>
      <c r="I22" s="31">
        <f t="shared" si="1"/>
        <v>-0.98300000000000409</v>
      </c>
      <c r="J22" s="11">
        <f t="shared" si="2"/>
        <v>1.4660000000000117</v>
      </c>
      <c r="K22" s="11">
        <f t="shared" si="3"/>
        <v>0.77899999999998215</v>
      </c>
      <c r="L22" s="31">
        <f t="shared" si="4"/>
        <v>2.2449999999999939</v>
      </c>
    </row>
    <row r="23" spans="1:12" x14ac:dyDescent="0.2">
      <c r="A23" s="10" t="str">
        <f>'Ind T2'!A15</f>
        <v>Accommodation and food</v>
      </c>
      <c r="B23" s="32">
        <f>'Ind T2'!B15</f>
        <v>21.23399999999998</v>
      </c>
      <c r="C23" s="32">
        <f>'Ind T2'!C15</f>
        <v>23.469000000000054</v>
      </c>
      <c r="D23" s="32">
        <f>'Ind T2'!D15</f>
        <v>24.756999999999994</v>
      </c>
      <c r="E23" s="32">
        <f>'Ind T2'!E15</f>
        <v>26.917999999999992</v>
      </c>
      <c r="F23" s="32">
        <f>'Ind T2'!F15</f>
        <v>33.700999999999993</v>
      </c>
      <c r="H23" s="11">
        <f t="shared" si="0"/>
        <v>2.235000000000074</v>
      </c>
      <c r="I23" s="31">
        <f t="shared" si="1"/>
        <v>1.2879999999999399</v>
      </c>
      <c r="J23" s="11">
        <f t="shared" si="2"/>
        <v>2.1609999999999978</v>
      </c>
      <c r="K23" s="11">
        <f t="shared" si="3"/>
        <v>6.7830000000000013</v>
      </c>
      <c r="L23" s="31">
        <f t="shared" si="4"/>
        <v>8.9439999999999991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83.835000000000036</v>
      </c>
      <c r="C25" s="31">
        <f>'Ind T1'!C11</f>
        <v>90.891999999999925</v>
      </c>
      <c r="D25" s="31">
        <f>'Ind T1'!D11</f>
        <v>88.606999999999957</v>
      </c>
      <c r="E25" s="31">
        <f>'Ind T1'!E11</f>
        <v>90.508000000000052</v>
      </c>
      <c r="F25" s="31">
        <f>'Ind T1'!F11</f>
        <v>95.912000000000063</v>
      </c>
      <c r="H25" s="31">
        <f t="shared" si="0"/>
        <v>7.0569999999998885</v>
      </c>
      <c r="I25" s="31">
        <f t="shared" si="1"/>
        <v>-2.2849999999999682</v>
      </c>
      <c r="J25" s="31">
        <f t="shared" si="2"/>
        <v>1.9010000000000957</v>
      </c>
      <c r="K25" s="31">
        <f t="shared" si="3"/>
        <v>5.4040000000000106</v>
      </c>
      <c r="L25" s="31">
        <f t="shared" si="4"/>
        <v>7.3050000000001063</v>
      </c>
    </row>
    <row r="26" spans="1:12" x14ac:dyDescent="0.2">
      <c r="A26" s="10" t="str">
        <f>'Ind T2'!A16</f>
        <v>Media</v>
      </c>
      <c r="B26" s="11">
        <f>'Ind T2'!B16</f>
        <v>1.5669999999999951</v>
      </c>
      <c r="C26" s="11">
        <f>'Ind T2'!C16</f>
        <v>1.8839999999999995</v>
      </c>
      <c r="D26" s="11">
        <f>'Ind T2'!D16</f>
        <v>2.3160000000000003</v>
      </c>
      <c r="E26" s="11">
        <f>'Ind T2'!E16</f>
        <v>2.2659999999999987</v>
      </c>
      <c r="F26" s="11">
        <f>'Ind T2'!F16</f>
        <v>2.3099999999999956</v>
      </c>
      <c r="H26" s="11">
        <f t="shared" si="0"/>
        <v>0.31700000000000439</v>
      </c>
      <c r="I26" s="31">
        <f t="shared" si="1"/>
        <v>0.43200000000000083</v>
      </c>
      <c r="J26" s="11">
        <f t="shared" si="2"/>
        <v>-5.0000000000001599E-2</v>
      </c>
      <c r="K26" s="11">
        <f t="shared" si="3"/>
        <v>4.399999999999693E-2</v>
      </c>
      <c r="L26" s="31">
        <f t="shared" si="4"/>
        <v>-6.0000000000046683E-3</v>
      </c>
    </row>
    <row r="27" spans="1:12" x14ac:dyDescent="0.2">
      <c r="A27" s="10" t="str">
        <f>'Ind T2'!A17</f>
        <v>Information technology</v>
      </c>
      <c r="B27" s="11">
        <f>'Ind T2'!B17</f>
        <v>7.3590000000000044</v>
      </c>
      <c r="C27" s="11">
        <f>'Ind T2'!C17</f>
        <v>7.615000000000002</v>
      </c>
      <c r="D27" s="11">
        <f>'Ind T2'!D17</f>
        <v>8.0769999999999875</v>
      </c>
      <c r="E27" s="11">
        <f>'Ind T2'!E17</f>
        <v>8.6779999999999831</v>
      </c>
      <c r="F27" s="11">
        <f>'Ind T2'!F17</f>
        <v>9.3099999999999916</v>
      </c>
      <c r="H27" s="11">
        <f t="shared" si="0"/>
        <v>0.25599999999999756</v>
      </c>
      <c r="I27" s="31">
        <f t="shared" si="1"/>
        <v>0.46199999999998553</v>
      </c>
      <c r="J27" s="11">
        <f t="shared" si="2"/>
        <v>0.60099999999999554</v>
      </c>
      <c r="K27" s="11">
        <f t="shared" si="3"/>
        <v>0.63200000000000855</v>
      </c>
      <c r="L27" s="31">
        <f t="shared" si="4"/>
        <v>1.2330000000000041</v>
      </c>
    </row>
    <row r="28" spans="1:12" x14ac:dyDescent="0.2">
      <c r="A28" s="10" t="str">
        <f>'Ind T2'!A18</f>
        <v>Finance and insurance</v>
      </c>
      <c r="B28" s="11">
        <f>'Ind T2'!B18</f>
        <v>4.595000000000014</v>
      </c>
      <c r="C28" s="11">
        <f>'Ind T2'!C18</f>
        <v>5.6710000000000171</v>
      </c>
      <c r="D28" s="11">
        <f>'Ind T2'!D18</f>
        <v>5.7730000000000068</v>
      </c>
      <c r="E28" s="11">
        <f>'Ind T2'!E18</f>
        <v>5.7659999999999894</v>
      </c>
      <c r="F28" s="11">
        <f>'Ind T2'!F18</f>
        <v>5.464999999999999</v>
      </c>
      <c r="H28" s="11">
        <f t="shared" si="0"/>
        <v>1.0760000000000032</v>
      </c>
      <c r="I28" s="31">
        <f t="shared" si="1"/>
        <v>0.10199999999998965</v>
      </c>
      <c r="J28" s="11">
        <f t="shared" si="2"/>
        <v>-7.0000000000174367E-3</v>
      </c>
      <c r="K28" s="11">
        <f t="shared" si="3"/>
        <v>-0.30099999999999039</v>
      </c>
      <c r="L28" s="31">
        <f t="shared" si="4"/>
        <v>-0.30800000000000782</v>
      </c>
    </row>
    <row r="29" spans="1:12" x14ac:dyDescent="0.2">
      <c r="A29" s="10" t="str">
        <f>'Ind T2'!A19</f>
        <v>Real estate</v>
      </c>
      <c r="B29" s="11">
        <f>'Ind T2'!B19</f>
        <v>5.6630000000000082</v>
      </c>
      <c r="C29" s="11">
        <f>'Ind T2'!C19</f>
        <v>6.2949999999999919</v>
      </c>
      <c r="D29" s="11">
        <f>'Ind T2'!D19</f>
        <v>6.3509999999999929</v>
      </c>
      <c r="E29" s="11">
        <f>'Ind T2'!E19</f>
        <v>6.4209999999999905</v>
      </c>
      <c r="F29" s="11">
        <f>'Ind T2'!F19</f>
        <v>7.3970000000000011</v>
      </c>
      <c r="H29" s="11">
        <f t="shared" ref="H29:H31" si="9">C29-B29</f>
        <v>0.63199999999998369</v>
      </c>
      <c r="I29" s="31">
        <f t="shared" ref="I29:I31" si="10">D29-C29</f>
        <v>5.6000000000000938E-2</v>
      </c>
      <c r="J29" s="11">
        <f t="shared" ref="J29:J31" si="11">E29-D29</f>
        <v>6.999999999999762E-2</v>
      </c>
      <c r="K29" s="11">
        <f t="shared" ref="K29:K31" si="12">F29-E29</f>
        <v>0.97600000000001064</v>
      </c>
      <c r="L29" s="31">
        <f t="shared" si="4"/>
        <v>1.0460000000000083</v>
      </c>
    </row>
    <row r="30" spans="1:12" x14ac:dyDescent="0.2">
      <c r="A30" s="10" t="str">
        <f>'Ind T2'!A20</f>
        <v>Professional services</v>
      </c>
      <c r="B30" s="11">
        <f>'Ind T2'!B20</f>
        <v>21.69</v>
      </c>
      <c r="C30" s="11">
        <f>'Ind T2'!C20</f>
        <v>25.82999999999997</v>
      </c>
      <c r="D30" s="11">
        <f>'Ind T2'!D20</f>
        <v>25.789999999999953</v>
      </c>
      <c r="E30" s="11">
        <f>'Ind T2'!E20</f>
        <v>26.797000000000008</v>
      </c>
      <c r="F30" s="11">
        <f>'Ind T2'!F20</f>
        <v>28.56200000000009</v>
      </c>
      <c r="H30" s="11">
        <f t="shared" si="9"/>
        <v>4.1399999999999686</v>
      </c>
      <c r="I30" s="31">
        <f t="shared" si="10"/>
        <v>-4.0000000000016911E-2</v>
      </c>
      <c r="J30" s="11">
        <f t="shared" si="11"/>
        <v>1.0070000000000547</v>
      </c>
      <c r="K30" s="11">
        <f t="shared" si="12"/>
        <v>1.7650000000000823</v>
      </c>
      <c r="L30" s="31">
        <f t="shared" si="4"/>
        <v>2.772000000000137</v>
      </c>
    </row>
    <row r="31" spans="1:12" x14ac:dyDescent="0.2">
      <c r="A31" s="10" t="str">
        <f>'Ind T2'!A21</f>
        <v>Support services</v>
      </c>
      <c r="B31" s="11">
        <f>'Ind T2'!B21</f>
        <v>21.463999999999977</v>
      </c>
      <c r="C31" s="11">
        <f>'Ind T2'!C21</f>
        <v>23.453999999999962</v>
      </c>
      <c r="D31" s="11">
        <f>'Ind T2'!D21</f>
        <v>21.250999999999994</v>
      </c>
      <c r="E31" s="11">
        <f>'Ind T2'!E21</f>
        <v>22.893000000000072</v>
      </c>
      <c r="F31" s="11">
        <f>'Ind T2'!F21</f>
        <v>24.630000000000003</v>
      </c>
      <c r="H31" s="11">
        <f t="shared" si="9"/>
        <v>1.9899999999999842</v>
      </c>
      <c r="I31" s="31">
        <f t="shared" si="10"/>
        <v>-2.2029999999999674</v>
      </c>
      <c r="J31" s="11">
        <f t="shared" si="11"/>
        <v>1.6420000000000776</v>
      </c>
      <c r="K31" s="11">
        <f t="shared" si="12"/>
        <v>1.7369999999999308</v>
      </c>
      <c r="L31" s="31">
        <f t="shared" si="4"/>
        <v>3.3790000000000084</v>
      </c>
    </row>
    <row r="32" spans="1:12" x14ac:dyDescent="0.2">
      <c r="A32" s="10" t="str">
        <f>'Ind T2'!A25</f>
        <v>Arts and entertainment</v>
      </c>
      <c r="B32" s="11">
        <f>'Ind T2'!B25</f>
        <v>10.133999999999999</v>
      </c>
      <c r="C32" s="11">
        <f>'Ind T2'!C25</f>
        <v>9.74</v>
      </c>
      <c r="D32" s="11">
        <f>'Ind T2'!D25</f>
        <v>9.2639999999999922</v>
      </c>
      <c r="E32" s="11">
        <f>'Ind T2'!E25</f>
        <v>8.1920000000000055</v>
      </c>
      <c r="F32" s="11">
        <f>'Ind T2'!F25</f>
        <v>8.7509999999999941</v>
      </c>
      <c r="H32" s="11">
        <f t="shared" ref="H32" si="13">C32-B32</f>
        <v>-0.39399999999999835</v>
      </c>
      <c r="I32" s="31">
        <f t="shared" ref="I32:I33" si="14">D32-C32</f>
        <v>-0.47600000000000797</v>
      </c>
      <c r="J32" s="11">
        <f t="shared" ref="J32:J33" si="15">E32-D32</f>
        <v>-1.0719999999999867</v>
      </c>
      <c r="K32" s="11">
        <f t="shared" ref="K32:K33" si="16">F32-E32</f>
        <v>0.55899999999998862</v>
      </c>
      <c r="L32" s="31">
        <f t="shared" si="4"/>
        <v>-0.51299999999999812</v>
      </c>
    </row>
    <row r="33" spans="1:12" x14ac:dyDescent="0.2">
      <c r="A33" s="10" t="str">
        <f>'Ind T2'!A26</f>
        <v>Other services</v>
      </c>
      <c r="B33" s="11">
        <f>'Ind T2'!B26</f>
        <v>11.363000000000037</v>
      </c>
      <c r="C33" s="11">
        <f>'Ind T2'!C26</f>
        <v>10.402999999999988</v>
      </c>
      <c r="D33" s="11">
        <f>'Ind T2'!D26</f>
        <v>9.7850000000000197</v>
      </c>
      <c r="E33" s="11">
        <f>'Ind T2'!E26</f>
        <v>9.4950000000000081</v>
      </c>
      <c r="F33" s="11">
        <f>'Ind T2'!F26</f>
        <v>9.4869999999999806</v>
      </c>
      <c r="H33" s="11">
        <f>C33-B33</f>
        <v>-0.96000000000004881</v>
      </c>
      <c r="I33" s="31">
        <f t="shared" si="14"/>
        <v>-0.61799999999996835</v>
      </c>
      <c r="J33" s="11">
        <f t="shared" si="15"/>
        <v>-0.29000000000001158</v>
      </c>
      <c r="K33" s="11">
        <f t="shared" si="16"/>
        <v>-8.0000000000275406E-3</v>
      </c>
      <c r="L33" s="31">
        <f t="shared" si="4"/>
        <v>-0.29800000000003912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81.922000000000196</v>
      </c>
      <c r="C35" s="31">
        <f>'Ind T1'!C12</f>
        <v>83.472000000000037</v>
      </c>
      <c r="D35" s="31">
        <f>'Ind T1'!D12</f>
        <v>83.495999999999967</v>
      </c>
      <c r="E35" s="31">
        <f>'Ind T1'!E12</f>
        <v>86.950000000000131</v>
      </c>
      <c r="F35" s="31">
        <f>'Ind T1'!F12</f>
        <v>91.793999999999954</v>
      </c>
      <c r="H35" s="31">
        <f t="shared" si="0"/>
        <v>1.5499999999998408</v>
      </c>
      <c r="I35" s="31">
        <f t="shared" si="1"/>
        <v>2.3999999999929855E-2</v>
      </c>
      <c r="J35" s="31">
        <f t="shared" si="2"/>
        <v>3.4540000000001641</v>
      </c>
      <c r="K35" s="31">
        <f t="shared" si="3"/>
        <v>4.8439999999998236</v>
      </c>
      <c r="L35" s="31">
        <f t="shared" si="4"/>
        <v>8.2979999999999876</v>
      </c>
    </row>
    <row r="36" spans="1:12" x14ac:dyDescent="0.2">
      <c r="A36" s="10" t="str">
        <f>'Ind T2'!A22</f>
        <v>Public admin. and defence</v>
      </c>
      <c r="B36" s="32">
        <f>'Ind T2'!B22</f>
        <v>14.65399999999997</v>
      </c>
      <c r="C36" s="32">
        <f>'Ind T2'!C22</f>
        <v>12.748000000000033</v>
      </c>
      <c r="D36" s="32">
        <f>'Ind T2'!D22</f>
        <v>12.668999999999976</v>
      </c>
      <c r="E36" s="32">
        <f>'Ind T2'!E22</f>
        <v>12.732000000000014</v>
      </c>
      <c r="F36" s="32">
        <f>'Ind T2'!F22</f>
        <v>13.070999999999973</v>
      </c>
      <c r="H36" s="11">
        <f t="shared" si="0"/>
        <v>-1.9059999999999366</v>
      </c>
      <c r="I36" s="31">
        <f t="shared" si="1"/>
        <v>-7.9000000000057469E-2</v>
      </c>
      <c r="J36" s="11">
        <f t="shared" si="2"/>
        <v>6.3000000000037915E-2</v>
      </c>
      <c r="K36" s="11">
        <f t="shared" si="3"/>
        <v>0.33899999999995956</v>
      </c>
      <c r="L36" s="31">
        <f t="shared" si="4"/>
        <v>0.40199999999999747</v>
      </c>
    </row>
    <row r="37" spans="1:12" x14ac:dyDescent="0.2">
      <c r="A37" s="10" t="str">
        <f>'Ind T2'!A23</f>
        <v>Education</v>
      </c>
      <c r="B37" s="32">
        <f>'Ind T2'!B23</f>
        <v>28.664000000000069</v>
      </c>
      <c r="C37" s="32">
        <f>'Ind T2'!C23</f>
        <v>26.554000000000034</v>
      </c>
      <c r="D37" s="32">
        <f>'Ind T2'!D23</f>
        <v>27.044000000000008</v>
      </c>
      <c r="E37" s="32">
        <f>'Ind T2'!E23</f>
        <v>27.954000000000061</v>
      </c>
      <c r="F37" s="32">
        <f>'Ind T2'!F23</f>
        <v>30.132999999999971</v>
      </c>
      <c r="H37" s="11">
        <f t="shared" si="0"/>
        <v>-2.110000000000035</v>
      </c>
      <c r="I37" s="31">
        <f t="shared" si="1"/>
        <v>0.48999999999997357</v>
      </c>
      <c r="J37" s="11">
        <f t="shared" si="2"/>
        <v>0.91000000000005343</v>
      </c>
      <c r="K37" s="11">
        <f t="shared" si="3"/>
        <v>2.1789999999999097</v>
      </c>
      <c r="L37" s="31">
        <f t="shared" si="4"/>
        <v>3.0889999999999631</v>
      </c>
    </row>
    <row r="38" spans="1:12" x14ac:dyDescent="0.2">
      <c r="A38" s="10" t="str">
        <f>'Ind T2'!A24</f>
        <v>Health and social work</v>
      </c>
      <c r="B38" s="32">
        <f>'Ind T2'!B24</f>
        <v>38.604000000000163</v>
      </c>
      <c r="C38" s="32">
        <f>'Ind T2'!C24</f>
        <v>44.169999999999973</v>
      </c>
      <c r="D38" s="32">
        <f>'Ind T2'!D24</f>
        <v>43.782999999999987</v>
      </c>
      <c r="E38" s="32">
        <f>'Ind T2'!E24</f>
        <v>46.26400000000006</v>
      </c>
      <c r="F38" s="32">
        <f>'Ind T2'!F24</f>
        <v>48.590000000000018</v>
      </c>
      <c r="H38" s="11">
        <f t="shared" si="0"/>
        <v>5.5659999999998107</v>
      </c>
      <c r="I38" s="31">
        <f t="shared" si="1"/>
        <v>-0.38699999999998624</v>
      </c>
      <c r="J38" s="11">
        <f t="shared" si="2"/>
        <v>2.4810000000000727</v>
      </c>
      <c r="K38" s="11">
        <f t="shared" si="3"/>
        <v>2.3259999999999579</v>
      </c>
      <c r="L38" s="31">
        <f t="shared" si="4"/>
        <v>4.8070000000000306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339.30600000000015</v>
      </c>
      <c r="C40" s="33">
        <f>'Ind T1'!C14</f>
        <v>360.46799999999979</v>
      </c>
      <c r="D40" s="33">
        <f>'Ind T1'!D14</f>
        <v>350.45099999999985</v>
      </c>
      <c r="E40" s="33">
        <f>'Ind T1'!E14</f>
        <v>360.00800000000004</v>
      </c>
      <c r="F40" s="33">
        <f>'Ind T1'!F14</f>
        <v>376.80799999999988</v>
      </c>
      <c r="G40" s="24"/>
      <c r="H40" s="34">
        <f t="shared" si="0"/>
        <v>21.161999999999637</v>
      </c>
      <c r="I40" s="34">
        <f>D40-C40</f>
        <v>-10.016999999999939</v>
      </c>
      <c r="J40" s="34">
        <f>E40-D40</f>
        <v>9.5570000000001869</v>
      </c>
      <c r="K40" s="34">
        <f>F40-E40</f>
        <v>16.799999999999841</v>
      </c>
      <c r="L40" s="205">
        <f t="shared" si="4"/>
        <v>26.357000000000028</v>
      </c>
    </row>
    <row r="44" spans="1:12" ht="15.75" x14ac:dyDescent="0.25">
      <c r="A44" s="19" t="str">
        <f>CONCATENATE(A1," (Continued)")</f>
        <v>Industry Table 4  Employment by Industry Group in Sector (SIC 2007), 2015-2035, The Marches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-2.1874336215391255</v>
      </c>
      <c r="C50" s="44">
        <f t="shared" ref="B50:E54" si="17">IF(AND(D$5-C$5 &lt;&gt; 0,C7&lt;&gt;0,D7&lt;&gt;0),(EXP(LN(D7/C7)/(D$5-C$5))-1)*100,0)</f>
        <v>-22.03054473505237</v>
      </c>
      <c r="D50" s="44">
        <f t="shared" si="17"/>
        <v>0.54750088742514524</v>
      </c>
      <c r="E50" s="44">
        <f t="shared" si="17"/>
        <v>4.3898057012792258E-2</v>
      </c>
      <c r="F50" s="44">
        <f>IF(AND(F$5-D$5 &lt;&gt; 0,D7&lt;&gt;0,F7&lt;&gt;0),(EXP(LN(F7/D7)/(F$5-D$5))-1)*100,0)</f>
        <v>0.21148478053301112</v>
      </c>
      <c r="H50" s="44">
        <f>(B7/B$40)*100</f>
        <v>5.2073939158163869</v>
      </c>
      <c r="I50" s="44">
        <f>(C7/C$40)*100</f>
        <v>4.4866673324677944</v>
      </c>
      <c r="J50" s="44">
        <f>(D7/D$40)*100</f>
        <v>3.5982205786258241</v>
      </c>
      <c r="K50" s="44">
        <f>(E7/E$40)*100</f>
        <v>3.5996422301726603</v>
      </c>
      <c r="L50" s="44">
        <f>(F7/F$40)*100</f>
        <v>3.4542791023545147</v>
      </c>
    </row>
    <row r="51" spans="1:12" x14ac:dyDescent="0.2">
      <c r="A51" t="str">
        <f>A8</f>
        <v>Agriculture</v>
      </c>
      <c r="B51" s="40">
        <f t="shared" si="17"/>
        <v>-3.1371531202208036</v>
      </c>
      <c r="C51" s="44">
        <f t="shared" si="17"/>
        <v>-27.555773473890767</v>
      </c>
      <c r="D51" s="40">
        <f t="shared" si="17"/>
        <v>0.76650090755066014</v>
      </c>
      <c r="E51" s="40">
        <f t="shared" si="17"/>
        <v>1.0852461849908401E-2</v>
      </c>
      <c r="F51" s="44">
        <f t="shared" ref="F51:F83" si="18">IF(AND(F$5-D$5 &lt;&gt; 0,D8&lt;&gt;0,F8&lt;&gt;0),(EXP(LN(F8/D8)/(F$5-D$5))-1)*100,0)</f>
        <v>0.26210354593489971</v>
      </c>
      <c r="H51" s="40">
        <f t="shared" ref="H51:L54" si="19">(B8/B$7)*100</f>
        <v>78.674514686739499</v>
      </c>
      <c r="I51" s="40">
        <f t="shared" si="19"/>
        <v>75.663142274160649</v>
      </c>
      <c r="J51" s="40">
        <f t="shared" si="19"/>
        <v>70.301348136399696</v>
      </c>
      <c r="K51" s="40">
        <f t="shared" si="19"/>
        <v>71.070298634153843</v>
      </c>
      <c r="L51" s="40">
        <f t="shared" si="19"/>
        <v>70.835894283958183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5.1117619412332838</v>
      </c>
      <c r="C52" s="44">
        <f t="shared" si="17"/>
        <v>3.2015065913372442</v>
      </c>
      <c r="D52" s="40">
        <f t="shared" si="17"/>
        <v>-3.4404007515725477</v>
      </c>
      <c r="E52" s="40">
        <f t="shared" si="17"/>
        <v>-2.9206572402833531</v>
      </c>
      <c r="F52" s="44">
        <f t="shared" si="18"/>
        <v>-3.0942151784391192</v>
      </c>
      <c r="H52" s="40">
        <f t="shared" si="19"/>
        <v>2.4619389891901213</v>
      </c>
      <c r="I52" s="40">
        <f t="shared" si="19"/>
        <v>3.2832498608792475</v>
      </c>
      <c r="J52" s="40">
        <f t="shared" si="19"/>
        <v>4.3457573354480763</v>
      </c>
      <c r="K52" s="40">
        <f t="shared" si="19"/>
        <v>3.5496566093062656</v>
      </c>
      <c r="L52" s="40">
        <f t="shared" si="19"/>
        <v>2.6275353411186244</v>
      </c>
    </row>
    <row r="53" spans="1:12" x14ac:dyDescent="0.2">
      <c r="A53" t="str">
        <f>A10</f>
        <v>Electricity and gas</v>
      </c>
      <c r="B53" s="40">
        <f t="shared" si="17"/>
        <v>-4.4642986204020847</v>
      </c>
      <c r="C53" s="44">
        <f t="shared" si="17"/>
        <v>10.129310344827381</v>
      </c>
      <c r="D53" s="40">
        <f t="shared" si="17"/>
        <v>-0.79532963189182793</v>
      </c>
      <c r="E53" s="40">
        <f t="shared" si="17"/>
        <v>-0.14348916649097321</v>
      </c>
      <c r="F53" s="44">
        <f t="shared" si="18"/>
        <v>-0.36124382874926919</v>
      </c>
      <c r="H53" s="40">
        <f t="shared" si="19"/>
        <v>3.1524138321353834</v>
      </c>
      <c r="I53" s="40">
        <f t="shared" si="19"/>
        <v>2.8689791628022037</v>
      </c>
      <c r="J53" s="40">
        <f t="shared" si="19"/>
        <v>4.0523394131641579</v>
      </c>
      <c r="K53" s="40">
        <f t="shared" si="19"/>
        <v>3.7888725981943026</v>
      </c>
      <c r="L53" s="40">
        <f t="shared" si="19"/>
        <v>3.7185003073140788</v>
      </c>
    </row>
    <row r="54" spans="1:12" x14ac:dyDescent="0.2">
      <c r="A54" t="str">
        <f>A11</f>
        <v>Water and sewerage</v>
      </c>
      <c r="B54" s="40">
        <f t="shared" si="17"/>
        <v>1.4539336932959834</v>
      </c>
      <c r="C54" s="44">
        <f t="shared" si="17"/>
        <v>-8.6705202312140628</v>
      </c>
      <c r="D54" s="40">
        <f t="shared" si="17"/>
        <v>0.82038240715971433</v>
      </c>
      <c r="E54" s="40">
        <f t="shared" si="17"/>
        <v>0.59835379301551583</v>
      </c>
      <c r="F54" s="44">
        <f t="shared" si="18"/>
        <v>0.67230894940402131</v>
      </c>
      <c r="H54" s="40">
        <f t="shared" si="19"/>
        <v>15.711132491935006</v>
      </c>
      <c r="I54" s="40">
        <f t="shared" si="19"/>
        <v>18.184628702157898</v>
      </c>
      <c r="J54" s="40">
        <f t="shared" si="19"/>
        <v>21.300555114988072</v>
      </c>
      <c r="K54" s="40">
        <f t="shared" si="19"/>
        <v>21.591172158345582</v>
      </c>
      <c r="L54" s="40">
        <f t="shared" si="19"/>
        <v>22.818070067609124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1.4283300021775025</v>
      </c>
      <c r="C56" s="44">
        <f t="shared" si="20"/>
        <v>-3.2189925150389653</v>
      </c>
      <c r="D56" s="44">
        <f t="shared" si="20"/>
        <v>-0.1141338337598552</v>
      </c>
      <c r="E56" s="44">
        <f t="shared" si="20"/>
        <v>-0.52547104262743449</v>
      </c>
      <c r="F56" s="44">
        <f t="shared" si="18"/>
        <v>-0.38854719790394343</v>
      </c>
      <c r="H56" s="44">
        <f>(B13/B$40)*100</f>
        <v>12.12828538251604</v>
      </c>
      <c r="I56" s="44">
        <f>(C13/C$40)*100</f>
        <v>12.082625919637815</v>
      </c>
      <c r="J56" s="44">
        <f>(D13/D$40)*100</f>
        <v>12.027929724840265</v>
      </c>
      <c r="K56" s="44">
        <f>(E13/E$40)*100</f>
        <v>11.641963511921954</v>
      </c>
      <c r="L56" s="44">
        <f>(F13/F$40)*100</f>
        <v>10.552058342710348</v>
      </c>
    </row>
    <row r="57" spans="1:12" x14ac:dyDescent="0.2">
      <c r="A57" t="str">
        <f>A14</f>
        <v>Food drink and tobacco</v>
      </c>
      <c r="B57" s="40">
        <f t="shared" si="20"/>
        <v>1.0101507102055596</v>
      </c>
      <c r="C57" s="44">
        <f t="shared" si="20"/>
        <v>-0.80832575527939321</v>
      </c>
      <c r="D57" s="40">
        <f t="shared" si="20"/>
        <v>0.20088224783387787</v>
      </c>
      <c r="E57" s="40">
        <f t="shared" si="20"/>
        <v>-0.30363115542439978</v>
      </c>
      <c r="F57" s="44">
        <f t="shared" si="18"/>
        <v>-0.13574290279554369</v>
      </c>
      <c r="H57" s="40">
        <f t="shared" ref="H57:L59" si="21">(B14/B$13)*100</f>
        <v>23.102157853810297</v>
      </c>
      <c r="I57" s="40">
        <f t="shared" si="21"/>
        <v>22.723515635762507</v>
      </c>
      <c r="J57" s="40">
        <f t="shared" si="21"/>
        <v>23.289523628772102</v>
      </c>
      <c r="K57" s="40">
        <f t="shared" si="21"/>
        <v>23.659095247184595</v>
      </c>
      <c r="L57" s="40">
        <f t="shared" si="21"/>
        <v>24.192047483715147</v>
      </c>
    </row>
    <row r="58" spans="1:12" x14ac:dyDescent="0.2">
      <c r="A58" t="str">
        <f>A15</f>
        <v>Engineering</v>
      </c>
      <c r="B58" s="40">
        <f t="shared" si="20"/>
        <v>3.5496747219922797</v>
      </c>
      <c r="C58" s="44">
        <f t="shared" si="20"/>
        <v>-7.6307189542488274</v>
      </c>
      <c r="D58" s="40">
        <f t="shared" si="20"/>
        <v>1.6200961291096272</v>
      </c>
      <c r="E58" s="40">
        <f t="shared" si="20"/>
        <v>-0.95051463218498444</v>
      </c>
      <c r="F58" s="44">
        <f t="shared" si="18"/>
        <v>-0.10095204018101267</v>
      </c>
      <c r="H58" s="40">
        <f t="shared" si="21"/>
        <v>12.934972783825843</v>
      </c>
      <c r="I58" s="40">
        <f t="shared" si="21"/>
        <v>14.051522248243572</v>
      </c>
      <c r="J58" s="40">
        <f t="shared" si="21"/>
        <v>13.410988802429271</v>
      </c>
      <c r="K58" s="40">
        <f t="shared" si="21"/>
        <v>14.616338995991621</v>
      </c>
      <c r="L58" s="40">
        <f t="shared" si="21"/>
        <v>14.003671939840542</v>
      </c>
    </row>
    <row r="59" spans="1:12" x14ac:dyDescent="0.2">
      <c r="A59" t="str">
        <f>A16</f>
        <v>Rest of manufacturing</v>
      </c>
      <c r="B59" s="40">
        <f t="shared" si="20"/>
        <v>1.1345240452734551</v>
      </c>
      <c r="C59" s="44">
        <f t="shared" si="20"/>
        <v>-3.1049133892582459</v>
      </c>
      <c r="D59" s="40">
        <f t="shared" si="20"/>
        <v>-0.61619736003162284</v>
      </c>
      <c r="E59" s="40">
        <f t="shared" si="20"/>
        <v>-0.51263176306114433</v>
      </c>
      <c r="F59" s="44">
        <f t="shared" si="18"/>
        <v>-0.54716561465083524</v>
      </c>
      <c r="H59" s="40">
        <f t="shared" si="21"/>
        <v>63.962869362363861</v>
      </c>
      <c r="I59" s="40">
        <f t="shared" si="21"/>
        <v>63.224962115993918</v>
      </c>
      <c r="J59" s="40">
        <f t="shared" si="21"/>
        <v>63.299487568798618</v>
      </c>
      <c r="K59" s="40">
        <f t="shared" si="21"/>
        <v>61.724565756823779</v>
      </c>
      <c r="L59" s="40">
        <f t="shared" si="21"/>
        <v>61.804280576444313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7.4525674595024682</v>
      </c>
      <c r="C61" s="44">
        <f>IF(AND(D$5-C$5 &lt;&gt; 0,C18&lt;&gt;0,D18&lt;&gt;0),(EXP(LN(D18/C18)/(D$5-C$5))-1)*100,0)</f>
        <v>-6.8639404224469791</v>
      </c>
      <c r="D61" s="44">
        <f>IF(AND(E$5-D$5 &lt;&gt; 0,D18&lt;&gt;0,E18&lt;&gt;0),(EXP(LN(E18/D18)/(E$5-D$5))-1)*100,0)</f>
        <v>-4.2492933195681371E-2</v>
      </c>
      <c r="E61" s="44">
        <f>IF(AND(F$5-E$5 &lt;&gt; 0,E18&lt;&gt;0,F18&lt;&gt;0),(EXP(LN(F18/E18)/(F$5-E$5))-1)*100,0)</f>
        <v>0.22081095563568631</v>
      </c>
      <c r="F61" s="44">
        <f t="shared" si="18"/>
        <v>0.13296601787591289</v>
      </c>
      <c r="H61" s="44">
        <f>(B18/B$40)*100</f>
        <v>6.7089883468019949</v>
      </c>
      <c r="I61" s="44">
        <f>(C18/C$40)*100</f>
        <v>8.4187778110678089</v>
      </c>
      <c r="J61" s="44">
        <f>(D18/D$40)*100</f>
        <v>8.0650361962157113</v>
      </c>
      <c r="K61" s="44">
        <f>(E18/E$40)*100</f>
        <v>7.8342703495477899</v>
      </c>
      <c r="L61" s="44">
        <f>(F18/F$40)*100</f>
        <v>7.6519076028109758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1.087456451332236</v>
      </c>
      <c r="C63" s="44">
        <f t="shared" si="22"/>
        <v>-0.73726960324882462</v>
      </c>
      <c r="D63" s="44">
        <f t="shared" si="22"/>
        <v>0.85656212536022736</v>
      </c>
      <c r="E63" s="44">
        <f t="shared" si="22"/>
        <v>0.7781123804350365</v>
      </c>
      <c r="F63" s="44">
        <f t="shared" si="18"/>
        <v>0.80425551296039455</v>
      </c>
      <c r="H63" s="44">
        <f>(B20/B$40)*100</f>
        <v>27.103558439874348</v>
      </c>
      <c r="I63" s="44">
        <f>(C20/C$40)*100</f>
        <v>26.640367522221105</v>
      </c>
      <c r="J63" s="44">
        <f>(D20/D$40)*100</f>
        <v>27.199808247087358</v>
      </c>
      <c r="K63" s="44">
        <f>(E20/E$40)*100</f>
        <v>27.631330414879635</v>
      </c>
      <c r="L63" s="44">
        <f>(F20/F$40)*100</f>
        <v>28.526995180569397</v>
      </c>
    </row>
    <row r="64" spans="1:12" x14ac:dyDescent="0.2">
      <c r="A64" t="str">
        <f>A21</f>
        <v>Wholesale and retail trade</v>
      </c>
      <c r="B64" s="40">
        <f t="shared" si="22"/>
        <v>9.1232564647736325E-2</v>
      </c>
      <c r="C64" s="44">
        <f t="shared" si="22"/>
        <v>-1.8169099974885805</v>
      </c>
      <c r="D64" s="40">
        <f t="shared" si="22"/>
        <v>0.19144329423599338</v>
      </c>
      <c r="E64" s="40">
        <f t="shared" si="22"/>
        <v>8.2024187892537626E-2</v>
      </c>
      <c r="F64" s="44">
        <f t="shared" si="18"/>
        <v>0.11848393948723501</v>
      </c>
      <c r="H64" s="40">
        <f t="shared" ref="H64:L66" si="23">(B21/B$20)*100</f>
        <v>60.405158540298444</v>
      </c>
      <c r="I64" s="40">
        <f t="shared" si="23"/>
        <v>58.058939914609944</v>
      </c>
      <c r="J64" s="40">
        <f t="shared" si="23"/>
        <v>57.427456410902053</v>
      </c>
      <c r="K64" s="40">
        <f t="shared" si="23"/>
        <v>55.558683086202521</v>
      </c>
      <c r="L64" s="40">
        <f t="shared" si="23"/>
        <v>51.838276336843656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2.5797791649259327</v>
      </c>
      <c r="C65" s="44">
        <f t="shared" si="22"/>
        <v>-5.8487534955673492</v>
      </c>
      <c r="D65" s="40">
        <f t="shared" si="22"/>
        <v>1.7878037504163391</v>
      </c>
      <c r="E65" s="40">
        <f t="shared" si="22"/>
        <v>0.44166711717197327</v>
      </c>
      <c r="F65" s="44">
        <f t="shared" si="18"/>
        <v>0.88838954860384067</v>
      </c>
      <c r="H65" s="40">
        <f t="shared" si="23"/>
        <v>16.505371667174085</v>
      </c>
      <c r="I65" s="40">
        <f t="shared" si="23"/>
        <v>17.501822347183179</v>
      </c>
      <c r="J65" s="40">
        <f t="shared" si="23"/>
        <v>16.600574893518786</v>
      </c>
      <c r="K65" s="40">
        <f t="shared" si="23"/>
        <v>17.381251570746436</v>
      </c>
      <c r="L65" s="40">
        <f t="shared" si="23"/>
        <v>16.80962304171473</v>
      </c>
    </row>
    <row r="66" spans="1:12" x14ac:dyDescent="0.2">
      <c r="A66" t="str">
        <f>A23</f>
        <v>Accommodation and food</v>
      </c>
      <c r="B66" s="40">
        <f t="shared" si="22"/>
        <v>2.5334789020228232</v>
      </c>
      <c r="C66" s="44">
        <f t="shared" si="22"/>
        <v>5.4880906728021595</v>
      </c>
      <c r="D66" s="40">
        <f t="shared" si="22"/>
        <v>1.6878240896943897</v>
      </c>
      <c r="E66" s="40">
        <f t="shared" si="22"/>
        <v>2.2727655654482204</v>
      </c>
      <c r="F66" s="44">
        <f t="shared" si="18"/>
        <v>2.077412162391612</v>
      </c>
      <c r="H66" s="40">
        <f t="shared" si="23"/>
        <v>23.089469792527463</v>
      </c>
      <c r="I66" s="40">
        <f t="shared" si="23"/>
        <v>24.439237738206891</v>
      </c>
      <c r="J66" s="40">
        <f t="shared" si="23"/>
        <v>25.971968695579168</v>
      </c>
      <c r="K66" s="40">
        <f t="shared" si="23"/>
        <v>27.060065343051036</v>
      </c>
      <c r="L66" s="40">
        <f t="shared" si="23"/>
        <v>31.352100621441618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2.0410861699920346</v>
      </c>
      <c r="C68" s="44">
        <f t="shared" si="24"/>
        <v>-2.513972626853811</v>
      </c>
      <c r="D68" s="44">
        <f t="shared" si="24"/>
        <v>0.42545014684505222</v>
      </c>
      <c r="E68" s="44">
        <f t="shared" si="24"/>
        <v>0.5816134394417416</v>
      </c>
      <c r="F68" s="44">
        <f t="shared" si="18"/>
        <v>0.52953204536350107</v>
      </c>
      <c r="H68" s="44">
        <f>(B25/B$40)*100</f>
        <v>24.707785892380329</v>
      </c>
      <c r="I68" s="44">
        <f>(C25/C$40)*100</f>
        <v>25.214998280013756</v>
      </c>
      <c r="J68" s="44">
        <f>(D25/D$40)*100</f>
        <v>25.283705853314725</v>
      </c>
      <c r="K68" s="44">
        <f>(E25/E$40)*100</f>
        <v>25.140552432168185</v>
      </c>
      <c r="L68" s="44">
        <f>(F25/F$40)*100</f>
        <v>25.453812020976223</v>
      </c>
    </row>
    <row r="69" spans="1:12" x14ac:dyDescent="0.2">
      <c r="A69" t="str">
        <f>A26</f>
        <v>Media</v>
      </c>
      <c r="B69" s="40">
        <f t="shared" si="24"/>
        <v>4.7135722304147532</v>
      </c>
      <c r="C69" s="44">
        <f t="shared" si="24"/>
        <v>22.929936305732546</v>
      </c>
      <c r="D69" s="40">
        <f t="shared" si="24"/>
        <v>-0.43555663086750629</v>
      </c>
      <c r="E69" s="40">
        <f t="shared" si="24"/>
        <v>0.19249866052049036</v>
      </c>
      <c r="F69" s="44">
        <f t="shared" si="18"/>
        <v>-1.7292072595742614E-2</v>
      </c>
      <c r="H69" s="40">
        <f t="shared" ref="H69:L71" si="25">(B26/B$25)*100</f>
        <v>1.8691477306614115</v>
      </c>
      <c r="I69" s="40">
        <f t="shared" si="25"/>
        <v>2.0727896844606795</v>
      </c>
      <c r="J69" s="40">
        <f t="shared" si="25"/>
        <v>2.6137889782974275</v>
      </c>
      <c r="K69" s="40">
        <f t="shared" si="25"/>
        <v>2.5036460865337844</v>
      </c>
      <c r="L69" s="40">
        <f t="shared" si="25"/>
        <v>2.4084577529401892</v>
      </c>
    </row>
    <row r="70" spans="1:12" x14ac:dyDescent="0.2">
      <c r="A70" t="str">
        <f>A27</f>
        <v>Information technology</v>
      </c>
      <c r="B70" s="40">
        <f t="shared" si="24"/>
        <v>0.85856300135322972</v>
      </c>
      <c r="C70" s="44">
        <f t="shared" si="24"/>
        <v>6.0669730794482568</v>
      </c>
      <c r="D70" s="40">
        <f t="shared" si="24"/>
        <v>1.445762917584803</v>
      </c>
      <c r="E70" s="40">
        <f t="shared" si="24"/>
        <v>0.70545674398407865</v>
      </c>
      <c r="F70" s="44">
        <f t="shared" si="18"/>
        <v>0.95162324374069573</v>
      </c>
      <c r="H70" s="40">
        <f t="shared" si="25"/>
        <v>8.7779567006620169</v>
      </c>
      <c r="I70" s="40">
        <f t="shared" si="25"/>
        <v>8.3780750781146942</v>
      </c>
      <c r="J70" s="40">
        <f t="shared" si="25"/>
        <v>9.1155326328619548</v>
      </c>
      <c r="K70" s="40">
        <f t="shared" si="25"/>
        <v>9.5881027091527589</v>
      </c>
      <c r="L70" s="40">
        <f t="shared" si="25"/>
        <v>9.706814580031681</v>
      </c>
    </row>
    <row r="71" spans="1:12" x14ac:dyDescent="0.2">
      <c r="A71" t="str">
        <f>A28</f>
        <v>Finance and insurance</v>
      </c>
      <c r="B71" s="40">
        <f t="shared" si="24"/>
        <v>5.4007091532838114</v>
      </c>
      <c r="C71" s="44">
        <f t="shared" si="24"/>
        <v>1.7986245812024126</v>
      </c>
      <c r="D71" s="40">
        <f t="shared" si="24"/>
        <v>-2.4262593408408417E-2</v>
      </c>
      <c r="E71" s="40">
        <f t="shared" si="24"/>
        <v>-0.53471008492558258</v>
      </c>
      <c r="F71" s="44">
        <f t="shared" si="18"/>
        <v>-0.36485115780025001</v>
      </c>
      <c r="H71" s="40">
        <f t="shared" si="25"/>
        <v>5.4810043537901976</v>
      </c>
      <c r="I71" s="40">
        <f t="shared" si="25"/>
        <v>6.2392729833208884</v>
      </c>
      <c r="J71" s="40">
        <f t="shared" si="25"/>
        <v>6.5152866026386285</v>
      </c>
      <c r="K71" s="40">
        <f t="shared" si="25"/>
        <v>6.3707075617624804</v>
      </c>
      <c r="L71" s="40">
        <f t="shared" si="25"/>
        <v>5.697931437150717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2.6803388523948035</v>
      </c>
      <c r="C72" s="44">
        <f t="shared" si="27"/>
        <v>0.88959491660050016</v>
      </c>
      <c r="D72" s="40">
        <f t="shared" si="27"/>
        <v>0.21947224835434653</v>
      </c>
      <c r="E72" s="40">
        <f t="shared" si="27"/>
        <v>1.4250650413339283</v>
      </c>
      <c r="F72" s="44">
        <f t="shared" si="18"/>
        <v>1.0215979201106729</v>
      </c>
      <c r="H72" s="40">
        <f t="shared" ref="H72:L72" si="28">(B29/B$25)*100</f>
        <v>6.7549352895568751</v>
      </c>
      <c r="I72" s="40">
        <f t="shared" si="28"/>
        <v>6.9258020507855438</v>
      </c>
      <c r="J72" s="40">
        <f t="shared" si="28"/>
        <v>7.1676052682067963</v>
      </c>
      <c r="K72" s="40">
        <f t="shared" si="28"/>
        <v>7.0944004949838551</v>
      </c>
      <c r="L72" s="40">
        <f t="shared" si="28"/>
        <v>7.7122779214279724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4.4638947119423067</v>
      </c>
      <c r="C73" s="44">
        <f t="shared" si="29"/>
        <v>-0.15485869144412634</v>
      </c>
      <c r="D73" s="40">
        <f t="shared" si="29"/>
        <v>0.76900418647265489</v>
      </c>
      <c r="E73" s="40">
        <f t="shared" si="29"/>
        <v>0.63991095817375054</v>
      </c>
      <c r="F73" s="44">
        <f t="shared" si="18"/>
        <v>0.68292364837585495</v>
      </c>
      <c r="H73" s="40">
        <f t="shared" ref="H73:L73" si="30">(B30/B$25)*100</f>
        <v>25.872249060654852</v>
      </c>
      <c r="I73" s="40">
        <f t="shared" si="30"/>
        <v>28.418342648417894</v>
      </c>
      <c r="J73" s="40">
        <f t="shared" si="30"/>
        <v>29.106052569210068</v>
      </c>
      <c r="K73" s="40">
        <f t="shared" si="30"/>
        <v>29.607327529058196</v>
      </c>
      <c r="L73" s="40">
        <f t="shared" si="30"/>
        <v>29.779381099341133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2.2413476432936452</v>
      </c>
      <c r="C74" s="44">
        <f t="shared" si="31"/>
        <v>-9.3928540973819867</v>
      </c>
      <c r="D74" s="40">
        <f t="shared" si="31"/>
        <v>1.4996786803372908</v>
      </c>
      <c r="E74" s="40">
        <f t="shared" si="31"/>
        <v>0.73402107571667319</v>
      </c>
      <c r="F74" s="44">
        <f t="shared" si="18"/>
        <v>0.98859637189561145</v>
      </c>
      <c r="H74" s="40">
        <f>(B31/B$25)*100</f>
        <v>25.602671915071234</v>
      </c>
      <c r="I74" s="40">
        <f t="shared" ref="I74:L74" si="32">(C31/C$25)*100</f>
        <v>25.80425119922543</v>
      </c>
      <c r="J74" s="40">
        <f t="shared" si="32"/>
        <v>23.98343246018938</v>
      </c>
      <c r="K74" s="40">
        <f t="shared" si="32"/>
        <v>25.293896672117445</v>
      </c>
      <c r="L74" s="40">
        <f t="shared" si="32"/>
        <v>25.679789807323367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-0.98647681460058978</v>
      </c>
      <c r="C75" s="44">
        <f t="shared" si="33"/>
        <v>-4.8870636550308877</v>
      </c>
      <c r="D75" s="40">
        <f t="shared" si="33"/>
        <v>-2.429556410496625</v>
      </c>
      <c r="E75" s="40">
        <f t="shared" si="33"/>
        <v>0.66228256843778865</v>
      </c>
      <c r="F75" s="44">
        <f t="shared" si="18"/>
        <v>-0.37906599923047679</v>
      </c>
      <c r="H75" s="40">
        <f t="shared" ref="H75:L75" si="34">(B32/B$25)*100</f>
        <v>12.088030059044545</v>
      </c>
      <c r="I75" s="40">
        <f t="shared" si="34"/>
        <v>10.71601461074683</v>
      </c>
      <c r="J75" s="40">
        <f t="shared" si="34"/>
        <v>10.455155913189699</v>
      </c>
      <c r="K75" s="40">
        <f t="shared" si="34"/>
        <v>9.051133601449596</v>
      </c>
      <c r="L75" s="40">
        <f t="shared" si="34"/>
        <v>9.1239886562682333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-2.1825362768389978</v>
      </c>
      <c r="C76" s="44">
        <f t="shared" si="35"/>
        <v>-5.9405940594056457</v>
      </c>
      <c r="D76" s="40">
        <f t="shared" si="35"/>
        <v>-0.59989851167300268</v>
      </c>
      <c r="E76" s="40">
        <f t="shared" si="35"/>
        <v>-8.4286833016533613E-3</v>
      </c>
      <c r="F76" s="44">
        <f t="shared" si="18"/>
        <v>-0.20597531535615499</v>
      </c>
      <c r="H76" s="40">
        <f t="shared" ref="H76:L76" si="36">(B33/B$25)*100</f>
        <v>13.554004890558874</v>
      </c>
      <c r="I76" s="40">
        <f t="shared" si="36"/>
        <v>11.445451744928043</v>
      </c>
      <c r="J76" s="40">
        <f t="shared" si="36"/>
        <v>11.043145575406035</v>
      </c>
      <c r="K76" s="40">
        <f t="shared" si="36"/>
        <v>10.490785344941886</v>
      </c>
      <c r="L76" s="40">
        <f t="shared" si="36"/>
        <v>9.8913587455166976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0.46969138878010241</v>
      </c>
      <c r="C78" s="44">
        <f t="shared" ref="C78:C83" si="38">IF(AND(D$5-C$5 &lt;&gt; 0,C35&lt;&gt;0,D35&lt;&gt;0),(EXP(LN(D35/C35)/(D$5-C$5))-1)*100,0)</f>
        <v>2.8752156411648855E-2</v>
      </c>
      <c r="D78" s="44">
        <f t="shared" si="37"/>
        <v>0.81398527738780757</v>
      </c>
      <c r="E78" s="44">
        <f t="shared" si="37"/>
        <v>0.54360917378784013</v>
      </c>
      <c r="F78" s="44">
        <f t="shared" si="18"/>
        <v>0.63365387547558161</v>
      </c>
      <c r="H78" s="44">
        <f>(B35/B$40)*100</f>
        <v>24.143988022610905</v>
      </c>
      <c r="I78" s="44">
        <f>(C35/C$40)*100</f>
        <v>23.156563134591721</v>
      </c>
      <c r="J78" s="44">
        <f>(D35/D$40)*100</f>
        <v>23.825299399916108</v>
      </c>
      <c r="K78" s="44">
        <f>(E35/E$40)*100</f>
        <v>24.15224106130978</v>
      </c>
      <c r="L78" s="44">
        <f>(F35/F$40)*100</f>
        <v>24.360947750578539</v>
      </c>
    </row>
    <row r="79" spans="1:12" x14ac:dyDescent="0.2">
      <c r="A79" t="str">
        <f>A36</f>
        <v>Public admin. and defence</v>
      </c>
      <c r="B79" s="40">
        <f t="shared" si="37"/>
        <v>-3.4234989578695196</v>
      </c>
      <c r="C79" s="44">
        <f t="shared" si="38"/>
        <v>-0.61970505177327828</v>
      </c>
      <c r="D79" s="40">
        <f t="shared" si="37"/>
        <v>9.9258124302159523E-2</v>
      </c>
      <c r="E79" s="40">
        <f t="shared" si="37"/>
        <v>0.26312082064505748</v>
      </c>
      <c r="F79" s="44">
        <f t="shared" si="18"/>
        <v>0.20847013868601216</v>
      </c>
      <c r="H79" s="40">
        <f>(B36/B$35)*100</f>
        <v>17.887746881179577</v>
      </c>
      <c r="I79" s="40">
        <f t="shared" ref="I79:L81" si="39">(C36/C$35)*100</f>
        <v>15.272187080697751</v>
      </c>
      <c r="J79" s="40">
        <f t="shared" si="39"/>
        <v>15.173181948835849</v>
      </c>
      <c r="K79" s="40">
        <f t="shared" si="39"/>
        <v>14.642898217366296</v>
      </c>
      <c r="L79" s="40">
        <f t="shared" si="39"/>
        <v>14.239492777305685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-1.8933855528054377</v>
      </c>
      <c r="C80" s="44">
        <f t="shared" si="38"/>
        <v>1.8452963771935504</v>
      </c>
      <c r="D80" s="40">
        <f t="shared" si="40"/>
        <v>0.66409807348808414</v>
      </c>
      <c r="E80" s="40">
        <f t="shared" si="40"/>
        <v>0.75343025608647363</v>
      </c>
      <c r="F80" s="44">
        <f t="shared" si="18"/>
        <v>0.72364405692397771</v>
      </c>
      <c r="H80" s="40">
        <f>(B37/B$35)*100</f>
        <v>34.989380142086375</v>
      </c>
      <c r="I80" s="40">
        <f t="shared" si="39"/>
        <v>31.811865056545933</v>
      </c>
      <c r="J80" s="40">
        <f t="shared" si="39"/>
        <v>32.389575548529294</v>
      </c>
      <c r="K80" s="40">
        <f t="shared" si="39"/>
        <v>32.149511213341022</v>
      </c>
      <c r="L80" s="40">
        <f t="shared" si="39"/>
        <v>32.826764276532224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3.4245817016914204</v>
      </c>
      <c r="C81" s="44">
        <f t="shared" si="38"/>
        <v>-0.87616028978941829</v>
      </c>
      <c r="D81" s="40">
        <f t="shared" si="40"/>
        <v>1.1084686216280781</v>
      </c>
      <c r="E81" s="40">
        <f t="shared" si="40"/>
        <v>0.49174137448402266</v>
      </c>
      <c r="F81" s="44">
        <f t="shared" si="18"/>
        <v>0.696898005653801</v>
      </c>
      <c r="H81" s="40">
        <f>(B38/B$35)*100</f>
        <v>47.122872976734051</v>
      </c>
      <c r="I81" s="40">
        <f t="shared" si="39"/>
        <v>52.915947862756319</v>
      </c>
      <c r="J81" s="40">
        <f t="shared" si="39"/>
        <v>52.437242502634859</v>
      </c>
      <c r="K81" s="40">
        <f t="shared" si="39"/>
        <v>53.207590569292684</v>
      </c>
      <c r="L81" s="40">
        <f t="shared" si="39"/>
        <v>52.933742946162099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1.5240172870438995</v>
      </c>
      <c r="C83" s="206">
        <f t="shared" si="38"/>
        <v>-2.7788874463197666</v>
      </c>
      <c r="D83" s="43">
        <f>IF(AND(E$5-D$5 &lt;&gt; 0,D40&lt;&gt;0,E40&lt;&gt;0),(EXP(LN(E40/D40)/(E$5-D$5))-1)*100,0)</f>
        <v>0.53955753704961751</v>
      </c>
      <c r="E83" s="43">
        <f>IF(AND(F$5-E$5 &lt;&gt; 0,E40&lt;&gt;0,F40&lt;&gt;0),(EXP(LN(F40/E40)/(F$5-E$5))-1)*100,0)</f>
        <v>0.45713690202588975</v>
      </c>
      <c r="F83" s="206">
        <f t="shared" si="18"/>
        <v>0.48460293684742251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-6.5238916796685249</v>
      </c>
      <c r="C89" s="44">
        <f>IF(AND(F$5-D$5 &lt;&gt; 0,D7&lt;&gt;0,F7&lt;&gt;0),(EXP(LN(F7/D7)/(F$5-D$5))-1)*100,0)</f>
        <v>0.21148478053301112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-8.6041367220954452</v>
      </c>
      <c r="C90" s="44">
        <f t="shared" ref="C90:C122" si="43">IF(AND(F$5-D$5 &lt;&gt; 0,D8&lt;&gt;0,F8&lt;&gt;0),(EXP(LN(F8/D8)/(F$5-D$5))-1)*100,0)</f>
        <v>0.26210354593489971</v>
      </c>
    </row>
    <row r="91" spans="1:12" x14ac:dyDescent="0.2">
      <c r="A91" s="30" t="str">
        <f t="shared" si="41"/>
        <v>Mining and quarrying</v>
      </c>
      <c r="B91" s="44">
        <f t="shared" si="42"/>
        <v>4.7269029047684485</v>
      </c>
      <c r="C91" s="44">
        <f t="shared" si="43"/>
        <v>-3.0942151784391192</v>
      </c>
    </row>
    <row r="92" spans="1:12" x14ac:dyDescent="0.2">
      <c r="A92" s="30" t="str">
        <f t="shared" si="41"/>
        <v>Electricity and gas</v>
      </c>
      <c r="B92" s="44">
        <f t="shared" si="42"/>
        <v>-1.7091386352668603</v>
      </c>
      <c r="C92" s="44">
        <f t="shared" si="43"/>
        <v>-0.36124382874926919</v>
      </c>
    </row>
    <row r="93" spans="1:12" x14ac:dyDescent="0.2">
      <c r="A93" s="30" t="str">
        <f t="shared" si="41"/>
        <v>Water and sewerage</v>
      </c>
      <c r="B93" s="44">
        <f t="shared" si="42"/>
        <v>-0.65699120410158685</v>
      </c>
      <c r="C93" s="44">
        <f t="shared" si="43"/>
        <v>0.67230894940402131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0.4813468556643663</v>
      </c>
      <c r="C95" s="44">
        <f t="shared" si="43"/>
        <v>-0.38854719790394343</v>
      </c>
    </row>
    <row r="96" spans="1:12" x14ac:dyDescent="0.2">
      <c r="A96" s="30" t="str">
        <f t="shared" si="41"/>
        <v>Food drink and tobacco</v>
      </c>
      <c r="B96" s="44">
        <f t="shared" si="42"/>
        <v>0.64380773637910949</v>
      </c>
      <c r="C96" s="44">
        <f t="shared" si="43"/>
        <v>-0.13574290279554369</v>
      </c>
    </row>
    <row r="97" spans="1:3" x14ac:dyDescent="0.2">
      <c r="A97" s="30" t="str">
        <f t="shared" si="41"/>
        <v>Engineering</v>
      </c>
      <c r="B97" s="44">
        <f t="shared" si="42"/>
        <v>1.2102514553213428</v>
      </c>
      <c r="C97" s="44">
        <f t="shared" si="43"/>
        <v>-0.10095204018101267</v>
      </c>
    </row>
    <row r="98" spans="1:3" x14ac:dyDescent="0.2">
      <c r="A98" s="30" t="str">
        <f t="shared" si="41"/>
        <v>Rest of manufacturing</v>
      </c>
      <c r="B98" s="44">
        <f t="shared" si="42"/>
        <v>0.27205117630182407</v>
      </c>
      <c r="C98" s="44">
        <f t="shared" si="43"/>
        <v>-0.54716561465083524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4.4232028056659933</v>
      </c>
      <c r="C100" s="44">
        <f t="shared" si="43"/>
        <v>0.13296601787591289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0.71984729055176722</v>
      </c>
      <c r="C102" s="44">
        <f t="shared" si="43"/>
        <v>0.80425551296039455</v>
      </c>
    </row>
    <row r="103" spans="1:3" x14ac:dyDescent="0.2">
      <c r="A103" s="30" t="str">
        <f t="shared" si="41"/>
        <v>Wholesale and retail trade</v>
      </c>
      <c r="B103" s="44">
        <f t="shared" si="42"/>
        <v>-0.29333983748948134</v>
      </c>
      <c r="C103" s="44">
        <f t="shared" si="43"/>
        <v>0.11848393948723501</v>
      </c>
    </row>
    <row r="104" spans="1:3" x14ac:dyDescent="0.2">
      <c r="A104" s="30" t="str">
        <f t="shared" si="41"/>
        <v>Transport and storage</v>
      </c>
      <c r="B104" s="44">
        <f t="shared" si="42"/>
        <v>0.83577085056498746</v>
      </c>
      <c r="C104" s="44">
        <f t="shared" si="43"/>
        <v>0.88838954860384067</v>
      </c>
    </row>
    <row r="105" spans="1:3" x14ac:dyDescent="0.2">
      <c r="A105" s="30" t="str">
        <f t="shared" si="41"/>
        <v>Accommodation and food</v>
      </c>
      <c r="B105" s="44">
        <f t="shared" si="42"/>
        <v>3.1177054715457286</v>
      </c>
      <c r="C105" s="44">
        <f t="shared" si="43"/>
        <v>2.077412162391612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1.1133578035142921</v>
      </c>
      <c r="C107" s="44">
        <f t="shared" si="43"/>
        <v>0.52953204536350107</v>
      </c>
    </row>
    <row r="108" spans="1:3" x14ac:dyDescent="0.2">
      <c r="A108" s="30" t="str">
        <f t="shared" si="41"/>
        <v>Media</v>
      </c>
      <c r="B108" s="44">
        <f t="shared" si="42"/>
        <v>8.1269397802697476</v>
      </c>
      <c r="C108" s="44">
        <f t="shared" si="43"/>
        <v>-1.7292072595742614E-2</v>
      </c>
    </row>
    <row r="109" spans="1:3" x14ac:dyDescent="0.2">
      <c r="A109" s="30" t="str">
        <f t="shared" si="41"/>
        <v>Information technology</v>
      </c>
      <c r="B109" s="44">
        <f t="shared" si="42"/>
        <v>1.8793712372920046</v>
      </c>
      <c r="C109" s="44">
        <f t="shared" si="43"/>
        <v>0.95162324374069573</v>
      </c>
    </row>
    <row r="110" spans="1:3" x14ac:dyDescent="0.2">
      <c r="A110" s="30" t="str">
        <f t="shared" si="41"/>
        <v>Finance and insurance</v>
      </c>
      <c r="B110" s="44">
        <f t="shared" si="42"/>
        <v>4.6702372008612603</v>
      </c>
      <c r="C110" s="44">
        <f t="shared" si="43"/>
        <v>-0.36485115780025001</v>
      </c>
    </row>
    <row r="111" spans="1:3" x14ac:dyDescent="0.2">
      <c r="A111" s="30" t="str">
        <f t="shared" si="41"/>
        <v>Real estate</v>
      </c>
      <c r="B111" s="44">
        <f t="shared" si="42"/>
        <v>2.3196651537780388</v>
      </c>
      <c r="C111" s="44">
        <f t="shared" si="43"/>
        <v>1.0215979201106729</v>
      </c>
    </row>
    <row r="112" spans="1:3" x14ac:dyDescent="0.2">
      <c r="A112" s="30" t="str">
        <f t="shared" si="41"/>
        <v>Professional services</v>
      </c>
      <c r="B112" s="44">
        <f t="shared" si="42"/>
        <v>3.5233597181050458</v>
      </c>
      <c r="C112" s="44">
        <f t="shared" si="43"/>
        <v>0.68292364837585495</v>
      </c>
    </row>
    <row r="113" spans="1:3" x14ac:dyDescent="0.2">
      <c r="A113" s="30" t="str">
        <f t="shared" si="41"/>
        <v>Support services</v>
      </c>
      <c r="B113" s="44">
        <f t="shared" si="42"/>
        <v>-0.19926440508643006</v>
      </c>
      <c r="C113" s="44">
        <f t="shared" si="43"/>
        <v>0.98859637189561145</v>
      </c>
    </row>
    <row r="114" spans="1:3" x14ac:dyDescent="0.2">
      <c r="A114" s="30" t="str">
        <f t="shared" si="41"/>
        <v>Arts and entertainment</v>
      </c>
      <c r="B114" s="44">
        <f t="shared" si="42"/>
        <v>-1.7791859362644047</v>
      </c>
      <c r="C114" s="44">
        <f t="shared" si="43"/>
        <v>-0.37906599923047679</v>
      </c>
    </row>
    <row r="115" spans="1:3" x14ac:dyDescent="0.2">
      <c r="A115" s="30" t="str">
        <f t="shared" si="41"/>
        <v>Other services</v>
      </c>
      <c r="B115" s="44">
        <f t="shared" si="42"/>
        <v>-2.9459719575289367</v>
      </c>
      <c r="C115" s="44">
        <f t="shared" si="43"/>
        <v>-0.20597531535615499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0.38134831860747731</v>
      </c>
      <c r="C117" s="44">
        <f t="shared" si="43"/>
        <v>0.63365387547558161</v>
      </c>
    </row>
    <row r="118" spans="1:3" x14ac:dyDescent="0.2">
      <c r="A118" s="30" t="str">
        <f t="shared" si="41"/>
        <v>Public admin. and defence</v>
      </c>
      <c r="B118" s="44">
        <f t="shared" si="42"/>
        <v>-2.8691409444583149</v>
      </c>
      <c r="C118" s="44">
        <f t="shared" si="43"/>
        <v>0.20847013868601216</v>
      </c>
    </row>
    <row r="119" spans="1:3" x14ac:dyDescent="0.2">
      <c r="A119" s="30" t="str">
        <f t="shared" si="41"/>
        <v>Education</v>
      </c>
      <c r="B119" s="44">
        <f t="shared" si="42"/>
        <v>-1.1567933102465733</v>
      </c>
      <c r="C119" s="44">
        <f t="shared" si="43"/>
        <v>0.72364405692397771</v>
      </c>
    </row>
    <row r="120" spans="1:3" x14ac:dyDescent="0.2">
      <c r="A120" s="30" t="str">
        <f t="shared" si="41"/>
        <v>Health and social work</v>
      </c>
      <c r="B120" s="44">
        <f t="shared" si="42"/>
        <v>2.5497584640853166</v>
      </c>
      <c r="C120" s="44">
        <f t="shared" si="43"/>
        <v>0.696898005653801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0.64846431068388277</v>
      </c>
      <c r="C122" s="206">
        <f t="shared" si="43"/>
        <v>0.48460293684742251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The Marches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126.24395778677454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29.49334190352905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33.651654017993422</v>
      </c>
      <c r="G9" s="299" t="str">
        <f>CONCATENATE("(",ROUND((F9/$H11)*100,1),")")</f>
        <v>(9.6)</v>
      </c>
      <c r="H9" s="249">
        <f>SUM(H30,H51,H72,H93,H114,H135,H156,H177,H198,H219,H240,H261,H282,H303,H324,H345,H366,H387,H408,H429,H450,H471)</f>
        <v>189.38895370829701</v>
      </c>
      <c r="I9" s="299" t="str">
        <f>CONCATENATE("(",ROUND((H9/$H11)*100,1),")")</f>
        <v>(54)</v>
      </c>
      <c r="K9" s="249">
        <f>B14-B9</f>
        <v>2.6909118482911794</v>
      </c>
      <c r="L9" s="249">
        <f>D14-D9</f>
        <v>1.199185503525932</v>
      </c>
      <c r="M9" s="249">
        <f>F14-F9</f>
        <v>0.43524848333944988</v>
      </c>
      <c r="N9" s="249">
        <f>SUM(K9:M9)</f>
        <v>4.3253458351565612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77.485855065039985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70.094993715665325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13.481197510997692</v>
      </c>
      <c r="G10" s="299" t="str">
        <f>CONCATENATE("(",ROUND((F10/$H11)*100,1),")")</f>
        <v>(3.8)</v>
      </c>
      <c r="H10" s="249">
        <f t="shared" ref="H10" si="3">SUM(H31,H52,H73,H94,H115,H136,H157,H178,H199,H220,H241,H262,H283,H304,H325,H346,H367,H388,H409,H430,H451,H472)</f>
        <v>161.06204629170296</v>
      </c>
      <c r="I10" s="299" t="str">
        <f>CONCATENATE("(",ROUND((H10/$H11)*100,1),")")</f>
        <v>(46)</v>
      </c>
      <c r="K10" s="249">
        <f t="shared" ref="K10:K11" si="4">B15-B10</f>
        <v>3.8662871440267139</v>
      </c>
      <c r="L10" s="249">
        <f t="shared" ref="L10:L11" si="5">D15-D10</f>
        <v>1.0795265241575436</v>
      </c>
      <c r="M10" s="249">
        <f t="shared" ref="M10:M11" si="6">F15-F10</f>
        <v>0.28584049665921896</v>
      </c>
      <c r="N10" s="249">
        <f t="shared" ref="N10:N11" si="7">SUM(K10:M10)</f>
        <v>5.2316541648434765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203.72981285181453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99.588335619194353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47.132851528991111</v>
      </c>
      <c r="G11" s="299" t="str">
        <f>CONCATENATE("(",ROUND((F11/$H11)*100,1),")")</f>
        <v>(13.4)</v>
      </c>
      <c r="H11" s="249">
        <f t="shared" ref="H11" si="10">SUM(H32,H53,H74,H95,H116,H137,H158,H179,H200,H221,H242,H263,H284,H305,H326,H347,H368,H389,H410,H431,H452,H473)</f>
        <v>350.45100000000002</v>
      </c>
      <c r="I11" s="299" t="str">
        <f>CONCATENATE("(",ROUND((H11/$H11)*100,1),")")</f>
        <v>(100)</v>
      </c>
      <c r="K11" s="249">
        <f t="shared" si="4"/>
        <v>6.5571989923178364</v>
      </c>
      <c r="L11" s="249">
        <f t="shared" si="5"/>
        <v>2.2787120276835111</v>
      </c>
      <c r="M11" s="249">
        <f t="shared" si="6"/>
        <v>0.72108897999866883</v>
      </c>
      <c r="N11" s="249">
        <f t="shared" si="7"/>
        <v>9.5570000000000164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128.93486963506572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30.692527407054982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34.086902501332872</v>
      </c>
      <c r="G14" s="299" t="str">
        <f>CONCATENATE("(",ROUND((F14/$H16)*100,1),")")</f>
        <v>(9.5)</v>
      </c>
      <c r="H14" s="249">
        <f t="shared" ref="H14" si="13">SUM(H35,H56,H77,H98,H119,H140,H161,H182,H203,H224,H245,H266,H287,H308,H329,H350,H371,H392,H413,H434,H455,H476)</f>
        <v>193.71429954345359</v>
      </c>
      <c r="I14" s="299" t="str">
        <f>CONCATENATE("(",ROUND((H14/$H16)*100,1),")")</f>
        <v>(53.8)</v>
      </c>
      <c r="K14" s="249">
        <f>B19-B14</f>
        <v>2.5822252480053294</v>
      </c>
      <c r="L14" s="249">
        <f>D19-D14</f>
        <v>2.8194003208873752</v>
      </c>
      <c r="M14" s="249">
        <f>F19-F14</f>
        <v>1.3565408713497646</v>
      </c>
      <c r="N14" s="249">
        <f>SUM(K14:M14)</f>
        <v>6.7581664402424693</v>
      </c>
    </row>
    <row r="15" spans="1:17" x14ac:dyDescent="0.2">
      <c r="A15" s="282" t="s">
        <v>365</v>
      </c>
      <c r="B15" s="249">
        <f t="shared" si="0"/>
        <v>81.352142209066699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71.174520239822868</v>
      </c>
      <c r="E15" s="299" t="str">
        <f>CONCATENATE("(",ROUND((D15/$H16)*100,1),")")</f>
        <v>(19.8)</v>
      </c>
      <c r="F15" s="249">
        <f t="shared" ref="F15" si="15">SUM(F36,F57,F78,F99,F120,F141,F162,F183,F204,F225,F246,F267,F288,F309,F330,F351,F372,F393,F414,F435,F456,F477)</f>
        <v>13.767038007656911</v>
      </c>
      <c r="G15" s="299" t="str">
        <f>CONCATENATE("(",ROUND((F15/$H16)*100,1),")")</f>
        <v>(3.8)</v>
      </c>
      <c r="H15" s="249">
        <f t="shared" ref="H15" si="16">SUM(H36,H57,H78,H99,H120,H141,H162,H183,H204,H225,H246,H267,H288,H309,H330,H351,H372,H393,H414,H435,H456,H477)</f>
        <v>166.29370045654645</v>
      </c>
      <c r="I15" s="299" t="str">
        <f>CONCATENATE("(",ROUND((H15/$H16)*100,1),")")</f>
        <v>(46.2)</v>
      </c>
      <c r="K15" s="249">
        <f t="shared" ref="K15:K16" si="17">B20-B15</f>
        <v>6.9188949906163231</v>
      </c>
      <c r="L15" s="249">
        <f t="shared" ref="L15:L16" si="18">D20-D15</f>
        <v>2.1595442979268569</v>
      </c>
      <c r="M15" s="249">
        <f t="shared" ref="M15:M16" si="19">F20-F15</f>
        <v>0.96339427121402998</v>
      </c>
      <c r="N15" s="249">
        <f t="shared" ref="N15:N16" si="20">SUM(K15:M15)</f>
        <v>10.04183355975721</v>
      </c>
    </row>
    <row r="16" spans="1:17" x14ac:dyDescent="0.2">
      <c r="A16" s="282" t="s">
        <v>363</v>
      </c>
      <c r="B16" s="249">
        <f t="shared" si="0"/>
        <v>210.28701184413237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101.86704764687786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47.85394050898978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360.00799999999998</v>
      </c>
      <c r="I16" s="299" t="str">
        <f>CONCATENATE("(",ROUND((H16/$H16)*100,1),")")</f>
        <v>(100)</v>
      </c>
      <c r="K16" s="249">
        <f t="shared" si="17"/>
        <v>9.5011202386216951</v>
      </c>
      <c r="L16" s="249">
        <f t="shared" si="18"/>
        <v>4.9789446188142108</v>
      </c>
      <c r="M16" s="249">
        <f t="shared" si="19"/>
        <v>2.3199351425638142</v>
      </c>
      <c r="N16" s="249">
        <f t="shared" si="20"/>
        <v>16.79999999999972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131.51709488307105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33.511927727942357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35.443443372682637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200.47246598369611</v>
      </c>
      <c r="I19" s="299" t="str">
        <f>CONCATENATE("(",ROUND((H19/$H21)*100,1),")")</f>
        <v>(53.2)</v>
      </c>
      <c r="K19" s="249">
        <f>B19-B9</f>
        <v>5.2731370962965087</v>
      </c>
      <c r="L19" s="249">
        <f>D19-D9</f>
        <v>4.0185858244133073</v>
      </c>
      <c r="M19" s="249">
        <f>F19-F9</f>
        <v>1.7917893546892145</v>
      </c>
      <c r="N19" s="249">
        <f>SUM(K19:M19)</f>
        <v>11.083512275399031</v>
      </c>
    </row>
    <row r="20" spans="1:14" x14ac:dyDescent="0.2">
      <c r="A20" s="282" t="s">
        <v>365</v>
      </c>
      <c r="B20" s="249">
        <f t="shared" si="0"/>
        <v>88.271037199683022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73.334064537749725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14.730432278870941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176.33553401630368</v>
      </c>
      <c r="I20" s="299" t="str">
        <f>CONCATENATE("(",ROUND((H20/$H21)*100,1),")")</f>
        <v>(46.8)</v>
      </c>
      <c r="K20" s="249">
        <f t="shared" ref="K20:K21" si="30">B20-B10</f>
        <v>10.785182134643037</v>
      </c>
      <c r="L20" s="249">
        <f t="shared" ref="L20:L21" si="31">D20-D10</f>
        <v>3.2390708220844004</v>
      </c>
      <c r="M20" s="249">
        <f t="shared" ref="M20:M21" si="32">F20-F10</f>
        <v>1.2492347678732489</v>
      </c>
      <c r="N20" s="249">
        <f t="shared" ref="N20:N21" si="33">SUM(K20:M20)</f>
        <v>15.273487724600686</v>
      </c>
    </row>
    <row r="21" spans="1:14" x14ac:dyDescent="0.2">
      <c r="A21" s="282" t="s">
        <v>363</v>
      </c>
      <c r="B21" s="249">
        <f t="shared" si="0"/>
        <v>219.78813208275406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106.84599226569208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50.173875651553594</v>
      </c>
      <c r="G21" s="299" t="str">
        <f>CONCATENATE("(",ROUND((F21/$H21)*100,1),")")</f>
        <v>(13.3)</v>
      </c>
      <c r="H21" s="249">
        <f t="shared" ref="H21" si="35">SUM(H42,H63,H84,H105,H126,H147,H168,H189,H210,H231,H252,H273,H294,H315,H336,H357,H378,H399,H420,H441,H462,H483)</f>
        <v>376.80799999999971</v>
      </c>
      <c r="I21" s="299" t="str">
        <f>CONCATENATE("(",ROUND((H21/$H21)*100,1),")")</f>
        <v>(100)</v>
      </c>
      <c r="K21" s="249">
        <f t="shared" si="30"/>
        <v>16.058319230939532</v>
      </c>
      <c r="L21" s="249">
        <f t="shared" si="31"/>
        <v>7.2576566464977219</v>
      </c>
      <c r="M21" s="249">
        <f t="shared" si="32"/>
        <v>3.041024122562483</v>
      </c>
      <c r="N21" s="249">
        <f t="shared" si="33"/>
        <v>26.356999999999736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2.8796538005450634</v>
      </c>
      <c r="C30" s="299" t="str">
        <f>CONCATENATE("(",ROUND((B30/$H32)*100,1),")")</f>
        <v>(32.5)</v>
      </c>
      <c r="D30" s="302">
        <f>'Ind T6'!M9</f>
        <v>7.2877961930022175E-2</v>
      </c>
      <c r="E30" s="299" t="str">
        <f>CONCATENATE("(",ROUND((D30/$H32)*100,1),")")</f>
        <v>(0.8)</v>
      </c>
      <c r="F30" s="302">
        <f>'Ind T6'!N9</f>
        <v>2.9950114300341784</v>
      </c>
      <c r="G30" s="299" t="str">
        <f>CONCATENATE("(",ROUND((F30/$H32)*100,1),")")</f>
        <v>(33.8)</v>
      </c>
      <c r="H30" s="302">
        <f>SUM(B30,D30,F30)</f>
        <v>5.9475431925092641</v>
      </c>
      <c r="I30" s="299" t="str">
        <f>CONCATENATE("(",ROUND((H30/$H32)*100,1),")")</f>
        <v>(67.1)</v>
      </c>
      <c r="K30" s="302">
        <f>B35-B30</f>
        <v>0.20502780031564116</v>
      </c>
      <c r="L30" s="302">
        <f>D35-D30</f>
        <v>3.234547509937874E-3</v>
      </c>
      <c r="M30" s="302">
        <f>F35-F30</f>
        <v>1.5489450790397097E-2</v>
      </c>
      <c r="N30" s="302">
        <f>SUM(K30:M30)</f>
        <v>0.22375179861597613</v>
      </c>
    </row>
    <row r="31" spans="1:14" x14ac:dyDescent="0.2">
      <c r="A31" s="282" t="s">
        <v>365</v>
      </c>
      <c r="B31" s="302">
        <f>'Ind T6'!L8</f>
        <v>1.6294265177944764</v>
      </c>
      <c r="C31" s="299" t="str">
        <f>CONCATENATE("(",ROUND((B31/$H32)*100,1),")")</f>
        <v>(18.4)</v>
      </c>
      <c r="D31" s="302">
        <f>'Ind T6'!M8</f>
        <v>7.8723787754026442E-2</v>
      </c>
      <c r="E31" s="299" t="str">
        <f>CONCATENATE("(",ROUND((D31/$H32)*100,1),")")</f>
        <v>(0.9)</v>
      </c>
      <c r="F31" s="302">
        <f>'Ind T6'!N8</f>
        <v>1.2093065019422291</v>
      </c>
      <c r="G31" s="299" t="str">
        <f>CONCATENATE("(",ROUND((F31/$H32)*100,1),")")</f>
        <v>(13.6)</v>
      </c>
      <c r="H31" s="302">
        <f t="shared" ref="H31" si="36">SUM(B31,D31,F31)</f>
        <v>2.9174568074907317</v>
      </c>
      <c r="I31" s="299" t="str">
        <f>CONCATENATE("(",ROUND((H31/$H32)*100,1),")")</f>
        <v>(32.9)</v>
      </c>
      <c r="K31" s="302">
        <f t="shared" ref="K31:K32" si="37">B36-B31</f>
        <v>5.8957574881880026E-2</v>
      </c>
      <c r="L31" s="302">
        <f t="shared" ref="L31:L32" si="38">D36-D31</f>
        <v>4.7958501506623064E-4</v>
      </c>
      <c r="M31" s="302">
        <f t="shared" ref="M31:M32" si="39">F36-F31</f>
        <v>6.1811041487089824E-2</v>
      </c>
      <c r="N31" s="302">
        <f t="shared" ref="N31:N32" si="40">SUM(K31:M31)</f>
        <v>0.12124820138403608</v>
      </c>
    </row>
    <row r="32" spans="1:14" x14ac:dyDescent="0.2">
      <c r="A32" s="282" t="s">
        <v>363</v>
      </c>
      <c r="B32" s="302">
        <f>SUM(B30:B31)</f>
        <v>4.5090803183395396</v>
      </c>
      <c r="C32" s="299" t="str">
        <f>CONCATENATE("(",ROUND((B32/$H32)*100,1),")")</f>
        <v>(50.9)</v>
      </c>
      <c r="D32" s="302">
        <f>SUM(D30:D31)</f>
        <v>0.1516017496840486</v>
      </c>
      <c r="E32" s="299" t="str">
        <f>CONCATENATE("(",ROUND((D32/$H32)*100,1),")")</f>
        <v>(1.7)</v>
      </c>
      <c r="F32" s="302">
        <f>SUM(F30:F31)</f>
        <v>4.2043179319764077</v>
      </c>
      <c r="G32" s="299" t="str">
        <f>CONCATENATE("(",ROUND((F32/$H32)*100,1),")")</f>
        <v>(47.4)</v>
      </c>
      <c r="H32" s="302">
        <f>SUM(H30:H31)</f>
        <v>8.8649999999999949</v>
      </c>
      <c r="I32" s="299" t="str">
        <f>CONCATENATE("(",ROUND((H32/$H32)*100,1),")")</f>
        <v>(100)</v>
      </c>
      <c r="K32" s="302">
        <f t="shared" si="37"/>
        <v>0.26398537519752185</v>
      </c>
      <c r="L32" s="302">
        <f t="shared" si="38"/>
        <v>3.7141325250041324E-3</v>
      </c>
      <c r="M32" s="302">
        <f t="shared" si="39"/>
        <v>7.7300492277486477E-2</v>
      </c>
      <c r="N32" s="302">
        <f t="shared" si="40"/>
        <v>0.34500000000001246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3.0846816008607045</v>
      </c>
      <c r="C35" s="299" t="str">
        <f>CONCATENATE("(",ROUND((B35/$H37)*100,1),")")</f>
        <v>(33.5)</v>
      </c>
      <c r="D35" s="302">
        <f>'Ind T6'!R9</f>
        <v>7.6112509439960049E-2</v>
      </c>
      <c r="E35" s="299" t="str">
        <f>CONCATENATE("(",ROUND((D35/$H37)*100,1),")")</f>
        <v>(0.8)</v>
      </c>
      <c r="F35" s="302">
        <f>'Ind T6'!S9</f>
        <v>3.0105008808245755</v>
      </c>
      <c r="G35" s="299" t="str">
        <f>CONCATENATE("(",ROUND((F35/$H37)*100,1),")")</f>
        <v>(32.7)</v>
      </c>
      <c r="H35" s="302">
        <f>SUM(B35,D35,F35)</f>
        <v>6.1712949911252402</v>
      </c>
      <c r="I35" s="299" t="str">
        <f>CONCATENATE("(",ROUND((H35/$H37)*100,1),")")</f>
        <v>(67)</v>
      </c>
      <c r="K35" s="302">
        <f>B40-B35</f>
        <v>0.23893701592050798</v>
      </c>
      <c r="L35" s="302">
        <f>D40-D35</f>
        <v>-2.2693344081142763E-5</v>
      </c>
      <c r="M35" s="302">
        <f>F40-F35</f>
        <v>-0.24114056925765892</v>
      </c>
      <c r="N35" s="302">
        <f>SUM(K35:M35)</f>
        <v>-2.2262466812320858E-3</v>
      </c>
    </row>
    <row r="36" spans="1:14" x14ac:dyDescent="0.2">
      <c r="A36" s="282" t="s">
        <v>365</v>
      </c>
      <c r="B36" s="302">
        <f>'Ind T6'!Q8</f>
        <v>1.6883840926763565</v>
      </c>
      <c r="C36" s="299" t="str">
        <f>CONCATENATE("(",ROUND((B36/$H37)*100,1),")")</f>
        <v>(18.3)</v>
      </c>
      <c r="D36" s="302">
        <f>'Ind T6'!R8</f>
        <v>7.9203372769092673E-2</v>
      </c>
      <c r="E36" s="299" t="str">
        <f>CONCATENATE("(",ROUND((D36/$H37)*100,1),")")</f>
        <v>(0.9)</v>
      </c>
      <c r="F36" s="302">
        <f>'Ind T6'!S8</f>
        <v>1.2711175434293189</v>
      </c>
      <c r="G36" s="299" t="str">
        <f>CONCATENATE("(",ROUND((F36/$H37)*100,1),")")</f>
        <v>(13.8)</v>
      </c>
      <c r="H36" s="302">
        <f t="shared" ref="H36" si="41">SUM(B36,D36,F36)</f>
        <v>3.0387050088747678</v>
      </c>
      <c r="I36" s="299" t="str">
        <f>CONCATENATE("(",ROUND((H36/$H37)*100,1),")")</f>
        <v>(33)</v>
      </c>
      <c r="K36" s="302">
        <f t="shared" ref="K36:K37" si="42">B41-B36</f>
        <v>-1.1704439488701368E-2</v>
      </c>
      <c r="L36" s="302">
        <f t="shared" ref="L36:L37" si="43">D41-D36</f>
        <v>-6.2034984419972183E-3</v>
      </c>
      <c r="M36" s="302">
        <f t="shared" ref="M36:M37" si="44">F41-F36</f>
        <v>3.0134184611914305E-2</v>
      </c>
      <c r="N36" s="302">
        <f t="shared" ref="N36:N37" si="45">SUM(K36:M36)</f>
        <v>1.2226246681215719E-2</v>
      </c>
    </row>
    <row r="37" spans="1:14" x14ac:dyDescent="0.2">
      <c r="A37" s="282" t="s">
        <v>363</v>
      </c>
      <c r="B37" s="302">
        <f>SUM(B35:B36)</f>
        <v>4.7730656935370614</v>
      </c>
      <c r="C37" s="299" t="str">
        <f>CONCATENATE("(",ROUND((B37/$H37)*100,1),")")</f>
        <v>(51.8)</v>
      </c>
      <c r="D37" s="302">
        <f>SUM(D35:D36)</f>
        <v>0.15531588220905274</v>
      </c>
      <c r="E37" s="299" t="str">
        <f>CONCATENATE("(",ROUND((D37/$H37)*100,1),")")</f>
        <v>(1.7)</v>
      </c>
      <c r="F37" s="302">
        <f>SUM(F35:F36)</f>
        <v>4.2816184242538942</v>
      </c>
      <c r="G37" s="299" t="str">
        <f>CONCATENATE("(",ROUND((F37/$H37)*100,1),")")</f>
        <v>(46.5)</v>
      </c>
      <c r="H37" s="302">
        <f>SUM(H35:H36)</f>
        <v>9.210000000000008</v>
      </c>
      <c r="I37" s="299" t="str">
        <f>CONCATENATE("(",ROUND((H37/$H37)*100,1),")")</f>
        <v>(100)</v>
      </c>
      <c r="K37" s="302">
        <f t="shared" si="42"/>
        <v>0.22723257643180617</v>
      </c>
      <c r="L37" s="302">
        <f t="shared" si="43"/>
        <v>-6.2261917860783611E-3</v>
      </c>
      <c r="M37" s="302">
        <f t="shared" si="44"/>
        <v>-0.21100638464574395</v>
      </c>
      <c r="N37" s="302">
        <f t="shared" si="45"/>
        <v>9.9999999999838551E-3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3.3236186167812125</v>
      </c>
      <c r="C40" s="299" t="str">
        <f>CONCATENATE("(",ROUND((B40/$H42)*100,1),")")</f>
        <v>(36)</v>
      </c>
      <c r="D40" s="302">
        <f>'Ind T6'!W9</f>
        <v>7.6089816095878907E-2</v>
      </c>
      <c r="E40" s="299" t="str">
        <f>CONCATENATE("(",ROUND((D40/$H42)*100,1),")")</f>
        <v>(0.8)</v>
      </c>
      <c r="F40" s="302">
        <f>'Ind T6'!X9</f>
        <v>2.7693603115669165</v>
      </c>
      <c r="G40" s="299" t="str">
        <f>CONCATENATE("(",ROUND((F40/$H42)*100,1),")")</f>
        <v>(30)</v>
      </c>
      <c r="H40" s="302">
        <f>SUM(B40,D40,F40)</f>
        <v>6.169068744444008</v>
      </c>
      <c r="I40" s="299" t="str">
        <f>CONCATENATE("(",ROUND((H40/$H42)*100,1),")")</f>
        <v>(66.9)</v>
      </c>
      <c r="K40" s="302">
        <f>B40-B30</f>
        <v>0.44396481623614914</v>
      </c>
      <c r="L40" s="302">
        <f>D40-D30</f>
        <v>3.2118541658567312E-3</v>
      </c>
      <c r="M40" s="302">
        <f>F40-F30</f>
        <v>-0.22565111846726182</v>
      </c>
      <c r="N40" s="302">
        <f>SUM(K40:M40)</f>
        <v>0.22152555193474405</v>
      </c>
    </row>
    <row r="41" spans="1:14" x14ac:dyDescent="0.2">
      <c r="A41" s="282" t="s">
        <v>365</v>
      </c>
      <c r="B41" s="302">
        <f>'Ind T6'!V8</f>
        <v>1.6766796531876551</v>
      </c>
      <c r="C41" s="299" t="str">
        <f>CONCATENATE("(",ROUND((B41/$H42)*100,1),")")</f>
        <v>(18.2)</v>
      </c>
      <c r="D41" s="302">
        <f>'Ind T6'!W8</f>
        <v>7.2999874327095454E-2</v>
      </c>
      <c r="E41" s="299" t="str">
        <f>CONCATENATE("(",ROUND((D41/$H42)*100,1),")")</f>
        <v>(0.8)</v>
      </c>
      <c r="F41" s="302">
        <f>'Ind T6'!X8</f>
        <v>1.3012517280412332</v>
      </c>
      <c r="G41" s="299" t="str">
        <f>CONCATENATE("(",ROUND((F41/$H42)*100,1),")")</f>
        <v>(14.1)</v>
      </c>
      <c r="H41" s="302">
        <f t="shared" ref="H41" si="46">SUM(B41,D41,F41)</f>
        <v>3.0509312555559838</v>
      </c>
      <c r="I41" s="299" t="str">
        <f>CONCATENATE("(",ROUND((H41/$H42)*100,1),")")</f>
        <v>(33.1)</v>
      </c>
      <c r="K41" s="302">
        <f t="shared" ref="K41:K42" si="47">B41-B31</f>
        <v>4.7253135393178658E-2</v>
      </c>
      <c r="L41" s="302">
        <f t="shared" ref="L41:L42" si="48">D41-D31</f>
        <v>-5.7239134269309877E-3</v>
      </c>
      <c r="M41" s="302">
        <f t="shared" ref="M41:M42" si="49">F41-F31</f>
        <v>9.1945226099004129E-2</v>
      </c>
      <c r="N41" s="302">
        <f t="shared" ref="N41:N42" si="50">SUM(K41:M41)</f>
        <v>0.1334744480652518</v>
      </c>
    </row>
    <row r="42" spans="1:14" x14ac:dyDescent="0.2">
      <c r="A42" s="282" t="s">
        <v>363</v>
      </c>
      <c r="B42" s="302">
        <f>SUM(B40:B41)</f>
        <v>5.0002982699688676</v>
      </c>
      <c r="C42" s="299" t="str">
        <f>CONCATENATE("(",ROUND((B42/$H42)*100,1),")")</f>
        <v>(54.2)</v>
      </c>
      <c r="D42" s="302">
        <f>SUM(D40:D41)</f>
        <v>0.14908969042297437</v>
      </c>
      <c r="E42" s="299" t="str">
        <f>CONCATENATE("(",ROUND((D42/$H42)*100,1),")")</f>
        <v>(1.6)</v>
      </c>
      <c r="F42" s="302">
        <f>SUM(F40:F41)</f>
        <v>4.0706120396081502</v>
      </c>
      <c r="G42" s="299" t="str">
        <f>CONCATENATE("(",ROUND((F42/$H42)*100,1),")")</f>
        <v>(44.1)</v>
      </c>
      <c r="H42" s="302">
        <f>SUM(H40:H41)</f>
        <v>9.2199999999999918</v>
      </c>
      <c r="I42" s="299" t="str">
        <f>CONCATENATE("(",ROUND((H42/$H42)*100,1),")")</f>
        <v>(100)</v>
      </c>
      <c r="K42" s="302">
        <f t="shared" si="47"/>
        <v>0.49121795162932802</v>
      </c>
      <c r="L42" s="302">
        <f t="shared" si="48"/>
        <v>-2.5120592610742287E-3</v>
      </c>
      <c r="M42" s="302">
        <f t="shared" si="49"/>
        <v>-0.13370589236825747</v>
      </c>
      <c r="N42" s="302">
        <f t="shared" si="50"/>
        <v>0.35499999999999632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0.45070016750318553</v>
      </c>
      <c r="C51" s="299" t="str">
        <f>CONCATENATE("(",ROUND((B51/$H53)*100,1),")")</f>
        <v>(82.2)</v>
      </c>
      <c r="D51" s="302">
        <f>'Ind T6'!M18</f>
        <v>7.5728643216471875E-3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0.4582730318248327</v>
      </c>
      <c r="I51" s="299" t="str">
        <f>CONCATENATE("(",ROUND((H51/$H53)*100,1),")")</f>
        <v>(83.6)</v>
      </c>
      <c r="K51" s="302">
        <f>B56-B51</f>
        <v>-7.2466517421243326E-2</v>
      </c>
      <c r="L51" s="302">
        <f>D56-D51</f>
        <v>-1.1446921584370075E-3</v>
      </c>
      <c r="M51" s="302">
        <f>F56-F51</f>
        <v>0</v>
      </c>
      <c r="N51" s="302">
        <f>SUM(K51:M51)</f>
        <v>-7.3611209579680328E-2</v>
      </c>
    </row>
    <row r="52" spans="1:14" x14ac:dyDescent="0.2">
      <c r="A52" s="282" t="s">
        <v>365</v>
      </c>
      <c r="B52" s="302">
        <f>'Ind T6'!L17</f>
        <v>7.7793969850157546E-2</v>
      </c>
      <c r="C52" s="299" t="str">
        <f>CONCATENATE("(",ROUND((B52/$H53)*100,1),")")</f>
        <v>(14.2)</v>
      </c>
      <c r="D52" s="302">
        <f>'Ind T6'!M17</f>
        <v>1.1932998325010822E-2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8.972696817516837E-2</v>
      </c>
      <c r="I52" s="299" t="str">
        <f>CONCATENATE("(",ROUND((H52/$H53)*100,1),")")</f>
        <v>(16.4)</v>
      </c>
      <c r="K52" s="302">
        <f t="shared" ref="K52:K53" si="52">B57-B52</f>
        <v>-1.2740867556502833E-2</v>
      </c>
      <c r="L52" s="302">
        <f t="shared" ref="L52:L53" si="53">D57-D52</f>
        <v>-1.6479228638185007E-3</v>
      </c>
      <c r="M52" s="302">
        <f t="shared" ref="M52:M53" si="54">F57-F52</f>
        <v>0</v>
      </c>
      <c r="N52" s="302">
        <f t="shared" ref="N52:N53" si="55">SUM(K52:M52)</f>
        <v>-1.4388790420321334E-2</v>
      </c>
    </row>
    <row r="53" spans="1:14" x14ac:dyDescent="0.2">
      <c r="A53" s="282" t="s">
        <v>363</v>
      </c>
      <c r="B53" s="302">
        <f>SUM(B51:B52)</f>
        <v>0.52849413735334305</v>
      </c>
      <c r="C53" s="299" t="str">
        <f>CONCATENATE("(",ROUND((B53/$H53)*100,1),")")</f>
        <v>(96.4)</v>
      </c>
      <c r="D53" s="302">
        <f>SUM(D51:D52)</f>
        <v>1.9505862646658011E-2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0.54800000000000104</v>
      </c>
      <c r="I53" s="299" t="str">
        <f>CONCATENATE("(",ROUND((H53/$H53)*100,1),")")</f>
        <v>(100)</v>
      </c>
      <c r="K53" s="302">
        <f t="shared" si="52"/>
        <v>-8.5207384977746159E-2</v>
      </c>
      <c r="L53" s="302">
        <f t="shared" si="53"/>
        <v>-2.7926150222555082E-3</v>
      </c>
      <c r="M53" s="302">
        <f t="shared" si="54"/>
        <v>0</v>
      </c>
      <c r="N53" s="302">
        <f t="shared" si="55"/>
        <v>-8.800000000000166E-2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0.37823365008194221</v>
      </c>
      <c r="C56" s="299" t="str">
        <f>CONCATENATE("(",ROUND((B56/$H58)*100,1),")")</f>
        <v>(82.2)</v>
      </c>
      <c r="D56" s="302">
        <f>'Ind T6'!R18</f>
        <v>6.42817216321018E-3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0.38466182224515238</v>
      </c>
      <c r="I56" s="299" t="str">
        <f>CONCATENATE("(",ROUND((H56/$H58)*100,1),")")</f>
        <v>(83.6)</v>
      </c>
      <c r="K56" s="302">
        <f>B61-B56</f>
        <v>-9.6447006544886305E-2</v>
      </c>
      <c r="L56" s="302">
        <f>D61-D56</f>
        <v>-1.0890568119611213E-3</v>
      </c>
      <c r="M56" s="302">
        <f>F61-F56</f>
        <v>0</v>
      </c>
      <c r="N56" s="302">
        <f>SUM(K56:M56)</f>
        <v>-9.7536063356847419E-2</v>
      </c>
    </row>
    <row r="57" spans="1:14" x14ac:dyDescent="0.2">
      <c r="A57" s="282" t="s">
        <v>365</v>
      </c>
      <c r="B57" s="302">
        <f>'Ind T6'!Q17</f>
        <v>6.5053102293654713E-2</v>
      </c>
      <c r="C57" s="299" t="str">
        <f>CONCATENATE("(",ROUND((B57/$H58)*100,1),")")</f>
        <v>(14.1)</v>
      </c>
      <c r="D57" s="302">
        <f>'Ind T6'!R17</f>
        <v>1.0285075461192322E-2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7.5338177754847038E-2</v>
      </c>
      <c r="I57" s="299" t="str">
        <f>CONCATENATE("(",ROUND((H57/$H58)*100,1),")")</f>
        <v>(16.4)</v>
      </c>
      <c r="K57" s="302">
        <f t="shared" ref="K57:K58" si="57">B62-B57</f>
        <v>-1.8187534208872029E-2</v>
      </c>
      <c r="L57" s="302">
        <f t="shared" ref="L57:L58" si="58">D62-D57</f>
        <v>-2.2764024342799422E-3</v>
      </c>
      <c r="M57" s="302">
        <f t="shared" ref="M57:M58" si="59">F62-F57</f>
        <v>0</v>
      </c>
      <c r="N57" s="302">
        <f t="shared" ref="N57:N58" si="60">SUM(K57:M57)</f>
        <v>-2.0463936643151971E-2</v>
      </c>
    </row>
    <row r="58" spans="1:14" x14ac:dyDescent="0.2">
      <c r="A58" s="282" t="s">
        <v>363</v>
      </c>
      <c r="B58" s="302">
        <f>SUM(B56:B57)</f>
        <v>0.44328675237559689</v>
      </c>
      <c r="C58" s="299" t="str">
        <f>CONCATENATE("(",ROUND((B58/$H58)*100,1),")")</f>
        <v>(96.4)</v>
      </c>
      <c r="D58" s="302">
        <f>SUM(D56:D57)</f>
        <v>1.6713247624402502E-2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0.45999999999999941</v>
      </c>
      <c r="I58" s="299" t="str">
        <f>CONCATENATE("(",ROUND((H58/$H58)*100,1),")")</f>
        <v>(100)</v>
      </c>
      <c r="K58" s="302">
        <f t="shared" si="57"/>
        <v>-0.11463454075375829</v>
      </c>
      <c r="L58" s="302">
        <f t="shared" si="58"/>
        <v>-3.3654592462410635E-3</v>
      </c>
      <c r="M58" s="302">
        <f t="shared" si="59"/>
        <v>0</v>
      </c>
      <c r="N58" s="302">
        <f t="shared" si="60"/>
        <v>-0.11799999999999936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0.2817866435370559</v>
      </c>
      <c r="C61" s="299" t="str">
        <f>CONCATENATE("(",ROUND((B61/$H63)*100,1),")")</f>
        <v>(82.4)</v>
      </c>
      <c r="D61" s="302">
        <f>'Ind T6'!W18</f>
        <v>5.3391153512490587E-3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0.28712575888830494</v>
      </c>
      <c r="I61" s="299" t="str">
        <f>CONCATENATE("(",ROUND((H61/$H63)*100,1),")")</f>
        <v>(84)</v>
      </c>
      <c r="K61" s="302">
        <f>B61-B51</f>
        <v>-0.16891352396612963</v>
      </c>
      <c r="L61" s="302">
        <f>D61-D51</f>
        <v>-2.2337489703981288E-3</v>
      </c>
      <c r="M61" s="302">
        <f>F61-F51</f>
        <v>0</v>
      </c>
      <c r="N61" s="302">
        <f>SUM(K61:M61)</f>
        <v>-0.17114727293652776</v>
      </c>
    </row>
    <row r="62" spans="1:14" x14ac:dyDescent="0.2">
      <c r="A62" s="282" t="s">
        <v>365</v>
      </c>
      <c r="B62" s="302">
        <f>'Ind T6'!V17</f>
        <v>4.6865568084782684E-2</v>
      </c>
      <c r="C62" s="299" t="str">
        <f>CONCATENATE("(",ROUND((B62/$H63)*100,1),")")</f>
        <v>(13.7)</v>
      </c>
      <c r="D62" s="302">
        <f>'Ind T6'!W17</f>
        <v>8.0086730269123795E-3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5.487424111169506E-2</v>
      </c>
      <c r="I62" s="299" t="str">
        <f>CONCATENATE("(",ROUND((H62/$H63)*100,1),")")</f>
        <v>(16)</v>
      </c>
      <c r="K62" s="302">
        <f t="shared" ref="K62:K63" si="62">B62-B52</f>
        <v>-3.0928401765374862E-2</v>
      </c>
      <c r="L62" s="302">
        <f t="shared" ref="L62:L63" si="63">D62-D52</f>
        <v>-3.9243252980984428E-3</v>
      </c>
      <c r="M62" s="302">
        <f t="shared" ref="M62:M63" si="64">F62-F52</f>
        <v>0</v>
      </c>
      <c r="N62" s="302">
        <f t="shared" ref="N62:N63" si="65">SUM(K62:M62)</f>
        <v>-3.4852727063473303E-2</v>
      </c>
    </row>
    <row r="63" spans="1:14" x14ac:dyDescent="0.2">
      <c r="A63" s="282" t="s">
        <v>363</v>
      </c>
      <c r="B63" s="302">
        <f>SUM(B61:B62)</f>
        <v>0.32865221162183861</v>
      </c>
      <c r="C63" s="299" t="str">
        <f>CONCATENATE("(",ROUND((B63/$H63)*100,1),")")</f>
        <v>(96.1)</v>
      </c>
      <c r="D63" s="302">
        <f>SUM(D61:D62)</f>
        <v>1.3347788378161439E-2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0.34199999999999997</v>
      </c>
      <c r="I63" s="299" t="str">
        <f>CONCATENATE("(",ROUND((H63/$H63)*100,1),")")</f>
        <v>(100)</v>
      </c>
      <c r="K63" s="302">
        <f t="shared" si="62"/>
        <v>-0.19984192573150444</v>
      </c>
      <c r="L63" s="302">
        <f t="shared" si="63"/>
        <v>-6.1580742684965717E-3</v>
      </c>
      <c r="M63" s="302">
        <f t="shared" si="64"/>
        <v>0</v>
      </c>
      <c r="N63" s="302">
        <f t="shared" si="65"/>
        <v>-0.20600000000000102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5.8159272120214256</v>
      </c>
      <c r="C72" s="299" t="str">
        <f>CONCATENATE("(",ROUND((B72/$H74)*100,1),")")</f>
        <v>(59.2)</v>
      </c>
      <c r="D72" s="302">
        <f>'Ind T6'!M27</f>
        <v>0.54296167359597358</v>
      </c>
      <c r="E72" s="299" t="str">
        <f>CONCATENATE("(",ROUND((D72/$H74)*100,1),")")</f>
        <v>(5.5)</v>
      </c>
      <c r="F72" s="302">
        <f>'Ind T6'!N27</f>
        <v>0.10031425309053535</v>
      </c>
      <c r="G72" s="299" t="str">
        <f>CONCATENATE("(",ROUND((F72/$H74)*100,1),")")</f>
        <v>(1)</v>
      </c>
      <c r="H72" s="302">
        <f>SUM(B72,D72,F72)</f>
        <v>6.4592031387079345</v>
      </c>
      <c r="I72" s="299" t="str">
        <f>CONCATENATE("(",ROUND((H72/$H74)*100,1),")")</f>
        <v>(65.8)</v>
      </c>
      <c r="K72" s="302">
        <f>B77-B72</f>
        <v>-2.6868958817537703E-2</v>
      </c>
      <c r="L72" s="302">
        <f>D77-D72</f>
        <v>3.5940399865810324E-3</v>
      </c>
      <c r="M72" s="302">
        <f>F77-F72</f>
        <v>1.2835177842478451E-3</v>
      </c>
      <c r="N72" s="302">
        <f>SUM(K72:M72)</f>
        <v>-2.1991401046708825E-2</v>
      </c>
    </row>
    <row r="73" spans="1:14" x14ac:dyDescent="0.2">
      <c r="A73" s="282" t="s">
        <v>365</v>
      </c>
      <c r="B73" s="302">
        <f>'Ind T6'!L26</f>
        <v>2.5664927387713834</v>
      </c>
      <c r="C73" s="299" t="str">
        <f>CONCATENATE("(",ROUND((B73/$H74)*100,1),")")</f>
        <v>(26.1)</v>
      </c>
      <c r="D73" s="302">
        <f>'Ind T6'!M26</f>
        <v>0.6306288575430955</v>
      </c>
      <c r="E73" s="299" t="str">
        <f>CONCATENATE("(",ROUND((D73/$H74)*100,1),")")</f>
        <v>(6.4)</v>
      </c>
      <c r="F73" s="302">
        <f>'Ind T6'!N26</f>
        <v>0.16067526497758877</v>
      </c>
      <c r="G73" s="299" t="str">
        <f>CONCATENATE("(",ROUND((F73/$H74)*100,1),")")</f>
        <v>(1.6)</v>
      </c>
      <c r="H73" s="302">
        <f t="shared" ref="H73" si="66">SUM(B73,D73,F73)</f>
        <v>3.3577968612920674</v>
      </c>
      <c r="I73" s="299" t="str">
        <f>CONCATENATE("(",ROUND((H73/$H74)*100,1),")")</f>
        <v>(34.2)</v>
      </c>
      <c r="K73" s="302">
        <f t="shared" ref="K73:K74" si="67">B78-B73</f>
        <v>0.11275272611430021</v>
      </c>
      <c r="L73" s="302">
        <f t="shared" ref="L73:L74" si="68">D78-D73</f>
        <v>2.8461954457504879E-3</v>
      </c>
      <c r="M73" s="302">
        <f t="shared" ref="M73:M74" si="69">F78-F73</f>
        <v>5.3924794866700154E-3</v>
      </c>
      <c r="N73" s="302">
        <f t="shared" ref="N73:N74" si="70">SUM(K73:M73)</f>
        <v>0.12099140104672071</v>
      </c>
    </row>
    <row r="74" spans="1:14" x14ac:dyDescent="0.2">
      <c r="A74" s="282" t="s">
        <v>363</v>
      </c>
      <c r="B74" s="302">
        <f>SUM(B72:B73)</f>
        <v>8.3824199507928085</v>
      </c>
      <c r="C74" s="299" t="str">
        <f>CONCATENATE("(",ROUND((B74/$H74)*100,1),")")</f>
        <v>(85.4)</v>
      </c>
      <c r="D74" s="302">
        <f>SUM(D72:D73)</f>
        <v>1.1735905311390691</v>
      </c>
      <c r="E74" s="299" t="str">
        <f>CONCATENATE("(",ROUND((D74/$H74)*100,1),")")</f>
        <v>(12)</v>
      </c>
      <c r="F74" s="302">
        <f>SUM(F72:F73)</f>
        <v>0.26098951806812409</v>
      </c>
      <c r="G74" s="299" t="str">
        <f>CONCATENATE("(",ROUND((F74/$H74)*100,1),")")</f>
        <v>(2.7)</v>
      </c>
      <c r="H74" s="302">
        <f>SUM(H72:H73)</f>
        <v>9.8170000000000019</v>
      </c>
      <c r="I74" s="299" t="str">
        <f>CONCATENATE("(",ROUND((H74/$H74)*100,1),")")</f>
        <v>(100)</v>
      </c>
      <c r="K74" s="302">
        <f t="shared" si="67"/>
        <v>8.5883767296763835E-2</v>
      </c>
      <c r="L74" s="302">
        <f t="shared" si="68"/>
        <v>6.4402354323314093E-3</v>
      </c>
      <c r="M74" s="302">
        <f t="shared" si="69"/>
        <v>6.6759972709178883E-3</v>
      </c>
      <c r="N74" s="302">
        <f t="shared" si="70"/>
        <v>9.9000000000013133E-2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5.7890582532038879</v>
      </c>
      <c r="C77" s="299" t="str">
        <f>CONCATENATE("(",ROUND((B77/$H79)*100,1),")")</f>
        <v>(58.4)</v>
      </c>
      <c r="D77" s="302">
        <f>'Ind T6'!R27</f>
        <v>0.54655571358255461</v>
      </c>
      <c r="E77" s="299" t="str">
        <f>CONCATENATE("(",ROUND((D77/$H79)*100,1),")")</f>
        <v>(5.5)</v>
      </c>
      <c r="F77" s="302">
        <f>'Ind T6'!S27</f>
        <v>0.10159777087478319</v>
      </c>
      <c r="G77" s="299" t="str">
        <f>CONCATENATE("(",ROUND((F77/$H79)*100,1),")")</f>
        <v>(1)</v>
      </c>
      <c r="H77" s="302">
        <f>SUM(B77,D77,F77)</f>
        <v>6.4372117376612259</v>
      </c>
      <c r="I77" s="299" t="str">
        <f>CONCATENATE("(",ROUND((H77/$H79)*100,1),")")</f>
        <v>(64.9)</v>
      </c>
      <c r="K77" s="302">
        <f>B82-B77</f>
        <v>-0.32984352109840742</v>
      </c>
      <c r="L77" s="302">
        <f>D82-D77</f>
        <v>-1.9822184856459368E-2</v>
      </c>
      <c r="M77" s="302">
        <f>F82-F77</f>
        <v>-4.8379483658753109E-5</v>
      </c>
      <c r="N77" s="302">
        <f>SUM(K77:M77)</f>
        <v>-0.34971408543852556</v>
      </c>
    </row>
    <row r="78" spans="1:14" x14ac:dyDescent="0.2">
      <c r="A78" s="282" t="s">
        <v>365</v>
      </c>
      <c r="B78" s="302">
        <f>'Ind T6'!Q26</f>
        <v>2.6792454648856836</v>
      </c>
      <c r="C78" s="299" t="str">
        <f>CONCATENATE("(",ROUND((B78/$H79)*100,1),")")</f>
        <v>(27)</v>
      </c>
      <c r="D78" s="302">
        <f>'Ind T6'!R26</f>
        <v>0.63347505298884599</v>
      </c>
      <c r="E78" s="299" t="str">
        <f>CONCATENATE("(",ROUND((D78/$H79)*100,1),")")</f>
        <v>(6.4)</v>
      </c>
      <c r="F78" s="302">
        <f>'Ind T6'!S26</f>
        <v>0.16606774446425879</v>
      </c>
      <c r="G78" s="299" t="str">
        <f>CONCATENATE("(",ROUND((F78/$H79)*100,1),")")</f>
        <v>(1.7)</v>
      </c>
      <c r="H78" s="302">
        <f t="shared" ref="H78" si="71">SUM(B78,D78,F78)</f>
        <v>3.4787882623387882</v>
      </c>
      <c r="I78" s="299" t="str">
        <f>CONCATENATE("(",ROUND((H78/$H79)*100,1),")")</f>
        <v>(35.1)</v>
      </c>
      <c r="K78" s="302">
        <f t="shared" ref="K78:K79" si="72">B83-B78</f>
        <v>7.9273271903592679E-2</v>
      </c>
      <c r="L78" s="302">
        <f t="shared" ref="L78:L79" si="73">D83-D78</f>
        <v>-2.7343133240651074E-2</v>
      </c>
      <c r="M78" s="302">
        <f t="shared" ref="M78:M79" si="74">F83-F78</f>
        <v>7.8394677554033398E-4</v>
      </c>
      <c r="N78" s="302">
        <f t="shared" ref="N78:N79" si="75">SUM(K78:M78)</f>
        <v>5.2714085438481939E-2</v>
      </c>
    </row>
    <row r="79" spans="1:14" x14ac:dyDescent="0.2">
      <c r="A79" s="282" t="s">
        <v>363</v>
      </c>
      <c r="B79" s="302">
        <f>SUM(B77:B78)</f>
        <v>8.4683037180895724</v>
      </c>
      <c r="C79" s="299" t="str">
        <f>CONCATENATE("(",ROUND((B79/$H79)*100,1),")")</f>
        <v>(85.4)</v>
      </c>
      <c r="D79" s="302">
        <f>SUM(D77:D78)</f>
        <v>1.1800307665714005</v>
      </c>
      <c r="E79" s="299" t="str">
        <f>CONCATENATE("(",ROUND((D79/$H79)*100,1),")")</f>
        <v>(11.9)</v>
      </c>
      <c r="F79" s="302">
        <f>SUM(F77:F78)</f>
        <v>0.26766551533904198</v>
      </c>
      <c r="G79" s="299" t="str">
        <f>CONCATENATE("(",ROUND((F79/$H79)*100,1),")")</f>
        <v>(2.7)</v>
      </c>
      <c r="H79" s="302">
        <f>SUM(H77:H78)</f>
        <v>9.9160000000000146</v>
      </c>
      <c r="I79" s="299" t="str">
        <f>CONCATENATE("(",ROUND((H79/$H79)*100,1),")")</f>
        <v>(100)</v>
      </c>
      <c r="K79" s="302">
        <f t="shared" si="72"/>
        <v>-0.25057024919481563</v>
      </c>
      <c r="L79" s="302">
        <f t="shared" si="73"/>
        <v>-4.7165318097110331E-2</v>
      </c>
      <c r="M79" s="302">
        <f t="shared" si="74"/>
        <v>7.35567291881567E-4</v>
      </c>
      <c r="N79" s="302">
        <f t="shared" si="75"/>
        <v>-0.2970000000000444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5.4592147321054805</v>
      </c>
      <c r="C82" s="299" t="str">
        <f>CONCATENATE("(",ROUND((B82/$H84)*100,1),")")</f>
        <v>(56.8)</v>
      </c>
      <c r="D82" s="302">
        <f>'Ind T6'!W27</f>
        <v>0.52673352872609525</v>
      </c>
      <c r="E82" s="299" t="str">
        <f>CONCATENATE("(",ROUND((D82/$H84)*100,1),")")</f>
        <v>(5.5)</v>
      </c>
      <c r="F82" s="302">
        <f>'Ind T6'!X27</f>
        <v>0.10154939139112444</v>
      </c>
      <c r="G82" s="299" t="str">
        <f>CONCATENATE("(",ROUND((F82/$H84)*100,1),")")</f>
        <v>(1.1)</v>
      </c>
      <c r="H82" s="302">
        <f>SUM(B82,D82,F82)</f>
        <v>6.0874976522226998</v>
      </c>
      <c r="I82" s="299" t="str">
        <f>CONCATENATE("(",ROUND((H82/$H84)*100,1),")")</f>
        <v>(63.3)</v>
      </c>
      <c r="K82" s="302">
        <f>B82-B72</f>
        <v>-0.35671247991594512</v>
      </c>
      <c r="L82" s="302">
        <f>D82-D72</f>
        <v>-1.6228144869878336E-2</v>
      </c>
      <c r="M82" s="302">
        <f>F82-F72</f>
        <v>1.235138300589092E-3</v>
      </c>
      <c r="N82" s="302">
        <f>SUM(K82:M82)</f>
        <v>-0.37170548648523438</v>
      </c>
    </row>
    <row r="83" spans="1:14" x14ac:dyDescent="0.2">
      <c r="A83" s="282" t="s">
        <v>365</v>
      </c>
      <c r="B83" s="302">
        <f>'Ind T6'!V26</f>
        <v>2.7585187367892763</v>
      </c>
      <c r="C83" s="299" t="str">
        <f>CONCATENATE("(",ROUND((B83/$H84)*100,1),")")</f>
        <v>(28.7)</v>
      </c>
      <c r="D83" s="302">
        <f>'Ind T6'!W26</f>
        <v>0.60613191974819491</v>
      </c>
      <c r="E83" s="299" t="str">
        <f>CONCATENATE("(",ROUND((D83/$H84)*100,1),")")</f>
        <v>(6.3)</v>
      </c>
      <c r="F83" s="302">
        <f>'Ind T6'!X26</f>
        <v>0.16685169123979912</v>
      </c>
      <c r="G83" s="299" t="str">
        <f>CONCATENATE("(",ROUND((F83/$H84)*100,1),")")</f>
        <v>(1.7)</v>
      </c>
      <c r="H83" s="302">
        <f t="shared" ref="H83" si="76">SUM(B83,D83,F83)</f>
        <v>3.5315023477772702</v>
      </c>
      <c r="I83" s="299" t="str">
        <f>CONCATENATE("(",ROUND((H83/$H84)*100,1),")")</f>
        <v>(36.7)</v>
      </c>
      <c r="K83" s="302">
        <f t="shared" ref="K83:K84" si="77">B83-B73</f>
        <v>0.19202599801789288</v>
      </c>
      <c r="L83" s="302">
        <f t="shared" ref="L83:L84" si="78">D83-D73</f>
        <v>-2.4496937794900586E-2</v>
      </c>
      <c r="M83" s="302">
        <f t="shared" ref="M83:M84" si="79">F83-F73</f>
        <v>6.1764262622103494E-3</v>
      </c>
      <c r="N83" s="302">
        <f t="shared" ref="N83:N84" si="80">SUM(K83:M83)</f>
        <v>0.17370548648520265</v>
      </c>
    </row>
    <row r="84" spans="1:14" x14ac:dyDescent="0.2">
      <c r="A84" s="282" t="s">
        <v>363</v>
      </c>
      <c r="B84" s="302">
        <f>SUM(B82:B83)</f>
        <v>8.2177334688947568</v>
      </c>
      <c r="C84" s="299" t="str">
        <f>CONCATENATE("(",ROUND((B84/$H84)*100,1),")")</f>
        <v>(85.4)</v>
      </c>
      <c r="D84" s="302">
        <f>SUM(D82:D83)</f>
        <v>1.1328654484742902</v>
      </c>
      <c r="E84" s="299" t="str">
        <f>CONCATENATE("(",ROUND((D84/$H84)*100,1),")")</f>
        <v>(11.8)</v>
      </c>
      <c r="F84" s="302">
        <f>SUM(F82:F83)</f>
        <v>0.26840108263092355</v>
      </c>
      <c r="G84" s="299" t="str">
        <f>CONCATENATE("(",ROUND((F84/$H84)*100,1),")")</f>
        <v>(2.8)</v>
      </c>
      <c r="H84" s="302">
        <f>SUM(H82:H83)</f>
        <v>9.6189999999999696</v>
      </c>
      <c r="I84" s="299" t="str">
        <f>CONCATENATE("(",ROUND((H84/$H84)*100,1),")")</f>
        <v>(100)</v>
      </c>
      <c r="K84" s="302">
        <f t="shared" si="77"/>
        <v>-0.1646864818980518</v>
      </c>
      <c r="L84" s="302">
        <f t="shared" si="78"/>
        <v>-4.0725082664778922E-2</v>
      </c>
      <c r="M84" s="302">
        <f t="shared" si="79"/>
        <v>7.4115645627994553E-3</v>
      </c>
      <c r="N84" s="302">
        <f t="shared" si="80"/>
        <v>-0.19800000000003126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4.0342027326867189</v>
      </c>
      <c r="C93" s="299" t="str">
        <f>CONCATENATE("(",ROUND((B93/$H95)*100,1),")")</f>
        <v>(71.4)</v>
      </c>
      <c r="D93" s="302">
        <f>'Ind T6'!M36</f>
        <v>0.15398194319450148</v>
      </c>
      <c r="E93" s="299" t="str">
        <f>CONCATENATE("(",ROUND((D93/$H95)*100,1),")")</f>
        <v>(2.7)</v>
      </c>
      <c r="F93" s="302">
        <f>'Ind T6'!N36</f>
        <v>0.15162254245068804</v>
      </c>
      <c r="G93" s="299" t="str">
        <f>CONCATENATE("(",ROUND((F93/$H95)*100,1),")")</f>
        <v>(2.7)</v>
      </c>
      <c r="H93" s="302">
        <f>SUM(B93,D93,F93)</f>
        <v>4.3398072183319076</v>
      </c>
      <c r="I93" s="299" t="str">
        <f>CONCATENATE("(",ROUND((H93/$H95)*100,1),")")</f>
        <v>(76.8)</v>
      </c>
      <c r="K93" s="302">
        <f>B98-B93</f>
        <v>0.33537425682481725</v>
      </c>
      <c r="L93" s="302">
        <f>D98-D93</f>
        <v>2.0103797227657011E-2</v>
      </c>
      <c r="M93" s="302">
        <f>F98-F93</f>
        <v>1.5614331211576238E-2</v>
      </c>
      <c r="N93" s="302">
        <f>SUM(K93:M93)</f>
        <v>0.37109238526405047</v>
      </c>
    </row>
    <row r="94" spans="1:14" x14ac:dyDescent="0.2">
      <c r="A94" s="282" t="s">
        <v>365</v>
      </c>
      <c r="B94" s="302">
        <f>'Ind T6'!L35</f>
        <v>0.98076563495143454</v>
      </c>
      <c r="C94" s="299" t="str">
        <f>CONCATENATE("(",ROUND((B94/$H95)*100,1),")")</f>
        <v>(17.3)</v>
      </c>
      <c r="D94" s="302">
        <f>'Ind T6'!M35</f>
        <v>0.25121408958131553</v>
      </c>
      <c r="E94" s="299" t="str">
        <f>CONCATENATE("(",ROUND((D94/$H95)*100,1),")")</f>
        <v>(4.4)</v>
      </c>
      <c r="F94" s="302">
        <f>'Ind T6'!N35</f>
        <v>8.1213057135332584E-2</v>
      </c>
      <c r="G94" s="299" t="str">
        <f>CONCATENATE("(",ROUND((F94/$H95)*100,1),")")</f>
        <v>(1.4)</v>
      </c>
      <c r="H94" s="302">
        <f t="shared" ref="H94" si="81">SUM(B94,D94,F94)</f>
        <v>1.3131927816680828</v>
      </c>
      <c r="I94" s="299" t="str">
        <f>CONCATENATE("(",ROUND((H94/$H95)*100,1),")")</f>
        <v>(23.2)</v>
      </c>
      <c r="K94" s="302">
        <f t="shared" ref="K94:K95" si="82">B99-B94</f>
        <v>7.520509380472673E-2</v>
      </c>
      <c r="L94" s="302">
        <f t="shared" ref="L94:L95" si="83">D99-D94</f>
        <v>1.8880310255183996E-2</v>
      </c>
      <c r="M94" s="302">
        <f t="shared" ref="M94:M95" si="84">F99-F94</f>
        <v>7.8222106760490046E-3</v>
      </c>
      <c r="N94" s="302">
        <f t="shared" ref="N94:N95" si="85">SUM(K94:M94)</f>
        <v>0.10190761473595973</v>
      </c>
    </row>
    <row r="95" spans="1:14" x14ac:dyDescent="0.2">
      <c r="A95" s="282" t="s">
        <v>363</v>
      </c>
      <c r="B95" s="302">
        <f>SUM(B93:B94)</f>
        <v>5.0149683676381533</v>
      </c>
      <c r="C95" s="299" t="str">
        <f>CONCATENATE("(",ROUND((B95/$H95)*100,1),")")</f>
        <v>(88.7)</v>
      </c>
      <c r="D95" s="302">
        <f>SUM(D93:D94)</f>
        <v>0.40519603277581701</v>
      </c>
      <c r="E95" s="299" t="str">
        <f>CONCATENATE("(",ROUND((D95/$H95)*100,1),")")</f>
        <v>(7.2)</v>
      </c>
      <c r="F95" s="302">
        <f>SUM(F93:F94)</f>
        <v>0.23283559958602063</v>
      </c>
      <c r="G95" s="299" t="str">
        <f>CONCATENATE("(",ROUND((F95/$H95)*100,1),")")</f>
        <v>(4.1)</v>
      </c>
      <c r="H95" s="302">
        <f>SUM(H93:H94)</f>
        <v>5.6529999999999907</v>
      </c>
      <c r="I95" s="299" t="str">
        <f>CONCATENATE("(",ROUND((H95/$H95)*100,1),")")</f>
        <v>(100)</v>
      </c>
      <c r="K95" s="302">
        <f t="shared" si="82"/>
        <v>0.41057935062954432</v>
      </c>
      <c r="L95" s="302">
        <f t="shared" si="83"/>
        <v>3.8984107482841035E-2</v>
      </c>
      <c r="M95" s="302">
        <f t="shared" si="84"/>
        <v>2.3436541887625228E-2</v>
      </c>
      <c r="N95" s="302">
        <f t="shared" si="85"/>
        <v>0.47300000000001058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4.3695769895115362</v>
      </c>
      <c r="C98" s="299" t="str">
        <f>CONCATENATE("(",ROUND((B98/$H100)*100,1),")")</f>
        <v>(71.3)</v>
      </c>
      <c r="D98" s="302">
        <f>'Ind T6'!R36</f>
        <v>0.17408574042215849</v>
      </c>
      <c r="E98" s="299" t="str">
        <f>CONCATENATE("(",ROUND((D98/$H100)*100,1),")")</f>
        <v>(2.8)</v>
      </c>
      <c r="F98" s="302">
        <f>'Ind T6'!S36</f>
        <v>0.16723687366226428</v>
      </c>
      <c r="G98" s="299" t="str">
        <f>CONCATENATE("(",ROUND((F98/$H100)*100,1),")")</f>
        <v>(2.7)</v>
      </c>
      <c r="H98" s="302">
        <f>SUM(B98,D98,F98)</f>
        <v>4.7108996035959585</v>
      </c>
      <c r="I98" s="299" t="str">
        <f>CONCATENATE("(",ROUND((H98/$H100)*100,1),")")</f>
        <v>(76.9)</v>
      </c>
      <c r="K98" s="302">
        <f>B103-B98</f>
        <v>-0.39816996390164361</v>
      </c>
      <c r="L98" s="302">
        <f>D103-D98</f>
        <v>-4.6719332865515495E-3</v>
      </c>
      <c r="M98" s="302">
        <f>F103-F98</f>
        <v>-8.7732903209545021E-3</v>
      </c>
      <c r="N98" s="302">
        <f>SUM(K98:M98)</f>
        <v>-0.41161518750914972</v>
      </c>
    </row>
    <row r="99" spans="1:14" x14ac:dyDescent="0.2">
      <c r="A99" s="282" t="s">
        <v>365</v>
      </c>
      <c r="B99" s="302">
        <f>'Ind T6'!Q35</f>
        <v>1.0559707287561613</v>
      </c>
      <c r="C99" s="299" t="str">
        <f>CONCATENATE("(",ROUND((B99/$H100)*100,1),")")</f>
        <v>(17.2)</v>
      </c>
      <c r="D99" s="302">
        <f>'Ind T6'!R35</f>
        <v>0.27009439983649952</v>
      </c>
      <c r="E99" s="299" t="str">
        <f>CONCATENATE("(",ROUND((D99/$H100)*100,1),")")</f>
        <v>(4.4)</v>
      </c>
      <c r="F99" s="302">
        <f>'Ind T6'!S35</f>
        <v>8.9035267811381588E-2</v>
      </c>
      <c r="G99" s="299" t="str">
        <f>CONCATENATE("(",ROUND((F99/$H100)*100,1),")")</f>
        <v>(1.5)</v>
      </c>
      <c r="H99" s="302">
        <f t="shared" ref="H99" si="86">SUM(B99,D99,F99)</f>
        <v>1.4151003964040423</v>
      </c>
      <c r="I99" s="299" t="str">
        <f>CONCATENATE("(",ROUND((H99/$H100)*100,1),")")</f>
        <v>(23.1)</v>
      </c>
      <c r="K99" s="302">
        <f t="shared" ref="K99:K100" si="87">B104-B99</f>
        <v>-0.11576185852918075</v>
      </c>
      <c r="L99" s="302">
        <f t="shared" ref="L99:L100" si="88">D104-D99</f>
        <v>-2.6672183640470332E-2</v>
      </c>
      <c r="M99" s="302">
        <f t="shared" ref="M99:M100" si="89">F104-F99</f>
        <v>-3.9507703212047912E-3</v>
      </c>
      <c r="N99" s="302">
        <f t="shared" ref="N99:N100" si="90">SUM(K99:M99)</f>
        <v>-0.14638481249085589</v>
      </c>
    </row>
    <row r="100" spans="1:14" x14ac:dyDescent="0.2">
      <c r="A100" s="282" t="s">
        <v>363</v>
      </c>
      <c r="B100" s="302">
        <f>SUM(B98:B99)</f>
        <v>5.4255477182676977</v>
      </c>
      <c r="C100" s="299" t="str">
        <f>CONCATENATE("(",ROUND((B100/$H100)*100,1),")")</f>
        <v>(88.6)</v>
      </c>
      <c r="D100" s="302">
        <f>SUM(D98:D99)</f>
        <v>0.44418014025865804</v>
      </c>
      <c r="E100" s="299" t="str">
        <f>CONCATENATE("(",ROUND((D100/$H100)*100,1),")")</f>
        <v>(7.3)</v>
      </c>
      <c r="F100" s="302">
        <f>SUM(F98:F99)</f>
        <v>0.25627214147364585</v>
      </c>
      <c r="G100" s="299" t="str">
        <f>CONCATENATE("(",ROUND((F100/$H100)*100,1),")")</f>
        <v>(4.2)</v>
      </c>
      <c r="H100" s="302">
        <f>SUM(H98:H99)</f>
        <v>6.1260000000000012</v>
      </c>
      <c r="I100" s="299" t="str">
        <f>CONCATENATE("(",ROUND((H100/$H100)*100,1),")")</f>
        <v>(100)</v>
      </c>
      <c r="K100" s="302">
        <f t="shared" si="87"/>
        <v>-0.51393182243082425</v>
      </c>
      <c r="L100" s="302">
        <f t="shared" si="88"/>
        <v>-3.1344116927021881E-2</v>
      </c>
      <c r="M100" s="302">
        <f t="shared" si="89"/>
        <v>-1.2724060642159279E-2</v>
      </c>
      <c r="N100" s="302">
        <f t="shared" si="90"/>
        <v>-0.55800000000000538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3.9714070256098926</v>
      </c>
      <c r="C103" s="299" t="str">
        <f>CONCATENATE("(",ROUND((B103/$H105)*100,1),")")</f>
        <v>(71.3)</v>
      </c>
      <c r="D103" s="302">
        <f>'Ind T6'!W36</f>
        <v>0.16941380713560694</v>
      </c>
      <c r="E103" s="299" t="str">
        <f>CONCATENATE("(",ROUND((D103/$H105)*100,1),")")</f>
        <v>(3)</v>
      </c>
      <c r="F103" s="302">
        <f>'Ind T6'!X36</f>
        <v>0.15846358334130978</v>
      </c>
      <c r="G103" s="299" t="str">
        <f>CONCATENATE("(",ROUND((F103/$H105)*100,1),")")</f>
        <v>(2.8)</v>
      </c>
      <c r="H103" s="302">
        <f>SUM(B103,D103,F103)</f>
        <v>4.2992844160868096</v>
      </c>
      <c r="I103" s="299" t="str">
        <f>CONCATENATE("(",ROUND((H103/$H105)*100,1),")")</f>
        <v>(77.2)</v>
      </c>
      <c r="K103" s="302">
        <f>B103-B93</f>
        <v>-6.2795707076826357E-2</v>
      </c>
      <c r="L103" s="302">
        <f>D103-D93</f>
        <v>1.5431863941105461E-2</v>
      </c>
      <c r="M103" s="302">
        <f>F103-F93</f>
        <v>6.8410408906217357E-3</v>
      </c>
      <c r="N103" s="302">
        <f>SUM(K103:M103)</f>
        <v>-4.052280224509916E-2</v>
      </c>
    </row>
    <row r="104" spans="1:14" x14ac:dyDescent="0.2">
      <c r="A104" s="282" t="s">
        <v>365</v>
      </c>
      <c r="B104" s="302">
        <f>'Ind T6'!V35</f>
        <v>0.94020887022698052</v>
      </c>
      <c r="C104" s="299" t="str">
        <f>CONCATENATE("(",ROUND((B104/$H105)*100,1),")")</f>
        <v>(16.9)</v>
      </c>
      <c r="D104" s="302">
        <f>'Ind T6'!W35</f>
        <v>0.24342221619602919</v>
      </c>
      <c r="E104" s="299" t="str">
        <f>CONCATENATE("(",ROUND((D104/$H105)*100,1),")")</f>
        <v>(4.4)</v>
      </c>
      <c r="F104" s="302">
        <f>'Ind T6'!X35</f>
        <v>8.5084497490176797E-2</v>
      </c>
      <c r="G104" s="299" t="str">
        <f>CONCATENATE("(",ROUND((F104/$H105)*100,1),")")</f>
        <v>(1.5)</v>
      </c>
      <c r="H104" s="302">
        <f t="shared" ref="H104" si="91">SUM(B104,D104,F104)</f>
        <v>1.2687155839131865</v>
      </c>
      <c r="I104" s="299" t="str">
        <f>CONCATENATE("(",ROUND((H104/$H105)*100,1),")")</f>
        <v>(22.8)</v>
      </c>
      <c r="K104" s="302">
        <f t="shared" ref="K104:K105" si="92">B104-B94</f>
        <v>-4.055676472445402E-2</v>
      </c>
      <c r="L104" s="302">
        <f t="shared" ref="L104:L105" si="93">D104-D94</f>
        <v>-7.7918733852863353E-3</v>
      </c>
      <c r="M104" s="302">
        <f t="shared" ref="M104:M105" si="94">F104-F94</f>
        <v>3.8714403548442133E-3</v>
      </c>
      <c r="N104" s="302">
        <f t="shared" ref="N104:N105" si="95">SUM(K104:M104)</f>
        <v>-4.4477197754896142E-2</v>
      </c>
    </row>
    <row r="105" spans="1:14" x14ac:dyDescent="0.2">
      <c r="A105" s="282" t="s">
        <v>363</v>
      </c>
      <c r="B105" s="302">
        <f>SUM(B103:B104)</f>
        <v>4.9116158958368734</v>
      </c>
      <c r="C105" s="299" t="str">
        <f>CONCATENATE("(",ROUND((B105/$H105)*100,1),")")</f>
        <v>(88.2)</v>
      </c>
      <c r="D105" s="302">
        <f>SUM(D103:D104)</f>
        <v>0.41283602333163616</v>
      </c>
      <c r="E105" s="299" t="str">
        <f>CONCATENATE("(",ROUND((D105/$H105)*100,1),")")</f>
        <v>(7.4)</v>
      </c>
      <c r="F105" s="302">
        <f>SUM(F103:F104)</f>
        <v>0.24354808083148657</v>
      </c>
      <c r="G105" s="299" t="str">
        <f>CONCATENATE("(",ROUND((F105/$H105)*100,1),")")</f>
        <v>(4.4)</v>
      </c>
      <c r="H105" s="302">
        <f>SUM(H103:H104)</f>
        <v>5.5679999999999961</v>
      </c>
      <c r="I105" s="299" t="str">
        <f>CONCATENATE("(",ROUND((H105/$H105)*100,1),")")</f>
        <v>(100)</v>
      </c>
      <c r="K105" s="302">
        <f t="shared" si="92"/>
        <v>-0.10335247180127993</v>
      </c>
      <c r="L105" s="302">
        <f t="shared" si="93"/>
        <v>7.6399905558191539E-3</v>
      </c>
      <c r="M105" s="302">
        <f t="shared" si="94"/>
        <v>1.0712481245465949E-2</v>
      </c>
      <c r="N105" s="302">
        <f t="shared" si="95"/>
        <v>-8.499999999999483E-2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18.771893138110368</v>
      </c>
      <c r="C114" s="299" t="str">
        <f>CONCATENATE("(",ROUND((B114/$H116)*100,1),")")</f>
        <v>(70.4)</v>
      </c>
      <c r="D114" s="302">
        <f>'Ind T6'!M45</f>
        <v>1.0542220759508554</v>
      </c>
      <c r="E114" s="299" t="str">
        <f>CONCATENATE("(",ROUND((D114/$H116)*100,1),")")</f>
        <v>(4)</v>
      </c>
      <c r="F114" s="302">
        <f>'Ind T6'!N45</f>
        <v>1.1039428154631334</v>
      </c>
      <c r="G114" s="299" t="str">
        <f>CONCATENATE("(",ROUND((F114/$H116)*100,1),")")</f>
        <v>(4.1)</v>
      </c>
      <c r="H114" s="302">
        <f>SUM(B114,D114,F114)</f>
        <v>20.930058029524353</v>
      </c>
      <c r="I114" s="299" t="str">
        <f>CONCATENATE("(",ROUND((H114/$H116)*100,1),")")</f>
        <v>(78.4)</v>
      </c>
      <c r="K114" s="302">
        <f>B119-B114</f>
        <v>-0.5275577140257468</v>
      </c>
      <c r="L114" s="302">
        <f>D119-D114</f>
        <v>-6.306454367014136E-2</v>
      </c>
      <c r="M114" s="302">
        <f>F119-F114</f>
        <v>-5.6890729260188122E-2</v>
      </c>
      <c r="N114" s="302">
        <f>SUM(K114:M114)</f>
        <v>-0.64751298695607629</v>
      </c>
    </row>
    <row r="115" spans="1:14" x14ac:dyDescent="0.2">
      <c r="A115" s="282" t="s">
        <v>365</v>
      </c>
      <c r="B115" s="302">
        <f>'Ind T6'!L44</f>
        <v>4.1316866547232474</v>
      </c>
      <c r="C115" s="299" t="str">
        <f>CONCATENATE("(",ROUND((B115/$H116)*100,1),")")</f>
        <v>(15.5)</v>
      </c>
      <c r="D115" s="302">
        <f>'Ind T6'!M44</f>
        <v>1.2062322604854521</v>
      </c>
      <c r="E115" s="299" t="str">
        <f>CONCATENATE("(",ROUND((D115/$H116)*100,1),")")</f>
        <v>(4.5)</v>
      </c>
      <c r="F115" s="302">
        <f>'Ind T6'!N44</f>
        <v>0.41402305526694394</v>
      </c>
      <c r="G115" s="299" t="str">
        <f>CONCATENATE("(",ROUND((F115/$H116)*100,1),")")</f>
        <v>(1.6)</v>
      </c>
      <c r="H115" s="302">
        <f t="shared" ref="H115" si="96">SUM(B115,D115,F115)</f>
        <v>5.7519419704756434</v>
      </c>
      <c r="I115" s="299" t="str">
        <f>CONCATENATE("(",ROUND((H115/$H116)*100,1),")")</f>
        <v>(21.6)</v>
      </c>
      <c r="K115" s="302">
        <f t="shared" ref="K115:K116" si="97">B120-B115</f>
        <v>-7.5154111528650702E-2</v>
      </c>
      <c r="L115" s="302">
        <f t="shared" ref="L115:L116" si="98">D120-D115</f>
        <v>-5.3274703627217423E-2</v>
      </c>
      <c r="M115" s="302">
        <f t="shared" ref="M115:M116" si="99">F120-F115</f>
        <v>-3.6058197888058308E-2</v>
      </c>
      <c r="N115" s="302">
        <f t="shared" ref="N115:N116" si="100">SUM(K115:M115)</f>
        <v>-0.16448701304392643</v>
      </c>
    </row>
    <row r="116" spans="1:14" x14ac:dyDescent="0.2">
      <c r="A116" s="282" t="s">
        <v>363</v>
      </c>
      <c r="B116" s="302">
        <f>SUM(B114:B115)</f>
        <v>22.903579792833614</v>
      </c>
      <c r="C116" s="299" t="str">
        <f>CONCATENATE("(",ROUND((B116/$H116)*100,1),")")</f>
        <v>(85.8)</v>
      </c>
      <c r="D116" s="302">
        <f>SUM(D114:D115)</f>
        <v>2.2604543364363074</v>
      </c>
      <c r="E116" s="299" t="str">
        <f>CONCATENATE("(",ROUND((D116/$H116)*100,1),")")</f>
        <v>(8.5)</v>
      </c>
      <c r="F116" s="302">
        <f>SUM(F114:F115)</f>
        <v>1.5179658707300774</v>
      </c>
      <c r="G116" s="299" t="str">
        <f>CONCATENATE("(",ROUND((F116/$H116)*100,1),")")</f>
        <v>(5.7)</v>
      </c>
      <c r="H116" s="302">
        <f>SUM(H114:H115)</f>
        <v>26.681999999999995</v>
      </c>
      <c r="I116" s="299" t="str">
        <f>CONCATENATE("(",ROUND((H116/$H116)*100,1),")")</f>
        <v>(100)</v>
      </c>
      <c r="K116" s="302">
        <f t="shared" si="97"/>
        <v>-0.60271182555439751</v>
      </c>
      <c r="L116" s="302">
        <f t="shared" si="98"/>
        <v>-0.11633924729735856</v>
      </c>
      <c r="M116" s="302">
        <f t="shared" si="99"/>
        <v>-9.294892714824643E-2</v>
      </c>
      <c r="N116" s="302">
        <f t="shared" si="100"/>
        <v>-0.8120000000000025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18.244335424084621</v>
      </c>
      <c r="C119" s="299" t="str">
        <f>CONCATENATE("(",ROUND((B119/$H121)*100,1),")")</f>
        <v>(70.5)</v>
      </c>
      <c r="D119" s="302">
        <f>'Ind T6'!R45</f>
        <v>0.99115753228071402</v>
      </c>
      <c r="E119" s="299" t="str">
        <f>CONCATENATE("(",ROUND((D119/$H121)*100,1),")")</f>
        <v>(3.8)</v>
      </c>
      <c r="F119" s="302">
        <f>'Ind T6'!S45</f>
        <v>1.0470520862029453</v>
      </c>
      <c r="G119" s="299" t="str">
        <f>CONCATENATE("(",ROUND((F119/$H121)*100,1),")")</f>
        <v>(4)</v>
      </c>
      <c r="H119" s="302">
        <f>SUM(B119,D119,F119)</f>
        <v>20.28254504256828</v>
      </c>
      <c r="I119" s="299" t="str">
        <f>CONCATENATE("(",ROUND((H119/$H121)*100,1),")")</f>
        <v>(78.4)</v>
      </c>
      <c r="K119" s="302">
        <f>B124-B119</f>
        <v>-1.0149033274996562</v>
      </c>
      <c r="L119" s="302">
        <f>D124-D119</f>
        <v>-4.3203010465299396E-2</v>
      </c>
      <c r="M119" s="302">
        <f>F124-F119</f>
        <v>-8.9195175598795196E-3</v>
      </c>
      <c r="N119" s="302">
        <f>SUM(K119:M119)</f>
        <v>-1.0670258555248351</v>
      </c>
    </row>
    <row r="120" spans="1:14" x14ac:dyDescent="0.2">
      <c r="A120" s="282" t="s">
        <v>365</v>
      </c>
      <c r="B120" s="302">
        <f>'Ind T6'!Q44</f>
        <v>4.0565325431945967</v>
      </c>
      <c r="C120" s="299" t="str">
        <f>CONCATENATE("(",ROUND((B120/$H121)*100,1),")")</f>
        <v>(15.7)</v>
      </c>
      <c r="D120" s="302">
        <f>'Ind T6'!R44</f>
        <v>1.1529575568582346</v>
      </c>
      <c r="E120" s="299" t="str">
        <f>CONCATENATE("(",ROUND((D120/$H121)*100,1),")")</f>
        <v>(4.5)</v>
      </c>
      <c r="F120" s="302">
        <f>'Ind T6'!S44</f>
        <v>0.37796485737888563</v>
      </c>
      <c r="G120" s="299" t="str">
        <f>CONCATENATE("(",ROUND((F120/$H121)*100,1),")")</f>
        <v>(1.5)</v>
      </c>
      <c r="H120" s="302">
        <f t="shared" ref="H120" si="101">SUM(B120,D120,F120)</f>
        <v>5.5874549574317172</v>
      </c>
      <c r="I120" s="299" t="str">
        <f>CONCATENATE("(",ROUND((H120/$H121)*100,1),")")</f>
        <v>(21.6)</v>
      </c>
      <c r="K120" s="302">
        <f t="shared" ref="K120:K121" si="102">B125-B120</f>
        <v>-0.12992962109301898</v>
      </c>
      <c r="L120" s="302">
        <f t="shared" ref="L120:L121" si="103">D125-D120</f>
        <v>-6.5878080400481709E-2</v>
      </c>
      <c r="M120" s="302">
        <f t="shared" ref="M120:M121" si="104">F125-F120</f>
        <v>-3.3166442981695132E-2</v>
      </c>
      <c r="N120" s="302">
        <f t="shared" ref="N120:N121" si="105">SUM(K120:M120)</f>
        <v>-0.22897414447519582</v>
      </c>
    </row>
    <row r="121" spans="1:14" x14ac:dyDescent="0.2">
      <c r="A121" s="282" t="s">
        <v>363</v>
      </c>
      <c r="B121" s="302">
        <f>SUM(B119:B120)</f>
        <v>22.300867967279217</v>
      </c>
      <c r="C121" s="299" t="str">
        <f>CONCATENATE("(",ROUND((B121/$H121)*100,1),")")</f>
        <v>(86.2)</v>
      </c>
      <c r="D121" s="302">
        <f>SUM(D119:D120)</f>
        <v>2.1441150891389489</v>
      </c>
      <c r="E121" s="299" t="str">
        <f>CONCATENATE("(",ROUND((D121/$H121)*100,1),")")</f>
        <v>(8.3)</v>
      </c>
      <c r="F121" s="302">
        <f>SUM(F119:F120)</f>
        <v>1.425016943581831</v>
      </c>
      <c r="G121" s="299" t="str">
        <f>CONCATENATE("(",ROUND((F121/$H121)*100,1),")")</f>
        <v>(5.5)</v>
      </c>
      <c r="H121" s="302">
        <f>SUM(H119:H120)</f>
        <v>25.869999999999997</v>
      </c>
      <c r="I121" s="299" t="str">
        <f>CONCATENATE("(",ROUND((H121/$H121)*100,1),")")</f>
        <v>(100)</v>
      </c>
      <c r="K121" s="302">
        <f t="shared" si="102"/>
        <v>-1.1448329485926756</v>
      </c>
      <c r="L121" s="302">
        <f t="shared" si="103"/>
        <v>-0.10908109086578133</v>
      </c>
      <c r="M121" s="302">
        <f t="shared" si="104"/>
        <v>-4.2085960541574652E-2</v>
      </c>
      <c r="N121" s="302">
        <f t="shared" si="105"/>
        <v>-1.2960000000000316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17.229432096584965</v>
      </c>
      <c r="C124" s="299" t="str">
        <f>CONCATENATE("(",ROUND((B124/$H126)*100,1),")")</f>
        <v>(70.1)</v>
      </c>
      <c r="D124" s="302">
        <f>'Ind T6'!W45</f>
        <v>0.94795452181541462</v>
      </c>
      <c r="E124" s="299" t="str">
        <f>CONCATENATE("(",ROUND((D124/$H126)*100,1),")")</f>
        <v>(3.9)</v>
      </c>
      <c r="F124" s="302">
        <f>'Ind T6'!X45</f>
        <v>1.0381325686430658</v>
      </c>
      <c r="G124" s="299" t="str">
        <f>CONCATENATE("(",ROUND((F124/$H126)*100,1),")")</f>
        <v>(4.2)</v>
      </c>
      <c r="H124" s="302">
        <f>SUM(B124,D124,F124)</f>
        <v>19.215519187043444</v>
      </c>
      <c r="I124" s="299" t="str">
        <f>CONCATENATE("(",ROUND((H124/$H126)*100,1),")")</f>
        <v>(78.2)</v>
      </c>
      <c r="K124" s="302">
        <f>B124-B114</f>
        <v>-1.542461041525403</v>
      </c>
      <c r="L124" s="302">
        <f>D124-D114</f>
        <v>-0.10626755413544076</v>
      </c>
      <c r="M124" s="302">
        <f>F124-F114</f>
        <v>-6.5810246820067642E-2</v>
      </c>
      <c r="N124" s="302">
        <f>SUM(K124:M124)</f>
        <v>-1.7145388424809114</v>
      </c>
    </row>
    <row r="125" spans="1:14" x14ac:dyDescent="0.2">
      <c r="A125" s="282" t="s">
        <v>365</v>
      </c>
      <c r="B125" s="302">
        <f>'Ind T6'!V44</f>
        <v>3.9266029221015777</v>
      </c>
      <c r="C125" s="299" t="str">
        <f>CONCATENATE("(",ROUND((B125/$H126)*100,1),")")</f>
        <v>(16)</v>
      </c>
      <c r="D125" s="302">
        <f>'Ind T6'!W44</f>
        <v>1.0870794764577529</v>
      </c>
      <c r="E125" s="299" t="str">
        <f>CONCATENATE("(",ROUND((D125/$H126)*100,1),")")</f>
        <v>(4.4)</v>
      </c>
      <c r="F125" s="302">
        <f>'Ind T6'!X44</f>
        <v>0.3447984143971905</v>
      </c>
      <c r="G125" s="299" t="str">
        <f>CONCATENATE("(",ROUND((F125/$H126)*100,1),")")</f>
        <v>(1.4)</v>
      </c>
      <c r="H125" s="302">
        <f t="shared" ref="H125" si="106">SUM(B125,D125,F125)</f>
        <v>5.3584808129565209</v>
      </c>
      <c r="I125" s="299" t="str">
        <f>CONCATENATE("(",ROUND((H125/$H126)*100,1),")")</f>
        <v>(21.8)</v>
      </c>
      <c r="K125" s="302">
        <f t="shared" ref="K125:K126" si="107">B125-B115</f>
        <v>-0.20508373262166968</v>
      </c>
      <c r="L125" s="302">
        <f t="shared" ref="L125:L126" si="108">D125-D115</f>
        <v>-0.11915278402769913</v>
      </c>
      <c r="M125" s="302">
        <f t="shared" ref="M125:M126" si="109">F125-F115</f>
        <v>-6.922464086975344E-2</v>
      </c>
      <c r="N125" s="302">
        <f t="shared" ref="N125:N126" si="110">SUM(K125:M125)</f>
        <v>-0.39346115751912225</v>
      </c>
    </row>
    <row r="126" spans="1:14" x14ac:dyDescent="0.2">
      <c r="A126" s="282" t="s">
        <v>363</v>
      </c>
      <c r="B126" s="302">
        <f>SUM(B124:B125)</f>
        <v>21.156035018686541</v>
      </c>
      <c r="C126" s="299" t="str">
        <f>CONCATENATE("(",ROUND((B126/$H126)*100,1),")")</f>
        <v>(86.1)</v>
      </c>
      <c r="D126" s="302">
        <f>SUM(D124:D125)</f>
        <v>2.0350339982731676</v>
      </c>
      <c r="E126" s="299" t="str">
        <f>CONCATENATE("(",ROUND((D126/$H126)*100,1),")")</f>
        <v>(8.3)</v>
      </c>
      <c r="F126" s="302">
        <f>SUM(F124:F125)</f>
        <v>1.3829309830402563</v>
      </c>
      <c r="G126" s="299" t="str">
        <f>CONCATENATE("(",ROUND((F126/$H126)*100,1),")")</f>
        <v>(5.6)</v>
      </c>
      <c r="H126" s="302">
        <f>SUM(H124:H125)</f>
        <v>24.573999999999966</v>
      </c>
      <c r="I126" s="299" t="str">
        <f>CONCATENATE("(",ROUND((H126/$H126)*100,1),")")</f>
        <v>(100)</v>
      </c>
      <c r="K126" s="302">
        <f t="shared" si="107"/>
        <v>-1.7475447741470731</v>
      </c>
      <c r="L126" s="302">
        <f t="shared" si="108"/>
        <v>-0.22542033816313989</v>
      </c>
      <c r="M126" s="302">
        <f t="shared" si="109"/>
        <v>-0.13503488768982108</v>
      </c>
      <c r="N126" s="302">
        <f t="shared" si="110"/>
        <v>-2.1080000000000343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0.35134021871386262</v>
      </c>
      <c r="C135" s="299" t="str">
        <f>CONCATENATE("(",ROUND((B135/$H137)*100,1),")")</f>
        <v>(68.8)</v>
      </c>
      <c r="D135" s="302">
        <f>'Ind T6'!M54</f>
        <v>5.9872417982807123E-3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0.35732746051214331</v>
      </c>
      <c r="I135" s="299" t="str">
        <f>CONCATENATE("(",ROUND((H135/$H137)*100,1),")")</f>
        <v>(69.9)</v>
      </c>
      <c r="K135" s="302">
        <f>B140-B135</f>
        <v>-1.5252034171057749E-2</v>
      </c>
      <c r="L135" s="302">
        <f>D140-D135</f>
        <v>-1.4571968406780576E-4</v>
      </c>
      <c r="M135" s="302">
        <f>F140-F135</f>
        <v>0</v>
      </c>
      <c r="N135" s="302">
        <f>SUM(K135:M135)</f>
        <v>-1.5397753855125554E-2</v>
      </c>
    </row>
    <row r="136" spans="1:14" x14ac:dyDescent="0.2">
      <c r="A136" s="282" t="s">
        <v>365</v>
      </c>
      <c r="B136" s="302">
        <f>'Ind T6'!L53</f>
        <v>0.12555467800546583</v>
      </c>
      <c r="C136" s="299" t="str">
        <f>CONCATENATE("(",ROUND((B136/$H137)*100,1),")")</f>
        <v>(24.6)</v>
      </c>
      <c r="D136" s="302">
        <f>'Ind T6'!M53</f>
        <v>2.8117861482390299E-2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0.15367253948785611</v>
      </c>
      <c r="I136" s="299" t="str">
        <f>CONCATENATE("(",ROUND((H136/$H137)*100,1),")")</f>
        <v>(30.1)</v>
      </c>
      <c r="K136" s="302">
        <f t="shared" ref="K136:K137" si="112">B141-B136</f>
        <v>-3.5515901840882241E-3</v>
      </c>
      <c r="L136" s="302">
        <f t="shared" ref="L136:L137" si="113">D141-D136</f>
        <v>-1.050655960786049E-3</v>
      </c>
      <c r="M136" s="302">
        <f t="shared" ref="M136:M137" si="114">F141-F136</f>
        <v>0</v>
      </c>
      <c r="N136" s="302">
        <f t="shared" ref="N136:N137" si="115">SUM(K136:M136)</f>
        <v>-4.6022461448742731E-3</v>
      </c>
    </row>
    <row r="137" spans="1:14" x14ac:dyDescent="0.2">
      <c r="A137" s="282" t="s">
        <v>363</v>
      </c>
      <c r="B137" s="302">
        <f>SUM(B135:B136)</f>
        <v>0.47689489671932844</v>
      </c>
      <c r="C137" s="299" t="str">
        <f>CONCATENATE("(",ROUND((B137/$H137)*100,1),")")</f>
        <v>(93.3)</v>
      </c>
      <c r="D137" s="302">
        <f>SUM(D135:D136)</f>
        <v>3.4105103280671012E-2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0.51099999999999945</v>
      </c>
      <c r="I137" s="299" t="str">
        <f>CONCATENATE("(",ROUND((H137/$H137)*100,1),")")</f>
        <v>(100)</v>
      </c>
      <c r="K137" s="302">
        <f t="shared" si="112"/>
        <v>-1.8803624355145987E-2</v>
      </c>
      <c r="L137" s="302">
        <f t="shared" si="113"/>
        <v>-1.1963756448538573E-3</v>
      </c>
      <c r="M137" s="302">
        <f t="shared" si="114"/>
        <v>0</v>
      </c>
      <c r="N137" s="302">
        <f t="shared" si="115"/>
        <v>-1.9999999999999844E-2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0.33608818454280487</v>
      </c>
      <c r="C140" s="299" t="str">
        <f>CONCATENATE("(",ROUND((B140/$H142)*100,1),")")</f>
        <v>(68.4)</v>
      </c>
      <c r="D140" s="302">
        <f>'Ind T6'!R54</f>
        <v>5.8415221142129065E-3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0.34192970665701777</v>
      </c>
      <c r="I140" s="299" t="str">
        <f>CONCATENATE("(",ROUND((H140/$H142)*100,1),")")</f>
        <v>(69.6)</v>
      </c>
      <c r="K140" s="302">
        <f>B145-B140</f>
        <v>-7.8429102236675097E-3</v>
      </c>
      <c r="L140" s="302">
        <f>D145-D140</f>
        <v>9.411642886859254E-5</v>
      </c>
      <c r="M140" s="302">
        <f>F145-F140</f>
        <v>0</v>
      </c>
      <c r="N140" s="302">
        <f>SUM(K140:M140)</f>
        <v>-7.7487937947989171E-3</v>
      </c>
    </row>
    <row r="141" spans="1:14" x14ac:dyDescent="0.2">
      <c r="A141" s="282" t="s">
        <v>365</v>
      </c>
      <c r="B141" s="302">
        <f>'Ind T6'!Q53</f>
        <v>0.1220030878213776</v>
      </c>
      <c r="C141" s="299" t="str">
        <f>CONCATENATE("(",ROUND((B141/$H142)*100,1),")")</f>
        <v>(24.8)</v>
      </c>
      <c r="D141" s="302">
        <f>'Ind T6'!R53</f>
        <v>2.706720552160425E-2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0.14907029334298186</v>
      </c>
      <c r="I141" s="299" t="str">
        <f>CONCATENATE("(",ROUND((H141/$H142)*100,1),")")</f>
        <v>(30.4)</v>
      </c>
      <c r="K141" s="302">
        <f t="shared" ref="K141:K142" si="117">B146-B141</f>
        <v>1.0386825805580174E-3</v>
      </c>
      <c r="L141" s="302">
        <f t="shared" ref="L141:L142" si="118">D146-D141</f>
        <v>-2.8988878575820359E-4</v>
      </c>
      <c r="M141" s="302">
        <f t="shared" ref="M141:M142" si="119">F146-F141</f>
        <v>0</v>
      </c>
      <c r="N141" s="302">
        <f t="shared" ref="N141:N142" si="120">SUM(K141:M141)</f>
        <v>7.4879379479981384E-4</v>
      </c>
    </row>
    <row r="142" spans="1:14" x14ac:dyDescent="0.2">
      <c r="A142" s="282" t="s">
        <v>363</v>
      </c>
      <c r="B142" s="302">
        <f>SUM(B140:B141)</f>
        <v>0.45809127236418246</v>
      </c>
      <c r="C142" s="299" t="str">
        <f>CONCATENATE("(",ROUND((B142/$H142)*100,1),")")</f>
        <v>(93.3)</v>
      </c>
      <c r="D142" s="302">
        <f>SUM(D140:D141)</f>
        <v>3.2908727635817155E-2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0.49099999999999966</v>
      </c>
      <c r="I142" s="299" t="str">
        <f>CONCATENATE("(",ROUND((H142/$H142)*100,1),")")</f>
        <v>(100)</v>
      </c>
      <c r="K142" s="302">
        <f t="shared" si="117"/>
        <v>-6.8042276431095061E-3</v>
      </c>
      <c r="L142" s="302">
        <f t="shared" si="118"/>
        <v>-1.9577235688961192E-4</v>
      </c>
      <c r="M142" s="302">
        <f t="shared" si="119"/>
        <v>0</v>
      </c>
      <c r="N142" s="302">
        <f t="shared" si="120"/>
        <v>-6.999999999999118E-3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0.32824527431913736</v>
      </c>
      <c r="C145" s="299" t="str">
        <f>CONCATENATE("(",ROUND((B145/$H147)*100,1),")")</f>
        <v>(67.8)</v>
      </c>
      <c r="D145" s="302">
        <f>'Ind T6'!W54</f>
        <v>5.9356385430814991E-3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0.33418091286221885</v>
      </c>
      <c r="I145" s="299" t="str">
        <f>CONCATENATE("(",ROUND((H145/$H147)*100,1),")")</f>
        <v>(69)</v>
      </c>
      <c r="K145" s="302">
        <f>B145-B135</f>
        <v>-2.3094944394725259E-2</v>
      </c>
      <c r="L145" s="302">
        <f>D145-D135</f>
        <v>-5.1603255199213216E-5</v>
      </c>
      <c r="M145" s="302">
        <f>F145-F135</f>
        <v>0</v>
      </c>
      <c r="N145" s="302">
        <f>SUM(K145:M145)</f>
        <v>-2.3146547649924472E-2</v>
      </c>
    </row>
    <row r="146" spans="1:14" x14ac:dyDescent="0.2">
      <c r="A146" s="282" t="s">
        <v>365</v>
      </c>
      <c r="B146" s="302">
        <f>'Ind T6'!V53</f>
        <v>0.12304177040193562</v>
      </c>
      <c r="C146" s="299" t="str">
        <f>CONCATENATE("(",ROUND((B146/$H147)*100,1),")")</f>
        <v>(25.4)</v>
      </c>
      <c r="D146" s="302">
        <f>'Ind T6'!W53</f>
        <v>2.6777316735846046E-2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0.14981908713778166</v>
      </c>
      <c r="I146" s="299" t="str">
        <f>CONCATENATE("(",ROUND((H146/$H147)*100,1),")")</f>
        <v>(31)</v>
      </c>
      <c r="K146" s="302">
        <f t="shared" ref="K146:K147" si="122">B146-B136</f>
        <v>-2.5129076035302067E-3</v>
      </c>
      <c r="L146" s="302">
        <f t="shared" ref="L146:L147" si="123">D146-D136</f>
        <v>-1.3405447465442526E-3</v>
      </c>
      <c r="M146" s="302">
        <f t="shared" ref="M146:M147" si="124">F146-F136</f>
        <v>0</v>
      </c>
      <c r="N146" s="302">
        <f t="shared" ref="N146:N147" si="125">SUM(K146:M146)</f>
        <v>-3.8534523500744593E-3</v>
      </c>
    </row>
    <row r="147" spans="1:14" x14ac:dyDescent="0.2">
      <c r="A147" s="282" t="s">
        <v>363</v>
      </c>
      <c r="B147" s="302">
        <f>SUM(B145:B146)</f>
        <v>0.45128704472107295</v>
      </c>
      <c r="C147" s="299" t="str">
        <f>CONCATENATE("(",ROUND((B147/$H147)*100,1),")")</f>
        <v>(93.2)</v>
      </c>
      <c r="D147" s="302">
        <f>SUM(D145:D146)</f>
        <v>3.2712955278927543E-2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0.48400000000000054</v>
      </c>
      <c r="I147" s="299" t="str">
        <f>CONCATENATE("(",ROUND((H147/$H147)*100,1),")")</f>
        <v>(100)</v>
      </c>
      <c r="K147" s="302">
        <f t="shared" si="122"/>
        <v>-2.5607851998255493E-2</v>
      </c>
      <c r="L147" s="302">
        <f t="shared" si="123"/>
        <v>-1.3921480017434693E-3</v>
      </c>
      <c r="M147" s="302">
        <f t="shared" si="124"/>
        <v>0</v>
      </c>
      <c r="N147" s="302">
        <f t="shared" si="125"/>
        <v>-2.6999999999998962E-2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1.4882005640835685</v>
      </c>
      <c r="C156" s="299" t="str">
        <f>CONCATENATE("(",ROUND((B156/$H158)*100,1),")")</f>
        <v>(55.4)</v>
      </c>
      <c r="D156" s="302">
        <f>'Ind T6'!M63</f>
        <v>0.48259897628541198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1.9707995403689804</v>
      </c>
      <c r="I156" s="299" t="str">
        <f>CONCATENATE("(",ROUND((H156/$H158)*100,1),")")</f>
        <v>(73.4)</v>
      </c>
      <c r="K156" s="302">
        <f>B161-B156</f>
        <v>4.4054452416744327E-2</v>
      </c>
      <c r="L156" s="302">
        <f>D161-D156</f>
        <v>1.9861272634619509E-2</v>
      </c>
      <c r="M156" s="302">
        <f>F161-F156</f>
        <v>0</v>
      </c>
      <c r="N156" s="302">
        <f>SUM(K156:M156)</f>
        <v>6.3915725051363836E-2</v>
      </c>
    </row>
    <row r="157" spans="1:14" x14ac:dyDescent="0.2">
      <c r="A157" s="282" t="s">
        <v>365</v>
      </c>
      <c r="B157" s="302">
        <f>'Ind T6'!L62</f>
        <v>0.46281802987812465</v>
      </c>
      <c r="C157" s="299" t="str">
        <f>CONCATENATE("(",ROUND((B157/$H158)*100,1),")")</f>
        <v>(17.2)</v>
      </c>
      <c r="D157" s="302">
        <f>'Ind T6'!M62</f>
        <v>0.24115919774608635</v>
      </c>
      <c r="E157" s="299" t="str">
        <f>CONCATENATE("(",ROUND((D157/$H158)*100,1),")")</f>
        <v>(9)</v>
      </c>
      <c r="F157" s="302">
        <f>'Ind T6'!N62</f>
        <v>1.122323200680724E-2</v>
      </c>
      <c r="G157" s="299" t="str">
        <f>CONCATENATE("(",ROUND((F157/$H158)*100,1),")")</f>
        <v>(0.4)</v>
      </c>
      <c r="H157" s="302">
        <f t="shared" ref="H157" si="126">SUM(B157,D157,F157)</f>
        <v>0.71520045963101819</v>
      </c>
      <c r="I157" s="299" t="str">
        <f>CONCATENATE("(",ROUND((H157/$H158)*100,1),")")</f>
        <v>(26.6)</v>
      </c>
      <c r="K157" s="302">
        <f t="shared" ref="K157:K158" si="127">B162-B157</f>
        <v>3.5946613260514404E-2</v>
      </c>
      <c r="L157" s="302">
        <f t="shared" ref="L157:L158" si="128">D162-D157</f>
        <v>1.198979895260277E-2</v>
      </c>
      <c r="M157" s="302">
        <f t="shared" ref="M157:M158" si="129">F162-F157</f>
        <v>1.4786273551883194E-4</v>
      </c>
      <c r="N157" s="302">
        <f t="shared" ref="N157:N158" si="130">SUM(K157:M157)</f>
        <v>4.8084274948636006E-2</v>
      </c>
    </row>
    <row r="158" spans="1:14" x14ac:dyDescent="0.2">
      <c r="A158" s="282" t="s">
        <v>363</v>
      </c>
      <c r="B158" s="302">
        <f>SUM(B156:B157)</f>
        <v>1.9510185939616931</v>
      </c>
      <c r="C158" s="299" t="str">
        <f>CONCATENATE("(",ROUND((B158/$H158)*100,1),")")</f>
        <v>(72.6)</v>
      </c>
      <c r="D158" s="302">
        <f>SUM(D156:D157)</f>
        <v>0.72375817403149834</v>
      </c>
      <c r="E158" s="299" t="str">
        <f>CONCATENATE("(",ROUND((D158/$H158)*100,1),")")</f>
        <v>(26.9)</v>
      </c>
      <c r="F158" s="302">
        <f>SUM(F156:F157)</f>
        <v>1.122323200680724E-2</v>
      </c>
      <c r="G158" s="299" t="str">
        <f>CONCATENATE("(",ROUND((F158/$H158)*100,1),")")</f>
        <v>(0.4)</v>
      </c>
      <c r="H158" s="302">
        <f>SUM(H156:H157)</f>
        <v>2.6859999999999986</v>
      </c>
      <c r="I158" s="299" t="str">
        <f>CONCATENATE("(",ROUND((H158/$H158)*100,1),")")</f>
        <v>(100)</v>
      </c>
      <c r="K158" s="302">
        <f t="shared" si="127"/>
        <v>8.0001065677258953E-2</v>
      </c>
      <c r="L158" s="302">
        <f t="shared" si="128"/>
        <v>3.1851071587222335E-2</v>
      </c>
      <c r="M158" s="302">
        <f t="shared" si="129"/>
        <v>1.4786273551883194E-4</v>
      </c>
      <c r="N158" s="302">
        <f t="shared" si="130"/>
        <v>0.11200000000000013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1.5322550165003128</v>
      </c>
      <c r="C161" s="299" t="str">
        <f>CONCATENATE("(",ROUND((B161/$H163)*100,1),")")</f>
        <v>(54.8)</v>
      </c>
      <c r="D161" s="302">
        <f>'Ind T6'!R63</f>
        <v>0.50246024892003149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2.0347152654203442</v>
      </c>
      <c r="I161" s="299" t="str">
        <f>CONCATENATE("(",ROUND((H161/$H163)*100,1),")")</f>
        <v>(72.7)</v>
      </c>
      <c r="K161" s="302">
        <f>B166-B161</f>
        <v>5.8608388077859841E-2</v>
      </c>
      <c r="L161" s="302">
        <f>D166-D161</f>
        <v>2.7439241176417162E-2</v>
      </c>
      <c r="M161" s="302">
        <f>F166-F161</f>
        <v>0</v>
      </c>
      <c r="N161" s="302">
        <f>SUM(K161:M161)</f>
        <v>8.6047629254277003E-2</v>
      </c>
    </row>
    <row r="162" spans="1:14" x14ac:dyDescent="0.2">
      <c r="A162" s="282" t="s">
        <v>365</v>
      </c>
      <c r="B162" s="302">
        <f>'Ind T6'!Q62</f>
        <v>0.49876464313863905</v>
      </c>
      <c r="C162" s="299" t="str">
        <f>CONCATENATE("(",ROUND((B162/$H163)*100,1),")")</f>
        <v>(17.8)</v>
      </c>
      <c r="D162" s="302">
        <f>'Ind T6'!R62</f>
        <v>0.25314899669868912</v>
      </c>
      <c r="E162" s="299" t="str">
        <f>CONCATENATE("(",ROUND((D162/$H163)*100,1),")")</f>
        <v>(9)</v>
      </c>
      <c r="F162" s="302">
        <f>'Ind T6'!S62</f>
        <v>1.1371094742326072E-2</v>
      </c>
      <c r="G162" s="299" t="str">
        <f>CONCATENATE("(",ROUND((F162/$H163)*100,1),")")</f>
        <v>(0.4)</v>
      </c>
      <c r="H162" s="302">
        <f t="shared" ref="H162" si="131">SUM(B162,D162,F162)</f>
        <v>0.76328473457965429</v>
      </c>
      <c r="I162" s="299" t="str">
        <f>CONCATENATE("(",ROUND((H162/$H163)*100,1),")")</f>
        <v>(27.3)</v>
      </c>
      <c r="K162" s="302">
        <f t="shared" ref="K162:K163" si="132">B167-B162</f>
        <v>6.6519726354609066E-2</v>
      </c>
      <c r="L162" s="302">
        <f t="shared" ref="L162:L163" si="133">D167-D162</f>
        <v>1.9008779337403803E-2</v>
      </c>
      <c r="M162" s="302">
        <f t="shared" ref="M162:M163" si="134">F167-F162</f>
        <v>4.2386505370702911E-4</v>
      </c>
      <c r="N162" s="302">
        <f t="shared" ref="N162:N163" si="135">SUM(K162:M162)</f>
        <v>8.5952370745719903E-2</v>
      </c>
    </row>
    <row r="163" spans="1:14" x14ac:dyDescent="0.2">
      <c r="A163" s="282" t="s">
        <v>363</v>
      </c>
      <c r="B163" s="302">
        <f>SUM(B161:B162)</f>
        <v>2.031019659638952</v>
      </c>
      <c r="C163" s="299" t="str">
        <f>CONCATENATE("(",ROUND((B163/$H163)*100,1),")")</f>
        <v>(72.6)</v>
      </c>
      <c r="D163" s="302">
        <f>SUM(D161:D162)</f>
        <v>0.75560924561872067</v>
      </c>
      <c r="E163" s="299" t="str">
        <f>CONCATENATE("(",ROUND((D163/$H163)*100,1),")")</f>
        <v>(27)</v>
      </c>
      <c r="F163" s="302">
        <f>SUM(F161:F162)</f>
        <v>1.1371094742326072E-2</v>
      </c>
      <c r="G163" s="299" t="str">
        <f>CONCATENATE("(",ROUND((F163/$H163)*100,1),")")</f>
        <v>(0.4)</v>
      </c>
      <c r="H163" s="302">
        <f>SUM(H161:H162)</f>
        <v>2.7979999999999983</v>
      </c>
      <c r="I163" s="299" t="str">
        <f>CONCATENATE("(",ROUND((H163/$H163)*100,1),")")</f>
        <v>(100)</v>
      </c>
      <c r="K163" s="302">
        <f t="shared" si="132"/>
        <v>0.12512811443246896</v>
      </c>
      <c r="L163" s="302">
        <f t="shared" si="133"/>
        <v>4.6448020513820909E-2</v>
      </c>
      <c r="M163" s="302">
        <f t="shared" si="134"/>
        <v>4.2386505370702911E-4</v>
      </c>
      <c r="N163" s="302">
        <f t="shared" si="135"/>
        <v>0.17199999999999691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1.5908634045781727</v>
      </c>
      <c r="C166" s="299" t="str">
        <f>CONCATENATE("(",ROUND((B166/$H168)*100,1),")")</f>
        <v>(53.6)</v>
      </c>
      <c r="D166" s="302">
        <f>'Ind T6'!W63</f>
        <v>0.52989949009644866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2.1207628946746215</v>
      </c>
      <c r="I166" s="299" t="str">
        <f>CONCATENATE("(",ROUND((H166/$H168)*100,1),")")</f>
        <v>(71.4)</v>
      </c>
      <c r="K166" s="302">
        <f>B166-B156</f>
        <v>0.10266284049460417</v>
      </c>
      <c r="L166" s="302">
        <f>D166-D156</f>
        <v>4.7300513811036671E-2</v>
      </c>
      <c r="M166" s="302">
        <f>F166-F156</f>
        <v>0</v>
      </c>
      <c r="N166" s="302">
        <f>SUM(K166:M166)</f>
        <v>0.14996335430564084</v>
      </c>
    </row>
    <row r="167" spans="1:14" x14ac:dyDescent="0.2">
      <c r="A167" s="282" t="s">
        <v>365</v>
      </c>
      <c r="B167" s="302">
        <f>'Ind T6'!V62</f>
        <v>0.56528436949324812</v>
      </c>
      <c r="C167" s="299" t="str">
        <f>CONCATENATE("(",ROUND((B167/$H168)*100,1),")")</f>
        <v>(19)</v>
      </c>
      <c r="D167" s="302">
        <f>'Ind T6'!W62</f>
        <v>0.27215777603609292</v>
      </c>
      <c r="E167" s="299" t="str">
        <f>CONCATENATE("(",ROUND((D167/$H168)*100,1),")")</f>
        <v>(9.2)</v>
      </c>
      <c r="F167" s="302">
        <f>'Ind T6'!X62</f>
        <v>1.1794959796033101E-2</v>
      </c>
      <c r="G167" s="299" t="str">
        <f>CONCATENATE("(",ROUND((F167/$H168)*100,1),")")</f>
        <v>(0.4)</v>
      </c>
      <c r="H167" s="302">
        <f t="shared" ref="H167" si="136">SUM(B167,D167,F167)</f>
        <v>0.84923710532537411</v>
      </c>
      <c r="I167" s="299" t="str">
        <f>CONCATENATE("(",ROUND((H167/$H168)*100,1),")")</f>
        <v>(28.6)</v>
      </c>
      <c r="K167" s="302">
        <f t="shared" ref="K167:K168" si="137">B167-B157</f>
        <v>0.10246633961512347</v>
      </c>
      <c r="L167" s="302">
        <f t="shared" ref="L167:L168" si="138">D167-D157</f>
        <v>3.0998578290006573E-2</v>
      </c>
      <c r="M167" s="302">
        <f t="shared" ref="M167:M168" si="139">F167-F157</f>
        <v>5.7172778922586105E-4</v>
      </c>
      <c r="N167" s="302">
        <f t="shared" ref="N167:N168" si="140">SUM(K167:M167)</f>
        <v>0.13403664569435592</v>
      </c>
    </row>
    <row r="168" spans="1:14" x14ac:dyDescent="0.2">
      <c r="A168" s="282" t="s">
        <v>363</v>
      </c>
      <c r="B168" s="302">
        <f>SUM(B166:B167)</f>
        <v>2.156147774071421</v>
      </c>
      <c r="C168" s="299" t="str">
        <f>CONCATENATE("(",ROUND((B168/$H168)*100,1),")")</f>
        <v>(72.6)</v>
      </c>
      <c r="D168" s="302">
        <f>SUM(D166:D167)</f>
        <v>0.80205726613254158</v>
      </c>
      <c r="E168" s="299" t="str">
        <f>CONCATENATE("(",ROUND((D168/$H168)*100,1),")")</f>
        <v>(27)</v>
      </c>
      <c r="F168" s="302">
        <f>SUM(F166:F167)</f>
        <v>1.1794959796033101E-2</v>
      </c>
      <c r="G168" s="299" t="str">
        <f>CONCATENATE("(",ROUND((F168/$H168)*100,1),")")</f>
        <v>(0.4)</v>
      </c>
      <c r="H168" s="302">
        <f>SUM(H166:H167)</f>
        <v>2.9699999999999958</v>
      </c>
      <c r="I168" s="299" t="str">
        <f>CONCATENATE("(",ROUND((H168/$H168)*100,1),")")</f>
        <v>(100)</v>
      </c>
      <c r="K168" s="302">
        <f t="shared" si="137"/>
        <v>0.20512918010972792</v>
      </c>
      <c r="L168" s="302">
        <f t="shared" si="138"/>
        <v>7.8299092101043244E-2</v>
      </c>
      <c r="M168" s="302">
        <f t="shared" si="139"/>
        <v>5.7172778922586105E-4</v>
      </c>
      <c r="N168" s="302">
        <f t="shared" si="140"/>
        <v>0.28399999999999703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11.344473249984723</v>
      </c>
      <c r="C177" s="299" t="str">
        <f>CONCATENATE("(",ROUND((B177/$H179)*100,1),")")</f>
        <v>(40.1)</v>
      </c>
      <c r="D177" s="302">
        <f>'Ind T6'!M72</f>
        <v>0.72141904605774687</v>
      </c>
      <c r="E177" s="299" t="str">
        <f>CONCATENATE("(",ROUND((D177/$H179)*100,1),")")</f>
        <v>(2.6)</v>
      </c>
      <c r="F177" s="302">
        <f>'Ind T6'!N72</f>
        <v>12.220225723238139</v>
      </c>
      <c r="G177" s="299" t="str">
        <f>CONCATENATE("(",ROUND((F177/$H179)*100,1),")")</f>
        <v>(43.2)</v>
      </c>
      <c r="H177" s="302">
        <f>SUM(B177,D177,F177)</f>
        <v>24.286118019280607</v>
      </c>
      <c r="I177" s="299" t="str">
        <f>CONCATENATE("(",ROUND((H177/$H179)*100,1),")")</f>
        <v>(85.9)</v>
      </c>
      <c r="K177" s="302">
        <f>B182-B177</f>
        <v>-0.175111021548922</v>
      </c>
      <c r="L177" s="302">
        <f>D182-D177</f>
        <v>1.1122044942133535E-2</v>
      </c>
      <c r="M177" s="302">
        <f>F182-F177</f>
        <v>8.67669093112724E-2</v>
      </c>
      <c r="N177" s="302">
        <f>SUM(K177:M177)</f>
        <v>-7.7222067295516061E-2</v>
      </c>
    </row>
    <row r="178" spans="1:14" x14ac:dyDescent="0.2">
      <c r="A178" s="282" t="s">
        <v>365</v>
      </c>
      <c r="B178" s="302">
        <f>'Ind T6'!L71</f>
        <v>2.0825349653388887</v>
      </c>
      <c r="C178" s="299" t="str">
        <f>CONCATENATE("(",ROUND((B178/$H179)*100,1),")")</f>
        <v>(7.4)</v>
      </c>
      <c r="D178" s="302">
        <f>'Ind T6'!M71</f>
        <v>1.3013427759690659</v>
      </c>
      <c r="E178" s="299" t="str">
        <f>CONCATENATE("(",ROUND((D178/$H179)*100,1),")")</f>
        <v>(4.6)</v>
      </c>
      <c r="F178" s="302">
        <f>'Ind T6'!N71</f>
        <v>0.59400423941140945</v>
      </c>
      <c r="G178" s="299" t="str">
        <f>CONCATENATE("(",ROUND((F178/$H179)*100,1),")")</f>
        <v>(2.1)</v>
      </c>
      <c r="H178" s="302">
        <f t="shared" ref="H178" si="141">SUM(B178,D178,F178)</f>
        <v>3.9778819807193639</v>
      </c>
      <c r="I178" s="299" t="str">
        <f>CONCATENATE("(",ROUND((H178/$H179)*100,1),")")</f>
        <v>(14.1)</v>
      </c>
      <c r="K178" s="302">
        <f t="shared" ref="K178:K179" si="142">B183-B178</f>
        <v>3.0978764311289098E-3</v>
      </c>
      <c r="L178" s="302">
        <f t="shared" ref="L178:L179" si="143">D183-D178</f>
        <v>1.0525503105877521E-2</v>
      </c>
      <c r="M178" s="302">
        <f t="shared" ref="M178:M179" si="144">F183-F178</f>
        <v>3.5986877585264532E-3</v>
      </c>
      <c r="N178" s="302">
        <f t="shared" ref="N178:N179" si="145">SUM(K178:M178)</f>
        <v>1.7222067295532884E-2</v>
      </c>
    </row>
    <row r="179" spans="1:14" x14ac:dyDescent="0.2">
      <c r="A179" s="282" t="s">
        <v>363</v>
      </c>
      <c r="B179" s="302">
        <f>SUM(B177:B178)</f>
        <v>13.427008215323612</v>
      </c>
      <c r="C179" s="299" t="str">
        <f>CONCATENATE("(",ROUND((B179/$H179)*100,1),")")</f>
        <v>(47.5)</v>
      </c>
      <c r="D179" s="302">
        <f>SUM(D177:D178)</f>
        <v>2.0227618220268129</v>
      </c>
      <c r="E179" s="299" t="str">
        <f>CONCATENATE("(",ROUND((D179/$H179)*100,1),")")</f>
        <v>(7.2)</v>
      </c>
      <c r="F179" s="302">
        <f>SUM(F177:F178)</f>
        <v>12.814229962649549</v>
      </c>
      <c r="G179" s="299" t="str">
        <f>CONCATENATE("(",ROUND((F179/$H179)*100,1),")")</f>
        <v>(45.3)</v>
      </c>
      <c r="H179" s="302">
        <f>SUM(H177:H178)</f>
        <v>28.263999999999971</v>
      </c>
      <c r="I179" s="299" t="str">
        <f>CONCATENATE("(",ROUND((H179/$H179)*100,1),")")</f>
        <v>(100)</v>
      </c>
      <c r="K179" s="302">
        <f t="shared" si="142"/>
        <v>-0.17201314511779309</v>
      </c>
      <c r="L179" s="302">
        <f t="shared" si="143"/>
        <v>2.1647548048011167E-2</v>
      </c>
      <c r="M179" s="302">
        <f t="shared" si="144"/>
        <v>9.0365597069798298E-2</v>
      </c>
      <c r="N179" s="302">
        <f t="shared" si="145"/>
        <v>-5.9999999999983622E-2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11.169362228435801</v>
      </c>
      <c r="C182" s="299" t="str">
        <f>CONCATENATE("(",ROUND((B182/$H184)*100,1),")")</f>
        <v>(39.6)</v>
      </c>
      <c r="D182" s="302">
        <f>'Ind T6'!R72</f>
        <v>0.73254109099988041</v>
      </c>
      <c r="E182" s="299" t="str">
        <f>CONCATENATE("(",ROUND((D182/$H184)*100,1),")")</f>
        <v>(2.6)</v>
      </c>
      <c r="F182" s="302">
        <f>'Ind T6'!S72</f>
        <v>12.306992632549411</v>
      </c>
      <c r="G182" s="299" t="str">
        <f>CONCATENATE("(",ROUND((F182/$H184)*100,1),")")</f>
        <v>(43.6)</v>
      </c>
      <c r="H182" s="302">
        <f>SUM(B182,D182,F182)</f>
        <v>24.208895951985092</v>
      </c>
      <c r="I182" s="299" t="str">
        <f>CONCATENATE("(",ROUND((H182/$H184)*100,1),")")</f>
        <v>(85.8)</v>
      </c>
      <c r="K182" s="302">
        <f>B187-B182</f>
        <v>-0.12437433891936323</v>
      </c>
      <c r="L182" s="302">
        <f>D187-D182</f>
        <v>4.269772789690196E-2</v>
      </c>
      <c r="M182" s="302">
        <f>F187-F182</f>
        <v>0.53799558472586462</v>
      </c>
      <c r="N182" s="302">
        <f>SUM(K182:M182)</f>
        <v>0.45631897370340335</v>
      </c>
    </row>
    <row r="183" spans="1:14" x14ac:dyDescent="0.2">
      <c r="A183" s="282" t="s">
        <v>365</v>
      </c>
      <c r="B183" s="302">
        <f>'Ind T6'!Q71</f>
        <v>2.0856328417700176</v>
      </c>
      <c r="C183" s="299" t="str">
        <f>CONCATENATE("(",ROUND((B183/$H184)*100,1),")")</f>
        <v>(7.4)</v>
      </c>
      <c r="D183" s="302">
        <f>'Ind T6'!R71</f>
        <v>1.3118682790749434</v>
      </c>
      <c r="E183" s="299" t="str">
        <f>CONCATENATE("(",ROUND((D183/$H184)*100,1),")")</f>
        <v>(4.7)</v>
      </c>
      <c r="F183" s="302">
        <f>'Ind T6'!S71</f>
        <v>0.5976029271699359</v>
      </c>
      <c r="G183" s="299" t="str">
        <f>CONCATENATE("(",ROUND((F183/$H184)*100,1),")")</f>
        <v>(2.1)</v>
      </c>
      <c r="H183" s="302">
        <f t="shared" ref="H183" si="146">SUM(B183,D183,F183)</f>
        <v>3.9951040480148965</v>
      </c>
      <c r="I183" s="299" t="str">
        <f>CONCATENATE("(",ROUND((H183/$H184)*100,1),")")</f>
        <v>(14.2)</v>
      </c>
      <c r="K183" s="302">
        <f t="shared" ref="K183:K184" si="147">B188-B183</f>
        <v>7.3185241836867476E-2</v>
      </c>
      <c r="L183" s="302">
        <f t="shared" ref="L183:L184" si="148">D188-D183</f>
        <v>6.1125174437439922E-2</v>
      </c>
      <c r="M183" s="302">
        <f t="shared" ref="M183:M184" si="149">F188-F183</f>
        <v>3.8370610022257501E-2</v>
      </c>
      <c r="N183" s="302">
        <f t="shared" ref="N183:N184" si="150">SUM(K183:M183)</f>
        <v>0.1726810262965649</v>
      </c>
    </row>
    <row r="184" spans="1:14" x14ac:dyDescent="0.2">
      <c r="A184" s="282" t="s">
        <v>363</v>
      </c>
      <c r="B184" s="302">
        <f>SUM(B182:B183)</f>
        <v>13.254995070205819</v>
      </c>
      <c r="C184" s="299" t="str">
        <f>CONCATENATE("(",ROUND((B184/$H184)*100,1),")")</f>
        <v>(47)</v>
      </c>
      <c r="D184" s="302">
        <f>SUM(D182:D183)</f>
        <v>2.044409370074824</v>
      </c>
      <c r="E184" s="299" t="str">
        <f>CONCATENATE("(",ROUND((D184/$H184)*100,1),")")</f>
        <v>(7.2)</v>
      </c>
      <c r="F184" s="302">
        <f>SUM(F182:F183)</f>
        <v>12.904595559719347</v>
      </c>
      <c r="G184" s="299" t="str">
        <f>CONCATENATE("(",ROUND((F184/$H184)*100,1),")")</f>
        <v>(45.8)</v>
      </c>
      <c r="H184" s="302">
        <f>SUM(H182:H183)</f>
        <v>28.203999999999986</v>
      </c>
      <c r="I184" s="299" t="str">
        <f>CONCATENATE("(",ROUND((H184/$H184)*100,1),")")</f>
        <v>(100)</v>
      </c>
      <c r="K184" s="302">
        <f t="shared" si="147"/>
        <v>-5.1189097082495749E-2</v>
      </c>
      <c r="L184" s="302">
        <f t="shared" si="148"/>
        <v>0.10382290233434155</v>
      </c>
      <c r="M184" s="302">
        <f t="shared" si="149"/>
        <v>0.57636619474812179</v>
      </c>
      <c r="N184" s="302">
        <f t="shared" si="150"/>
        <v>0.62899999999996759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11.044987889516438</v>
      </c>
      <c r="C187" s="299" t="str">
        <f>CONCATENATE("(",ROUND((B187/$H189)*100,1),")")</f>
        <v>(38.3)</v>
      </c>
      <c r="D187" s="302">
        <f>'Ind T6'!W72</f>
        <v>0.77523881889678237</v>
      </c>
      <c r="E187" s="299" t="str">
        <f>CONCATENATE("(",ROUND((D187/$H189)*100,1),")")</f>
        <v>(2.7)</v>
      </c>
      <c r="F187" s="302">
        <f>'Ind T6'!X72</f>
        <v>12.844988217275276</v>
      </c>
      <c r="G187" s="299" t="str">
        <f>CONCATENATE("(",ROUND((F187/$H189)*100,1),")")</f>
        <v>(44.5)</v>
      </c>
      <c r="H187" s="302">
        <f>SUM(B187,D187,F187)</f>
        <v>24.665214925688495</v>
      </c>
      <c r="I187" s="299" t="str">
        <f>CONCATENATE("(",ROUND((H187/$H189)*100,1),")")</f>
        <v>(85.5)</v>
      </c>
      <c r="K187" s="302">
        <f>B187-B177</f>
        <v>-0.29948536046828522</v>
      </c>
      <c r="L187" s="302">
        <f>D187-D177</f>
        <v>5.3819772839035496E-2</v>
      </c>
      <c r="M187" s="302">
        <f>F187-F177</f>
        <v>0.62476249403713702</v>
      </c>
      <c r="N187" s="302">
        <f>SUM(K187:M187)</f>
        <v>0.37909690640788729</v>
      </c>
    </row>
    <row r="188" spans="1:14" x14ac:dyDescent="0.2">
      <c r="A188" s="282" t="s">
        <v>365</v>
      </c>
      <c r="B188" s="302">
        <f>'Ind T6'!V71</f>
        <v>2.1588180836068851</v>
      </c>
      <c r="C188" s="299" t="str">
        <f>CONCATENATE("(",ROUND((B188/$H189)*100,1),")")</f>
        <v>(7.5)</v>
      </c>
      <c r="D188" s="302">
        <f>'Ind T6'!W71</f>
        <v>1.3729934535123833</v>
      </c>
      <c r="E188" s="299" t="str">
        <f>CONCATENATE("(",ROUND((D188/$H189)*100,1),")")</f>
        <v>(4.8)</v>
      </c>
      <c r="F188" s="302">
        <f>'Ind T6'!X71</f>
        <v>0.63597353719219341</v>
      </c>
      <c r="G188" s="299" t="str">
        <f>CONCATENATE("(",ROUND((F188/$H189)*100,1),")")</f>
        <v>(2.2)</v>
      </c>
      <c r="H188" s="302">
        <f t="shared" ref="H188" si="151">SUM(B188,D188,F188)</f>
        <v>4.1677850743114622</v>
      </c>
      <c r="I188" s="299" t="str">
        <f>CONCATENATE("(",ROUND((H188/$H189)*100,1),")")</f>
        <v>(14.5)</v>
      </c>
      <c r="K188" s="302">
        <f t="shared" ref="K188:K189" si="152">B188-B178</f>
        <v>7.6283118267996386E-2</v>
      </c>
      <c r="L188" s="302">
        <f t="shared" ref="L188:L189" si="153">D188-D178</f>
        <v>7.1650677543317443E-2</v>
      </c>
      <c r="M188" s="302">
        <f t="shared" ref="M188:M189" si="154">F188-F178</f>
        <v>4.1969297780783954E-2</v>
      </c>
      <c r="N188" s="302">
        <f t="shared" ref="N188:N189" si="155">SUM(K188:M188)</f>
        <v>0.18990309359209778</v>
      </c>
    </row>
    <row r="189" spans="1:14" x14ac:dyDescent="0.2">
      <c r="A189" s="282" t="s">
        <v>363</v>
      </c>
      <c r="B189" s="302">
        <f>SUM(B187:B188)</f>
        <v>13.203805973123323</v>
      </c>
      <c r="C189" s="299" t="str">
        <f>CONCATENATE("(",ROUND((B189/$H189)*100,1),")")</f>
        <v>(45.8)</v>
      </c>
      <c r="D189" s="302">
        <f>SUM(D187:D188)</f>
        <v>2.1482322724091656</v>
      </c>
      <c r="E189" s="299" t="str">
        <f>CONCATENATE("(",ROUND((D189/$H189)*100,1),")")</f>
        <v>(7.5)</v>
      </c>
      <c r="F189" s="302">
        <f>SUM(F187:F188)</f>
        <v>13.480961754467469</v>
      </c>
      <c r="G189" s="299" t="str">
        <f>CONCATENATE("(",ROUND((F189/$H189)*100,1),")")</f>
        <v>(46.8)</v>
      </c>
      <c r="H189" s="302">
        <f>SUM(H187:H188)</f>
        <v>28.832999999999956</v>
      </c>
      <c r="I189" s="299" t="str">
        <f>CONCATENATE("(",ROUND((H189/$H189)*100,1),")")</f>
        <v>(100)</v>
      </c>
      <c r="K189" s="302">
        <f t="shared" si="152"/>
        <v>-0.22320224220028884</v>
      </c>
      <c r="L189" s="302">
        <f t="shared" si="153"/>
        <v>0.12547045038235272</v>
      </c>
      <c r="M189" s="302">
        <f t="shared" si="154"/>
        <v>0.66673179181792008</v>
      </c>
      <c r="N189" s="302">
        <f t="shared" si="155"/>
        <v>0.56899999999998396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20.857804460244459</v>
      </c>
      <c r="C198" s="299" t="str">
        <f>CONCATENATE("(",ROUND((B198/$H200)*100,1),")")</f>
        <v>(38.1)</v>
      </c>
      <c r="D198" s="302">
        <f>'Ind T6'!M81</f>
        <v>7.5090125820397251</v>
      </c>
      <c r="E198" s="299" t="str">
        <f>CONCATENATE("(",ROUND((D198/$H200)*100,1),")")</f>
        <v>(13.7)</v>
      </c>
      <c r="F198" s="302">
        <f>'Ind T6'!N81</f>
        <v>1.735695677536423</v>
      </c>
      <c r="G198" s="299" t="str">
        <f>CONCATENATE("(",ROUND((F198/$H200)*100,1),")")</f>
        <v>(3.2)</v>
      </c>
      <c r="H198" s="302">
        <f>SUM(B198,D198,F198)</f>
        <v>30.102512719820606</v>
      </c>
      <c r="I198" s="299" t="str">
        <f>CONCATENATE("(",ROUND((H198/$H200)*100,1),")")</f>
        <v>(55)</v>
      </c>
      <c r="K198" s="302">
        <f>B203-B198</f>
        <v>0.36473146380219745</v>
      </c>
      <c r="L198" s="302">
        <f>D203-D198</f>
        <v>3.4521715816322462E-2</v>
      </c>
      <c r="M198" s="302">
        <f>F203-F198</f>
        <v>3.0083697101161544E-2</v>
      </c>
      <c r="N198" s="302">
        <f>SUM(K198:M198)</f>
        <v>0.42933687671968146</v>
      </c>
    </row>
    <row r="199" spans="1:14" x14ac:dyDescent="0.2">
      <c r="A199" s="282" t="s">
        <v>365</v>
      </c>
      <c r="B199" s="302">
        <f>'Ind T6'!L80</f>
        <v>10.068495369509479</v>
      </c>
      <c r="C199" s="299" t="str">
        <f>CONCATENATE("(",ROUND((B199/$H200)*100,1),")")</f>
        <v>(18.4)</v>
      </c>
      <c r="D199" s="302">
        <f>'Ind T6'!M80</f>
        <v>13.047173911794617</v>
      </c>
      <c r="E199" s="299" t="str">
        <f>CONCATENATE("(",ROUND((D199/$H200)*100,1),")")</f>
        <v>(23.8)</v>
      </c>
      <c r="F199" s="302">
        <f>'Ind T6'!N80</f>
        <v>1.5228179988753741</v>
      </c>
      <c r="G199" s="299" t="str">
        <f>CONCATENATE("(",ROUND((F199/$H200)*100,1),")")</f>
        <v>(2.8)</v>
      </c>
      <c r="H199" s="302">
        <f t="shared" ref="H199" si="156">SUM(B199,D199,F199)</f>
        <v>24.638487280179472</v>
      </c>
      <c r="I199" s="299" t="str">
        <f>CONCATENATE("(",ROUND((H199/$H200)*100,1),")")</f>
        <v>(45)</v>
      </c>
      <c r="K199" s="302">
        <f t="shared" ref="K199:K200" si="157">B204-B199</f>
        <v>0.48160612397940739</v>
      </c>
      <c r="L199" s="302">
        <f t="shared" ref="L199:L200" si="158">D204-D199</f>
        <v>-0.43635675060165902</v>
      </c>
      <c r="M199" s="302">
        <f t="shared" ref="M199:M200" si="159">F204-F199</f>
        <v>5.1413749902451844E-2</v>
      </c>
      <c r="N199" s="302">
        <f t="shared" ref="N199:N200" si="160">SUM(K199:M199)</f>
        <v>9.6663123280200214E-2</v>
      </c>
    </row>
    <row r="200" spans="1:14" x14ac:dyDescent="0.2">
      <c r="A200" s="282" t="s">
        <v>363</v>
      </c>
      <c r="B200" s="302">
        <f>SUM(B198:B199)</f>
        <v>30.926299829753937</v>
      </c>
      <c r="C200" s="299" t="str">
        <f>CONCATENATE("(",ROUND((B200/$H200)*100,1),")")</f>
        <v>(56.5)</v>
      </c>
      <c r="D200" s="302">
        <f>SUM(D198:D199)</f>
        <v>20.556186493834343</v>
      </c>
      <c r="E200" s="299" t="str">
        <f>CONCATENATE("(",ROUND((D200/$H200)*100,1),")")</f>
        <v>(37.6)</v>
      </c>
      <c r="F200" s="302">
        <f>SUM(F198:F199)</f>
        <v>3.258513676411797</v>
      </c>
      <c r="G200" s="299" t="str">
        <f>CONCATENATE("(",ROUND((F200/$H200)*100,1),")")</f>
        <v>(6)</v>
      </c>
      <c r="H200" s="302">
        <f>SUM(H198:H199)</f>
        <v>54.741000000000078</v>
      </c>
      <c r="I200" s="299" t="str">
        <f>CONCATENATE("(",ROUND((H200/$H200)*100,1),")")</f>
        <v>(100)</v>
      </c>
      <c r="K200" s="302">
        <f t="shared" si="157"/>
        <v>0.84633758778160484</v>
      </c>
      <c r="L200" s="302">
        <f t="shared" si="158"/>
        <v>-0.40183503478533567</v>
      </c>
      <c r="M200" s="302">
        <f t="shared" si="159"/>
        <v>8.1497447003613388E-2</v>
      </c>
      <c r="N200" s="302">
        <f t="shared" si="160"/>
        <v>0.52599999999988256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21.222535924046657</v>
      </c>
      <c r="C203" s="299" t="str">
        <f>CONCATENATE("(",ROUND((B203/$H205)*100,1),")")</f>
        <v>(38.4)</v>
      </c>
      <c r="D203" s="302">
        <f>'Ind T6'!R81</f>
        <v>7.5435342978560476</v>
      </c>
      <c r="E203" s="299" t="str">
        <f>CONCATENATE("(",ROUND((D203/$H205)*100,1),")")</f>
        <v>(13.6)</v>
      </c>
      <c r="F203" s="302">
        <f>'Ind T6'!S81</f>
        <v>1.7657793746375845</v>
      </c>
      <c r="G203" s="299" t="str">
        <f>CONCATENATE("(",ROUND((F203/$H205)*100,1),")")</f>
        <v>(3.2)</v>
      </c>
      <c r="H203" s="302">
        <f>SUM(B203,D203,F203)</f>
        <v>30.53184959654029</v>
      </c>
      <c r="I203" s="299" t="str">
        <f>CONCATENATE("(",ROUND((H203/$H205)*100,1),")")</f>
        <v>(55.2)</v>
      </c>
      <c r="K203" s="302">
        <f>B208-B203</f>
        <v>0.24881765544156664</v>
      </c>
      <c r="L203" s="302">
        <f>D208-D203</f>
        <v>7.1910804138072493E-2</v>
      </c>
      <c r="M203" s="302">
        <f>F208-F203</f>
        <v>3.5669255626164409E-2</v>
      </c>
      <c r="N203" s="302">
        <f>SUM(K203:M203)</f>
        <v>0.35639771520580354</v>
      </c>
    </row>
    <row r="204" spans="1:14" x14ac:dyDescent="0.2">
      <c r="A204" s="282" t="s">
        <v>365</v>
      </c>
      <c r="B204" s="302">
        <f>'Ind T6'!Q80</f>
        <v>10.550101493488887</v>
      </c>
      <c r="C204" s="299" t="str">
        <f>CONCATENATE("(",ROUND((B204/$H205)*100,1),")")</f>
        <v>(19.1)</v>
      </c>
      <c r="D204" s="302">
        <f>'Ind T6'!R80</f>
        <v>12.610817161192958</v>
      </c>
      <c r="E204" s="299" t="str">
        <f>CONCATENATE("(",ROUND((D204/$H205)*100,1),")")</f>
        <v>(22.8)</v>
      </c>
      <c r="F204" s="302">
        <f>'Ind T6'!S80</f>
        <v>1.5742317487778259</v>
      </c>
      <c r="G204" s="299" t="str">
        <f>CONCATENATE("(",ROUND((F204/$H205)*100,1),")")</f>
        <v>(2.8)</v>
      </c>
      <c r="H204" s="302">
        <f t="shared" ref="H204" si="161">SUM(B204,D204,F204)</f>
        <v>24.73515040345967</v>
      </c>
      <c r="I204" s="299" t="str">
        <f>CONCATENATE("(",ROUND((H204/$H205)*100,1),")")</f>
        <v>(44.8)</v>
      </c>
      <c r="K204" s="302">
        <f t="shared" ref="K204:K205" si="162">B209-B204</f>
        <v>0.83170542336959308</v>
      </c>
      <c r="L204" s="302">
        <f t="shared" ref="L204:L205" si="163">D209-D204</f>
        <v>-0.83988546959062305</v>
      </c>
      <c r="M204" s="302">
        <f t="shared" ref="M204:M205" si="164">F209-F204</f>
        <v>0.10678233101519696</v>
      </c>
      <c r="N204" s="302">
        <f t="shared" ref="N204:N205" si="165">SUM(K204:M204)</f>
        <v>9.8602284794166994E-2</v>
      </c>
    </row>
    <row r="205" spans="1:14" x14ac:dyDescent="0.2">
      <c r="A205" s="282" t="s">
        <v>363</v>
      </c>
      <c r="B205" s="302">
        <f>SUM(B203:B204)</f>
        <v>31.772637417535542</v>
      </c>
      <c r="C205" s="299" t="str">
        <f>CONCATENATE("(",ROUND((B205/$H205)*100,1),")")</f>
        <v>(57.5)</v>
      </c>
      <c r="D205" s="302">
        <f>SUM(D203:D204)</f>
        <v>20.154351459049007</v>
      </c>
      <c r="E205" s="299" t="str">
        <f>CONCATENATE("(",ROUND((D205/$H205)*100,1),")")</f>
        <v>(36.5)</v>
      </c>
      <c r="F205" s="302">
        <f>SUM(F203:F204)</f>
        <v>3.3400111234154104</v>
      </c>
      <c r="G205" s="299" t="str">
        <f>CONCATENATE("(",ROUND((F205/$H205)*100,1),")")</f>
        <v>(6)</v>
      </c>
      <c r="H205" s="302">
        <f>SUM(H203:H204)</f>
        <v>55.26699999999996</v>
      </c>
      <c r="I205" s="299" t="str">
        <f>CONCATENATE("(",ROUND((H205/$H205)*100,1),")")</f>
        <v>(100)</v>
      </c>
      <c r="K205" s="302">
        <f t="shared" si="162"/>
        <v>1.0805230788111615</v>
      </c>
      <c r="L205" s="302">
        <f t="shared" si="163"/>
        <v>-0.76797466545255233</v>
      </c>
      <c r="M205" s="302">
        <f t="shared" si="164"/>
        <v>0.14245158664136115</v>
      </c>
      <c r="N205" s="302">
        <f t="shared" si="165"/>
        <v>0.45499999999997032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21.471353579488223</v>
      </c>
      <c r="C208" s="299" t="str">
        <f>CONCATENATE("(",ROUND((B208/$H210)*100,1),")")</f>
        <v>(38.5)</v>
      </c>
      <c r="D208" s="302">
        <f>'Ind T6'!W81</f>
        <v>7.6154451019941201</v>
      </c>
      <c r="E208" s="299" t="str">
        <f>CONCATENATE("(",ROUND((D208/$H210)*100,1),")")</f>
        <v>(13.7)</v>
      </c>
      <c r="F208" s="302">
        <f>'Ind T6'!X81</f>
        <v>1.8014486302637489</v>
      </c>
      <c r="G208" s="299" t="str">
        <f>CONCATENATE("(",ROUND((F208/$H210)*100,1),")")</f>
        <v>(3.2)</v>
      </c>
      <c r="H208" s="302">
        <f>SUM(B208,D208,F208)</f>
        <v>30.888247311746092</v>
      </c>
      <c r="I208" s="299" t="str">
        <f>CONCATENATE("(",ROUND((H208/$H210)*100,1),")")</f>
        <v>(55.4)</v>
      </c>
      <c r="K208" s="302">
        <f>B208-B198</f>
        <v>0.6135491192437641</v>
      </c>
      <c r="L208" s="302">
        <f>D208-D198</f>
        <v>0.10643251995439496</v>
      </c>
      <c r="M208" s="302">
        <f>F208-F198</f>
        <v>6.5752952727325953E-2</v>
      </c>
      <c r="N208" s="302">
        <f>SUM(K208:M208)</f>
        <v>0.785734591925485</v>
      </c>
    </row>
    <row r="209" spans="1:14" x14ac:dyDescent="0.2">
      <c r="A209" s="282" t="s">
        <v>365</v>
      </c>
      <c r="B209" s="302">
        <f>'Ind T6'!V80</f>
        <v>11.38180691685848</v>
      </c>
      <c r="C209" s="299" t="str">
        <f>CONCATENATE("(",ROUND((B209/$H210)*100,1),")")</f>
        <v>(20.4)</v>
      </c>
      <c r="D209" s="302">
        <f>'Ind T6'!W80</f>
        <v>11.770931691602335</v>
      </c>
      <c r="E209" s="299" t="str">
        <f>CONCATENATE("(",ROUND((D209/$H210)*100,1),")")</f>
        <v>(21.1)</v>
      </c>
      <c r="F209" s="302">
        <f>'Ind T6'!X80</f>
        <v>1.6810140797930229</v>
      </c>
      <c r="G209" s="299" t="str">
        <f>CONCATENATE("(",ROUND((F209/$H210)*100,1),")")</f>
        <v>(3)</v>
      </c>
      <c r="H209" s="302">
        <f t="shared" ref="H209" si="166">SUM(B209,D209,F209)</f>
        <v>24.833752688253838</v>
      </c>
      <c r="I209" s="299" t="str">
        <f>CONCATENATE("(",ROUND((H209/$H210)*100,1),")")</f>
        <v>(44.6)</v>
      </c>
      <c r="K209" s="302">
        <f t="shared" ref="K209:K210" si="167">B209-B199</f>
        <v>1.3133115473490005</v>
      </c>
      <c r="L209" s="302">
        <f t="shared" ref="L209:L210" si="168">D209-D199</f>
        <v>-1.2762422201922821</v>
      </c>
      <c r="M209" s="302">
        <f t="shared" ref="M209:M210" si="169">F209-F199</f>
        <v>0.15819608091764881</v>
      </c>
      <c r="N209" s="302">
        <f t="shared" ref="N209:N210" si="170">SUM(K209:M209)</f>
        <v>0.19526540807436721</v>
      </c>
    </row>
    <row r="210" spans="1:14" x14ac:dyDescent="0.2">
      <c r="A210" s="282" t="s">
        <v>363</v>
      </c>
      <c r="B210" s="302">
        <f>SUM(B208:B209)</f>
        <v>32.853160496346703</v>
      </c>
      <c r="C210" s="299" t="str">
        <f>CONCATENATE("(",ROUND((B210/$H210)*100,1),")")</f>
        <v>(59)</v>
      </c>
      <c r="D210" s="302">
        <f>SUM(D208:D209)</f>
        <v>19.386376793596455</v>
      </c>
      <c r="E210" s="299" t="str">
        <f>CONCATENATE("(",ROUND((D210/$H210)*100,1),")")</f>
        <v>(34.8)</v>
      </c>
      <c r="F210" s="302">
        <f>SUM(F208:F209)</f>
        <v>3.4824627100567715</v>
      </c>
      <c r="G210" s="299" t="str">
        <f>CONCATENATE("(",ROUND((F210/$H210)*100,1),")")</f>
        <v>(6.2)</v>
      </c>
      <c r="H210" s="302">
        <f>SUM(H208:H209)</f>
        <v>55.72199999999993</v>
      </c>
      <c r="I210" s="299" t="str">
        <f>CONCATENATE("(",ROUND((H210/$H210)*100,1),")")</f>
        <v>(100)</v>
      </c>
      <c r="K210" s="302">
        <f t="shared" si="167"/>
        <v>1.9268606665927663</v>
      </c>
      <c r="L210" s="302">
        <f t="shared" si="168"/>
        <v>-1.169809700237888</v>
      </c>
      <c r="M210" s="302">
        <f t="shared" si="169"/>
        <v>0.22394903364497454</v>
      </c>
      <c r="N210" s="302">
        <f t="shared" si="170"/>
        <v>0.98099999999985288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8.5134557495186467</v>
      </c>
      <c r="C219" s="299" t="str">
        <f>CONCATENATE("(",ROUND((B219/$H221)*100,1),")")</f>
        <v>(53.8)</v>
      </c>
      <c r="D219" s="302">
        <f>'Ind T6'!M90</f>
        <v>1.5759019682486901</v>
      </c>
      <c r="E219" s="299" t="str">
        <f>CONCATENATE("(",ROUND((D219/$H221)*100,1),")")</f>
        <v>(10)</v>
      </c>
      <c r="F219" s="302">
        <f>'Ind T6'!N90</f>
        <v>2.27008825038611</v>
      </c>
      <c r="G219" s="299" t="str">
        <f>CONCATENATE("(",ROUND((F219/$H221)*100,1),")")</f>
        <v>(14.3)</v>
      </c>
      <c r="H219" s="302">
        <f>SUM(B219,D219,F219)</f>
        <v>12.359445968153446</v>
      </c>
      <c r="I219" s="299" t="str">
        <f>CONCATENATE("(",ROUND((H219/$H221)*100,1),")")</f>
        <v>(78.1)</v>
      </c>
      <c r="K219" s="302">
        <f>B224-B219</f>
        <v>0.68647210093497257</v>
      </c>
      <c r="L219" s="302">
        <f>D224-D219</f>
        <v>0.13822279309026975</v>
      </c>
      <c r="M219" s="302">
        <f>F224-F219</f>
        <v>0.19208525537250098</v>
      </c>
      <c r="N219" s="302">
        <f>SUM(K219:M219)</f>
        <v>1.0167801493977433</v>
      </c>
    </row>
    <row r="220" spans="1:14" x14ac:dyDescent="0.2">
      <c r="A220" s="282" t="s">
        <v>365</v>
      </c>
      <c r="B220" s="302">
        <f>'Ind T6'!L89</f>
        <v>2.0317121788155732</v>
      </c>
      <c r="C220" s="299" t="str">
        <f>CONCATENATE("(",ROUND((B220/$H221)*100,1),")")</f>
        <v>(12.8)</v>
      </c>
      <c r="D220" s="302">
        <f>'Ind T6'!M89</f>
        <v>1.3649313886881906</v>
      </c>
      <c r="E220" s="299" t="str">
        <f>CONCATENATE("(",ROUND((D220/$H221)*100,1),")")</f>
        <v>(8.6)</v>
      </c>
      <c r="F220" s="302">
        <f>'Ind T6'!N89</f>
        <v>6.7910464342771204E-2</v>
      </c>
      <c r="G220" s="299" t="str">
        <f>CONCATENATE("(",ROUND((F220/$H221)*100,1),")")</f>
        <v>(0.4)</v>
      </c>
      <c r="H220" s="302">
        <f t="shared" ref="H220" si="171">SUM(B220,D220,F220)</f>
        <v>3.4645540318465353</v>
      </c>
      <c r="I220" s="299" t="str">
        <f>CONCATENATE("(",ROUND((H220/$H221)*100,1),")")</f>
        <v>(21.9)</v>
      </c>
      <c r="K220" s="302">
        <f t="shared" ref="K220:K221" si="172">B225-B220</f>
        <v>0.25333024305187202</v>
      </c>
      <c r="L220" s="302">
        <f t="shared" ref="L220:L221" si="173">D225-D220</f>
        <v>0.19246751542775509</v>
      </c>
      <c r="M220" s="302">
        <f t="shared" ref="M220:M221" si="174">F225-F220</f>
        <v>3.422092122642495E-3</v>
      </c>
      <c r="N220" s="302">
        <f t="shared" ref="N220:N221" si="175">SUM(K220:M220)</f>
        <v>0.4492198506022696</v>
      </c>
    </row>
    <row r="221" spans="1:14" x14ac:dyDescent="0.2">
      <c r="A221" s="282" t="s">
        <v>363</v>
      </c>
      <c r="B221" s="302">
        <f>SUM(B219:B220)</f>
        <v>10.545167928334219</v>
      </c>
      <c r="C221" s="299" t="str">
        <f>CONCATENATE("(",ROUND((B221/$H221)*100,1),")")</f>
        <v>(66.6)</v>
      </c>
      <c r="D221" s="302">
        <f>SUM(D219:D220)</f>
        <v>2.9408333569368805</v>
      </c>
      <c r="E221" s="299" t="str">
        <f>CONCATENATE("(",ROUND((D221/$H221)*100,1),")")</f>
        <v>(18.6)</v>
      </c>
      <c r="F221" s="302">
        <f>SUM(F219:F220)</f>
        <v>2.3379987147288812</v>
      </c>
      <c r="G221" s="299" t="str">
        <f>CONCATENATE("(",ROUND((F221/$H221)*100,1),")")</f>
        <v>(14.8)</v>
      </c>
      <c r="H221" s="302">
        <f>SUM(H219:H220)</f>
        <v>15.823999999999982</v>
      </c>
      <c r="I221" s="299" t="str">
        <f>CONCATENATE("(",ROUND((H221/$H221)*100,1),")")</f>
        <v>(100)</v>
      </c>
      <c r="K221" s="302">
        <f t="shared" si="172"/>
        <v>0.93980234398684459</v>
      </c>
      <c r="L221" s="302">
        <f t="shared" si="173"/>
        <v>0.33069030851802506</v>
      </c>
      <c r="M221" s="302">
        <f t="shared" si="174"/>
        <v>0.19550734749514342</v>
      </c>
      <c r="N221" s="302">
        <f t="shared" si="175"/>
        <v>1.4660000000000131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9.1999278504536193</v>
      </c>
      <c r="C224" s="299" t="str">
        <f>CONCATENATE("(",ROUND((B224/$H226)*100,1),")")</f>
        <v>(53.2)</v>
      </c>
      <c r="D224" s="302">
        <f>'Ind T6'!R90</f>
        <v>1.7141247613389599</v>
      </c>
      <c r="E224" s="299" t="str">
        <f>CONCATENATE("(",ROUND((D224/$H226)*100,1),")")</f>
        <v>(9.9)</v>
      </c>
      <c r="F224" s="302">
        <f>'Ind T6'!S90</f>
        <v>2.4621735057586109</v>
      </c>
      <c r="G224" s="299" t="str">
        <f>CONCATENATE("(",ROUND((F224/$H226)*100,1),")")</f>
        <v>(14.2)</v>
      </c>
      <c r="H224" s="302">
        <f>SUM(B224,D224,F224)</f>
        <v>13.376226117551191</v>
      </c>
      <c r="I224" s="299" t="str">
        <f>CONCATENATE("(",ROUND((H224/$H226)*100,1),")")</f>
        <v>(77.4)</v>
      </c>
      <c r="K224" s="302">
        <f>B229-B224</f>
        <v>0.13232493186733763</v>
      </c>
      <c r="L224" s="302">
        <f>D229-D224</f>
        <v>0.11731006791551235</v>
      </c>
      <c r="M224" s="302">
        <f>F229-F224</f>
        <v>0.15337200848988841</v>
      </c>
      <c r="N224" s="302">
        <f>SUM(K224:M224)</f>
        <v>0.40300700827273839</v>
      </c>
    </row>
    <row r="225" spans="1:14" x14ac:dyDescent="0.2">
      <c r="A225" s="282" t="s">
        <v>365</v>
      </c>
      <c r="B225" s="302">
        <f>'Ind T6'!Q89</f>
        <v>2.2850424218674452</v>
      </c>
      <c r="C225" s="299" t="str">
        <f>CONCATENATE("(",ROUND((B225/$H226)*100,1),")")</f>
        <v>(13.2)</v>
      </c>
      <c r="D225" s="302">
        <f>'Ind T6'!R89</f>
        <v>1.5573989041159457</v>
      </c>
      <c r="E225" s="299" t="str">
        <f>CONCATENATE("(",ROUND((D225/$H226)*100,1),")")</f>
        <v>(9)</v>
      </c>
      <c r="F225" s="302">
        <f>'Ind T6'!S89</f>
        <v>7.1332556465413699E-2</v>
      </c>
      <c r="G225" s="299" t="str">
        <f>CONCATENATE("(",ROUND((F225/$H226)*100,1),")")</f>
        <v>(0.4)</v>
      </c>
      <c r="H225" s="302">
        <f t="shared" ref="H225" si="176">SUM(B225,D225,F225)</f>
        <v>3.9137738824488046</v>
      </c>
      <c r="I225" s="299" t="str">
        <f>CONCATENATE("(",ROUND((H225/$H226)*100,1),")")</f>
        <v>(22.6)</v>
      </c>
      <c r="K225" s="302">
        <f t="shared" ref="K225:K226" si="177">B230-B225</f>
        <v>0.18426393987129641</v>
      </c>
      <c r="L225" s="302">
        <f t="shared" ref="L225:L226" si="178">D230-D225</f>
        <v>0.19117557939671159</v>
      </c>
      <c r="M225" s="302">
        <f t="shared" ref="M225:M226" si="179">F230-F225</f>
        <v>5.5347245927218902E-4</v>
      </c>
      <c r="N225" s="302">
        <f t="shared" ref="N225:N226" si="180">SUM(K225:M225)</f>
        <v>0.37599299172728018</v>
      </c>
    </row>
    <row r="226" spans="1:14" x14ac:dyDescent="0.2">
      <c r="A226" s="282" t="s">
        <v>363</v>
      </c>
      <c r="B226" s="302">
        <f>SUM(B224:B225)</f>
        <v>11.484970272321064</v>
      </c>
      <c r="C226" s="299" t="str">
        <f>CONCATENATE("(",ROUND((B226/$H226)*100,1),")")</f>
        <v>(66.4)</v>
      </c>
      <c r="D226" s="302">
        <f>SUM(D224:D225)</f>
        <v>3.2715236654549056</v>
      </c>
      <c r="E226" s="299" t="str">
        <f>CONCATENATE("(",ROUND((D226/$H226)*100,1),")")</f>
        <v>(18.9)</v>
      </c>
      <c r="F226" s="302">
        <f>SUM(F224:F225)</f>
        <v>2.5335060622240246</v>
      </c>
      <c r="G226" s="299" t="str">
        <f>CONCATENATE("(",ROUND((F226/$H226)*100,1),")")</f>
        <v>(14.7)</v>
      </c>
      <c r="H226" s="302">
        <f>SUM(H224:H225)</f>
        <v>17.289999999999996</v>
      </c>
      <c r="I226" s="299" t="str">
        <f>CONCATENATE("(",ROUND((H226/$H226)*100,1),")")</f>
        <v>(100)</v>
      </c>
      <c r="K226" s="302">
        <f t="shared" si="177"/>
        <v>0.31658887173863448</v>
      </c>
      <c r="L226" s="302">
        <f t="shared" si="178"/>
        <v>0.30848564731222394</v>
      </c>
      <c r="M226" s="302">
        <f t="shared" si="179"/>
        <v>0.15392548094916059</v>
      </c>
      <c r="N226" s="302">
        <f t="shared" si="180"/>
        <v>0.77900000000001901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9.3322527823209569</v>
      </c>
      <c r="C229" s="299" t="str">
        <f>CONCATENATE("(",ROUND((B229/$H231)*100,1),")")</f>
        <v>(51.6)</v>
      </c>
      <c r="D229" s="302">
        <f>'Ind T6'!W90</f>
        <v>1.8314348292544722</v>
      </c>
      <c r="E229" s="299" t="str">
        <f>CONCATENATE("(",ROUND((D229/$H231)*100,1),")")</f>
        <v>(10.1)</v>
      </c>
      <c r="F229" s="302">
        <f>'Ind T6'!X90</f>
        <v>2.6155455142484993</v>
      </c>
      <c r="G229" s="299" t="str">
        <f>CONCATENATE("(",ROUND((F229/$H231)*100,1),")")</f>
        <v>(14.5)</v>
      </c>
      <c r="H229" s="302">
        <f>SUM(B229,D229,F229)</f>
        <v>13.779233125823929</v>
      </c>
      <c r="I229" s="299" t="str">
        <f>CONCATENATE("(",ROUND((H229/$H231)*100,1),")")</f>
        <v>(76.3)</v>
      </c>
      <c r="K229" s="302">
        <f>B229-B219</f>
        <v>0.8187970328023102</v>
      </c>
      <c r="L229" s="302">
        <f>D229-D219</f>
        <v>0.2555328610057821</v>
      </c>
      <c r="M229" s="302">
        <f>F229-F219</f>
        <v>0.3454572638623894</v>
      </c>
      <c r="N229" s="302">
        <f>SUM(K229:M229)</f>
        <v>1.4197871576704817</v>
      </c>
    </row>
    <row r="230" spans="1:14" x14ac:dyDescent="0.2">
      <c r="A230" s="282" t="s">
        <v>365</v>
      </c>
      <c r="B230" s="302">
        <f>'Ind T6'!V89</f>
        <v>2.4693063617387416</v>
      </c>
      <c r="C230" s="299" t="str">
        <f>CONCATENATE("(",ROUND((B230/$H231)*100,1),")")</f>
        <v>(13.7)</v>
      </c>
      <c r="D230" s="302">
        <f>'Ind T6'!W89</f>
        <v>1.7485744835126573</v>
      </c>
      <c r="E230" s="299" t="str">
        <f>CONCATENATE("(",ROUND((D230/$H231)*100,1),")")</f>
        <v>(9.7)</v>
      </c>
      <c r="F230" s="302">
        <f>'Ind T6'!X89</f>
        <v>7.1886028924685888E-2</v>
      </c>
      <c r="G230" s="299" t="str">
        <f>CONCATENATE("(",ROUND((F230/$H231)*100,1),")")</f>
        <v>(0.4)</v>
      </c>
      <c r="H230" s="302">
        <f t="shared" ref="H230" si="181">SUM(B230,D230,F230)</f>
        <v>4.2897668741760846</v>
      </c>
      <c r="I230" s="299" t="str">
        <f>CONCATENATE("(",ROUND((H230/$H231)*100,1),")")</f>
        <v>(23.7)</v>
      </c>
      <c r="K230" s="302">
        <f t="shared" ref="K230:K231" si="182">B230-B220</f>
        <v>0.43759418292316843</v>
      </c>
      <c r="L230" s="302">
        <f t="shared" ref="L230:L231" si="183">D230-D220</f>
        <v>0.38364309482446668</v>
      </c>
      <c r="M230" s="302">
        <f t="shared" ref="M230:M231" si="184">F230-F220</f>
        <v>3.975564581914684E-3</v>
      </c>
      <c r="N230" s="302">
        <f t="shared" ref="N230:N231" si="185">SUM(K230:M230)</f>
        <v>0.82521284232954983</v>
      </c>
    </row>
    <row r="231" spans="1:14" x14ac:dyDescent="0.2">
      <c r="A231" s="282" t="s">
        <v>363</v>
      </c>
      <c r="B231" s="302">
        <f>SUM(B229:B230)</f>
        <v>11.801559144059699</v>
      </c>
      <c r="C231" s="299" t="str">
        <f>CONCATENATE("(",ROUND((B231/$H231)*100,1),")")</f>
        <v>(65.3)</v>
      </c>
      <c r="D231" s="302">
        <f>SUM(D229:D230)</f>
        <v>3.5800093127671295</v>
      </c>
      <c r="E231" s="299" t="str">
        <f>CONCATENATE("(",ROUND((D231/$H231)*100,1),")")</f>
        <v>(19.8)</v>
      </c>
      <c r="F231" s="302">
        <f>SUM(F229:F230)</f>
        <v>2.6874315431731852</v>
      </c>
      <c r="G231" s="299" t="str">
        <f>CONCATENATE("(",ROUND((F231/$H231)*100,1),")")</f>
        <v>(14.9)</v>
      </c>
      <c r="H231" s="302">
        <f>SUM(H229:H230)</f>
        <v>18.069000000000013</v>
      </c>
      <c r="I231" s="299" t="str">
        <f>CONCATENATE("(",ROUND((H231/$H231)*100,1),")")</f>
        <v>(100)</v>
      </c>
      <c r="K231" s="302">
        <f t="shared" si="182"/>
        <v>1.2563912157254791</v>
      </c>
      <c r="L231" s="302">
        <f t="shared" si="183"/>
        <v>0.639175955830249</v>
      </c>
      <c r="M231" s="302">
        <f t="shared" si="184"/>
        <v>0.34943282844430401</v>
      </c>
      <c r="N231" s="302">
        <f t="shared" si="185"/>
        <v>2.2450000000000321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5.1815593982615935</v>
      </c>
      <c r="C240" s="299" t="str">
        <f>CONCATENATE("(",ROUND((B240/$H242)*100,1),")")</f>
        <v>(20.9)</v>
      </c>
      <c r="D240" s="302">
        <f>'Ind T6'!M99</f>
        <v>5.5125013699733989</v>
      </c>
      <c r="E240" s="299" t="str">
        <f>CONCATENATE("(",ROUND((D240/$H242)*100,1),")")</f>
        <v>(22.3)</v>
      </c>
      <c r="F240" s="302">
        <f>'Ind T6'!N99</f>
        <v>0.50148046440376759</v>
      </c>
      <c r="G240" s="299" t="str">
        <f>CONCATENATE("(",ROUND((F240/$H242)*100,1),")")</f>
        <v>(2)</v>
      </c>
      <c r="H240" s="302">
        <f>SUM(B240,D240,F240)</f>
        <v>11.19554123263876</v>
      </c>
      <c r="I240" s="299" t="str">
        <f>CONCATENATE("(",ROUND((H240/$H242)*100,1),")")</f>
        <v>(45.2)</v>
      </c>
      <c r="K240" s="302">
        <f>B245-B240</f>
        <v>0.46596609506223974</v>
      </c>
      <c r="L240" s="302">
        <f>D245-D240</f>
        <v>0.51148903633517673</v>
      </c>
      <c r="M240" s="302">
        <f>F245-F240</f>
        <v>3.1833333137869513E-2</v>
      </c>
      <c r="N240" s="302">
        <f>SUM(K240:M240)</f>
        <v>1.009288464535286</v>
      </c>
    </row>
    <row r="241" spans="1:14" x14ac:dyDescent="0.2">
      <c r="A241" s="282" t="s">
        <v>365</v>
      </c>
      <c r="B241" s="302">
        <f>'Ind T6'!L98</f>
        <v>4.4108929772004242</v>
      </c>
      <c r="C241" s="299" t="str">
        <f>CONCATENATE("(",ROUND((B241/$H242)*100,1),")")</f>
        <v>(17.8)</v>
      </c>
      <c r="D241" s="302">
        <f>'Ind T6'!M98</f>
        <v>8.3644941487280029</v>
      </c>
      <c r="E241" s="299" t="str">
        <f>CONCATENATE("(",ROUND((D241/$H242)*100,1),")")</f>
        <v>(33.8)</v>
      </c>
      <c r="F241" s="302">
        <f>'Ind T6'!N98</f>
        <v>0.78607164143281827</v>
      </c>
      <c r="G241" s="299" t="str">
        <f>CONCATENATE("(",ROUND((F241/$H242)*100,1),")")</f>
        <v>(3.2)</v>
      </c>
      <c r="H241" s="302">
        <f t="shared" ref="H241" si="186">SUM(B241,D241,F241)</f>
        <v>13.561458767361245</v>
      </c>
      <c r="I241" s="299" t="str">
        <f>CONCATENATE("(",ROUND((H241/$H242)*100,1),")")</f>
        <v>(54.8)</v>
      </c>
      <c r="K241" s="302">
        <f t="shared" ref="K241:K242" si="187">B246-B241</f>
        <v>0.39417329177145355</v>
      </c>
      <c r="L241" s="302">
        <f t="shared" ref="L241:L242" si="188">D246-D241</f>
        <v>0.70984149602548641</v>
      </c>
      <c r="M241" s="302">
        <f t="shared" ref="M241:M242" si="189">F246-F241</f>
        <v>4.7696747667817063E-2</v>
      </c>
      <c r="N241" s="302">
        <f t="shared" ref="N241:N242" si="190">SUM(K241:M241)</f>
        <v>1.1517115354647571</v>
      </c>
    </row>
    <row r="242" spans="1:14" x14ac:dyDescent="0.2">
      <c r="A242" s="282" t="s">
        <v>363</v>
      </c>
      <c r="B242" s="302">
        <f>SUM(B240:B241)</f>
        <v>9.5924523754620168</v>
      </c>
      <c r="C242" s="299" t="str">
        <f>CONCATENATE("(",ROUND((B242/$H242)*100,1),")")</f>
        <v>(38.7)</v>
      </c>
      <c r="D242" s="302">
        <f>SUM(D240:D241)</f>
        <v>13.876995518701403</v>
      </c>
      <c r="E242" s="299" t="str">
        <f>CONCATENATE("(",ROUND((D242/$H242)*100,1),")")</f>
        <v>(56.1)</v>
      </c>
      <c r="F242" s="302">
        <f>SUM(F240:F241)</f>
        <v>1.287552105836586</v>
      </c>
      <c r="G242" s="299" t="str">
        <f>CONCATENATE("(",ROUND((F242/$H242)*100,1),")")</f>
        <v>(5.2)</v>
      </c>
      <c r="H242" s="302">
        <f>SUM(H240:H241)</f>
        <v>24.757000000000005</v>
      </c>
      <c r="I242" s="299" t="str">
        <f>CONCATENATE("(",ROUND((H242/$H242)*100,1),")")</f>
        <v>(100)</v>
      </c>
      <c r="K242" s="302">
        <f t="shared" si="187"/>
        <v>0.86013938683369418</v>
      </c>
      <c r="L242" s="302">
        <f t="shared" si="188"/>
        <v>1.2213305323606622</v>
      </c>
      <c r="M242" s="302">
        <f t="shared" si="189"/>
        <v>7.9530080805686465E-2</v>
      </c>
      <c r="N242" s="302">
        <f t="shared" si="190"/>
        <v>2.1610000000000431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5.6475254933238332</v>
      </c>
      <c r="C245" s="299" t="str">
        <f>CONCATENATE("(",ROUND((B245/$H247)*100,1),")")</f>
        <v>(21)</v>
      </c>
      <c r="D245" s="302">
        <f>'Ind T6'!R99</f>
        <v>6.0239904063085756</v>
      </c>
      <c r="E245" s="299" t="str">
        <f>CONCATENATE("(",ROUND((D245/$H247)*100,1),")")</f>
        <v>(22.4)</v>
      </c>
      <c r="F245" s="302">
        <f>'Ind T6'!S99</f>
        <v>0.5333137975416371</v>
      </c>
      <c r="G245" s="299" t="str">
        <f>CONCATENATE("(",ROUND((F245/$H247)*100,1),")")</f>
        <v>(2)</v>
      </c>
      <c r="H245" s="302">
        <f>SUM(B245,D245,F245)</f>
        <v>12.204829697174047</v>
      </c>
      <c r="I245" s="299" t="str">
        <f>CONCATENATE("(",ROUND((H245/$H247)*100,1),")")</f>
        <v>(45.3)</v>
      </c>
      <c r="K245" s="302">
        <f>B250-B245</f>
        <v>1.5269717151865461</v>
      </c>
      <c r="L245" s="302">
        <f>D250-D245</f>
        <v>1.4952639394937179</v>
      </c>
      <c r="M245" s="302">
        <f>F250-F245</f>
        <v>0.12877828006691283</v>
      </c>
      <c r="N245" s="302">
        <f>SUM(K245:M245)</f>
        <v>3.1510139347471768</v>
      </c>
    </row>
    <row r="246" spans="1:14" x14ac:dyDescent="0.2">
      <c r="A246" s="282" t="s">
        <v>365</v>
      </c>
      <c r="B246" s="302">
        <f>'Ind T6'!Q98</f>
        <v>4.8050662689718777</v>
      </c>
      <c r="C246" s="299" t="str">
        <f>CONCATENATE("(",ROUND((B246/$H247)*100,1),")")</f>
        <v>(17.9)</v>
      </c>
      <c r="D246" s="302">
        <f>'Ind T6'!R98</f>
        <v>9.0743356447534893</v>
      </c>
      <c r="E246" s="299" t="str">
        <f>CONCATENATE("(",ROUND((D246/$H247)*100,1),")")</f>
        <v>(33.7)</v>
      </c>
      <c r="F246" s="302">
        <f>'Ind T6'!S98</f>
        <v>0.83376838910063533</v>
      </c>
      <c r="G246" s="299" t="str">
        <f>CONCATENATE("(",ROUND((F246/$H247)*100,1),")")</f>
        <v>(3.1)</v>
      </c>
      <c r="H246" s="302">
        <f t="shared" ref="H246" si="191">SUM(B246,D246,F246)</f>
        <v>14.713170302826002</v>
      </c>
      <c r="I246" s="299" t="str">
        <f>CONCATENATE("(",ROUND((H246/$H247)*100,1),")")</f>
        <v>(54.7)</v>
      </c>
      <c r="K246" s="302">
        <f t="shared" ref="K246:K247" si="192">B251-B246</f>
        <v>1.2571455778446063</v>
      </c>
      <c r="L246" s="302">
        <f t="shared" ref="L246:L247" si="193">D251-D246</f>
        <v>2.1750706787521636</v>
      </c>
      <c r="M246" s="302">
        <f t="shared" ref="M246:M247" si="194">F251-F246</f>
        <v>0.19976980865597693</v>
      </c>
      <c r="N246" s="302">
        <f t="shared" ref="N246:N247" si="195">SUM(K246:M246)</f>
        <v>3.6319860652527467</v>
      </c>
    </row>
    <row r="247" spans="1:14" x14ac:dyDescent="0.2">
      <c r="A247" s="282" t="s">
        <v>363</v>
      </c>
      <c r="B247" s="302">
        <f>SUM(B245:B246)</f>
        <v>10.452591762295711</v>
      </c>
      <c r="C247" s="299" t="str">
        <f>CONCATENATE("(",ROUND((B247/$H247)*100,1),")")</f>
        <v>(38.8)</v>
      </c>
      <c r="D247" s="302">
        <f>SUM(D245:D246)</f>
        <v>15.098326051062065</v>
      </c>
      <c r="E247" s="299" t="str">
        <f>CONCATENATE("(",ROUND((D247/$H247)*100,1),")")</f>
        <v>(56.1)</v>
      </c>
      <c r="F247" s="302">
        <f>SUM(F245:F246)</f>
        <v>1.3670821866422724</v>
      </c>
      <c r="G247" s="299" t="str">
        <f>CONCATENATE("(",ROUND((F247/$H247)*100,1),")")</f>
        <v>(5.1)</v>
      </c>
      <c r="H247" s="302">
        <f>SUM(H245:H246)</f>
        <v>26.918000000000049</v>
      </c>
      <c r="I247" s="299" t="str">
        <f>CONCATENATE("(",ROUND((H247/$H247)*100,1),")")</f>
        <v>(100)</v>
      </c>
      <c r="K247" s="302">
        <f t="shared" si="192"/>
        <v>2.7841172930311515</v>
      </c>
      <c r="L247" s="302">
        <f t="shared" si="193"/>
        <v>3.6703346182458834</v>
      </c>
      <c r="M247" s="302">
        <f t="shared" si="194"/>
        <v>0.32854808872288976</v>
      </c>
      <c r="N247" s="302">
        <f t="shared" si="195"/>
        <v>6.7829999999999249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7.1744972085103793</v>
      </c>
      <c r="C250" s="299" t="str">
        <f>CONCATENATE("(",ROUND((B250/$H252)*100,1),")")</f>
        <v>(21.3)</v>
      </c>
      <c r="D250" s="302">
        <f>'Ind T6'!W99</f>
        <v>7.5192543458022936</v>
      </c>
      <c r="E250" s="299" t="str">
        <f>CONCATENATE("(",ROUND((D250/$H252)*100,1),")")</f>
        <v>(22.3)</v>
      </c>
      <c r="F250" s="302">
        <f>'Ind T6'!X99</f>
        <v>0.66209207760854993</v>
      </c>
      <c r="G250" s="299" t="str">
        <f>CONCATENATE("(",ROUND((F250/$H252)*100,1),")")</f>
        <v>(2)</v>
      </c>
      <c r="H250" s="302">
        <f>SUM(B250,D250,F250)</f>
        <v>15.355843631921223</v>
      </c>
      <c r="I250" s="299" t="str">
        <f>CONCATENATE("(",ROUND((H250/$H252)*100,1),")")</f>
        <v>(45.6)</v>
      </c>
      <c r="K250" s="302">
        <f>B250-B240</f>
        <v>1.9929378102487858</v>
      </c>
      <c r="L250" s="302">
        <f>D250-D240</f>
        <v>2.0067529758288947</v>
      </c>
      <c r="M250" s="302">
        <f>F250-F240</f>
        <v>0.16061161320478234</v>
      </c>
      <c r="N250" s="302">
        <f>SUM(K250:M250)</f>
        <v>4.1603023992824628</v>
      </c>
    </row>
    <row r="251" spans="1:14" x14ac:dyDescent="0.2">
      <c r="A251" s="282" t="s">
        <v>365</v>
      </c>
      <c r="B251" s="302">
        <f>'Ind T6'!V98</f>
        <v>6.0622118468164841</v>
      </c>
      <c r="C251" s="299" t="str">
        <f>CONCATENATE("(",ROUND((B251/$H252)*100,1),")")</f>
        <v>(18)</v>
      </c>
      <c r="D251" s="302">
        <f>'Ind T6'!W98</f>
        <v>11.249406323505653</v>
      </c>
      <c r="E251" s="299" t="str">
        <f>CONCATENATE("(",ROUND((D251/$H252)*100,1),")")</f>
        <v>(33.4)</v>
      </c>
      <c r="F251" s="302">
        <f>'Ind T6'!X98</f>
        <v>1.0335381977566123</v>
      </c>
      <c r="G251" s="299" t="str">
        <f>CONCATENATE("(",ROUND((F251/$H252)*100,1),")")</f>
        <v>(3.1)</v>
      </c>
      <c r="H251" s="302">
        <f t="shared" ref="H251" si="196">SUM(B251,D251,F251)</f>
        <v>18.345156368078751</v>
      </c>
      <c r="I251" s="299" t="str">
        <f>CONCATENATE("(",ROUND((H251/$H252)*100,1),")")</f>
        <v>(54.4)</v>
      </c>
      <c r="K251" s="302">
        <f t="shared" ref="K251:K252" si="197">B251-B241</f>
        <v>1.6513188696160599</v>
      </c>
      <c r="L251" s="302">
        <f t="shared" ref="L251:L252" si="198">D251-D241</f>
        <v>2.8849121747776501</v>
      </c>
      <c r="M251" s="302">
        <f t="shared" ref="M251:M252" si="199">F251-F241</f>
        <v>0.247466556323794</v>
      </c>
      <c r="N251" s="302">
        <f t="shared" ref="N251:N252" si="200">SUM(K251:M251)</f>
        <v>4.7836976007175043</v>
      </c>
    </row>
    <row r="252" spans="1:14" x14ac:dyDescent="0.2">
      <c r="A252" s="282" t="s">
        <v>363</v>
      </c>
      <c r="B252" s="302">
        <f>SUM(B250:B251)</f>
        <v>13.236709055326862</v>
      </c>
      <c r="C252" s="299" t="str">
        <f>CONCATENATE("(",ROUND((B252/$H252)*100,1),")")</f>
        <v>(39.3)</v>
      </c>
      <c r="D252" s="302">
        <f>SUM(D250:D251)</f>
        <v>18.768660669307948</v>
      </c>
      <c r="E252" s="299" t="str">
        <f>CONCATENATE("(",ROUND((D252/$H252)*100,1),")")</f>
        <v>(55.7)</v>
      </c>
      <c r="F252" s="302">
        <f>SUM(F250:F251)</f>
        <v>1.6956302753651622</v>
      </c>
      <c r="G252" s="299" t="str">
        <f>CONCATENATE("(",ROUND((F252/$H252)*100,1),")")</f>
        <v>(5)</v>
      </c>
      <c r="H252" s="302">
        <f>SUM(H250:H251)</f>
        <v>33.700999999999972</v>
      </c>
      <c r="I252" s="299" t="str">
        <f>CONCATENATE("(",ROUND((H252/$H252)*100,1),")")</f>
        <v>(100)</v>
      </c>
      <c r="K252" s="302">
        <f t="shared" si="197"/>
        <v>3.6442566798648457</v>
      </c>
      <c r="L252" s="302">
        <f t="shared" si="198"/>
        <v>4.8916651506065456</v>
      </c>
      <c r="M252" s="302">
        <f t="shared" si="199"/>
        <v>0.40807816952857623</v>
      </c>
      <c r="N252" s="302">
        <f t="shared" si="200"/>
        <v>8.9439999999999671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0.38339677781783321</v>
      </c>
      <c r="C261" s="299" t="str">
        <f>CONCATENATE("(",ROUND((B261/$H263)*100,1),")")</f>
        <v>(16.6)</v>
      </c>
      <c r="D261" s="302">
        <f>'Ind T6'!M108</f>
        <v>0.22373248407193341</v>
      </c>
      <c r="E261" s="299" t="str">
        <f>CONCATENATE("(",ROUND((D261/$H263)*100,1),")")</f>
        <v>(9.7)</v>
      </c>
      <c r="F261" s="302">
        <f>'Ind T6'!N108</f>
        <v>0.83346496818027538</v>
      </c>
      <c r="G261" s="299" t="str">
        <f>CONCATENATE("(",ROUND((F261/$H263)*100,1),")")</f>
        <v>(36)</v>
      </c>
      <c r="H261" s="302">
        <f>SUM(B261,D261,F261)</f>
        <v>1.4405942300700421</v>
      </c>
      <c r="I261" s="299" t="str">
        <f>CONCATENATE("(",ROUND((H261/$H263)*100,1),")")</f>
        <v>(62.2)</v>
      </c>
      <c r="K261" s="302">
        <f>B266-B261</f>
        <v>-1.2662195417507738E-2</v>
      </c>
      <c r="L261" s="302">
        <f>D266-D261</f>
        <v>4.0908249072332259E-3</v>
      </c>
      <c r="M261" s="302">
        <f>F266-F261</f>
        <v>-1.787767058877876E-2</v>
      </c>
      <c r="N261" s="302">
        <f>SUM(K261:M261)</f>
        <v>-2.6449041099053272E-2</v>
      </c>
    </row>
    <row r="262" spans="1:14" x14ac:dyDescent="0.2">
      <c r="A262" s="282" t="s">
        <v>365</v>
      </c>
      <c r="B262" s="302">
        <f>'Ind T6'!L107</f>
        <v>0.23501311352049747</v>
      </c>
      <c r="C262" s="299" t="str">
        <f>CONCATENATE("(",ROUND((B262/$H263)*100,1),")")</f>
        <v>(10.1)</v>
      </c>
      <c r="D262" s="302">
        <f>'Ind T6'!M107</f>
        <v>0.32236568002345178</v>
      </c>
      <c r="E262" s="299" t="str">
        <f>CONCATENATE("(",ROUND((D262/$H263)*100,1),")")</f>
        <v>(13.9)</v>
      </c>
      <c r="F262" s="302">
        <f>'Ind T6'!N107</f>
        <v>0.3180269763860113</v>
      </c>
      <c r="G262" s="299" t="str">
        <f>CONCATENATE("(",ROUND((F262/$H263)*100,1),")")</f>
        <v>(13.7)</v>
      </c>
      <c r="H262" s="302">
        <f t="shared" ref="H262" si="201">SUM(B262,D262,F262)</f>
        <v>0.87540576992996055</v>
      </c>
      <c r="I262" s="299" t="str">
        <f>CONCATENATE("(",ROUND((H262/$H263)*100,1),")")</f>
        <v>(37.8)</v>
      </c>
      <c r="K262" s="302">
        <f t="shared" ref="K262:K263" si="202">B267-B262</f>
        <v>-6.7580484239371519E-3</v>
      </c>
      <c r="L262" s="302">
        <f t="shared" ref="L262:L263" si="203">D267-D262</f>
        <v>-4.5931808287272835E-3</v>
      </c>
      <c r="M262" s="302">
        <f t="shared" ref="M262:M263" si="204">F267-F262</f>
        <v>-1.2199729648283197E-2</v>
      </c>
      <c r="N262" s="302">
        <f t="shared" ref="N262:N263" si="205">SUM(K262:M262)</f>
        <v>-2.3550958900947633E-2</v>
      </c>
    </row>
    <row r="263" spans="1:14" x14ac:dyDescent="0.2">
      <c r="A263" s="282" t="s">
        <v>363</v>
      </c>
      <c r="B263" s="302">
        <f>SUM(B261:B262)</f>
        <v>0.61840989133833069</v>
      </c>
      <c r="C263" s="299" t="str">
        <f>CONCATENATE("(",ROUND((B263/$H263)*100,1),")")</f>
        <v>(26.7)</v>
      </c>
      <c r="D263" s="302">
        <f>SUM(D261:D262)</f>
        <v>0.54609816409538525</v>
      </c>
      <c r="E263" s="299" t="str">
        <f>CONCATENATE("(",ROUND((D263/$H263)*100,1),")")</f>
        <v>(23.6)</v>
      </c>
      <c r="F263" s="302">
        <f>SUM(F261:F262)</f>
        <v>1.1514919445662866</v>
      </c>
      <c r="G263" s="299" t="str">
        <f>CONCATENATE("(",ROUND((F263/$H263)*100,1),")")</f>
        <v>(49.7)</v>
      </c>
      <c r="H263" s="302">
        <f>SUM(H261:H262)</f>
        <v>2.3160000000000025</v>
      </c>
      <c r="I263" s="299" t="str">
        <f>CONCATENATE("(",ROUND((H263/$H263)*100,1),")")</f>
        <v>(100)</v>
      </c>
      <c r="K263" s="302">
        <f t="shared" si="202"/>
        <v>-1.9420243841444917E-2</v>
      </c>
      <c r="L263" s="302">
        <f t="shared" si="203"/>
        <v>-5.0235592149405761E-4</v>
      </c>
      <c r="M263" s="302">
        <f t="shared" si="204"/>
        <v>-3.0077400237061847E-2</v>
      </c>
      <c r="N263" s="302">
        <f t="shared" si="205"/>
        <v>-5.0000000000000822E-2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0.37073458240032547</v>
      </c>
      <c r="C266" s="299" t="str">
        <f>CONCATENATE("(",ROUND((B266/$H268)*100,1),")")</f>
        <v>(16.4)</v>
      </c>
      <c r="D266" s="302">
        <f>'Ind T6'!R108</f>
        <v>0.22782330897916664</v>
      </c>
      <c r="E266" s="299" t="str">
        <f>CONCATENATE("(",ROUND((D266/$H268)*100,1),")")</f>
        <v>(10.1)</v>
      </c>
      <c r="F266" s="302">
        <f>'Ind T6'!S108</f>
        <v>0.81558729759149662</v>
      </c>
      <c r="G266" s="299" t="str">
        <f>CONCATENATE("(",ROUND((F266/$H268)*100,1),")")</f>
        <v>(36)</v>
      </c>
      <c r="H266" s="302">
        <f>SUM(B266,D266,F266)</f>
        <v>1.4141451889709886</v>
      </c>
      <c r="I266" s="299" t="str">
        <f>CONCATENATE("(",ROUND((H266/$H268)*100,1),")")</f>
        <v>(62.4)</v>
      </c>
      <c r="K266" s="302">
        <f>B271-B266</f>
        <v>1.7482236460762968E-3</v>
      </c>
      <c r="L266" s="302">
        <f>D271-D266</f>
        <v>1.900612705298807E-2</v>
      </c>
      <c r="M266" s="302">
        <f>F271-F266</f>
        <v>2.0657544252794313E-2</v>
      </c>
      <c r="N266" s="302">
        <f>SUM(K266:M266)</f>
        <v>4.141189495185868E-2</v>
      </c>
    </row>
    <row r="267" spans="1:14" x14ac:dyDescent="0.2">
      <c r="A267" s="282" t="s">
        <v>365</v>
      </c>
      <c r="B267" s="302">
        <f>'Ind T6'!Q107</f>
        <v>0.22825506509656032</v>
      </c>
      <c r="C267" s="299" t="str">
        <f>CONCATENATE("(",ROUND((B267/$H268)*100,1),")")</f>
        <v>(10.1)</v>
      </c>
      <c r="D267" s="302">
        <f>'Ind T6'!R107</f>
        <v>0.3177724991947245</v>
      </c>
      <c r="E267" s="299" t="str">
        <f>CONCATENATE("(",ROUND((D267/$H268)*100,1),")")</f>
        <v>(14)</v>
      </c>
      <c r="F267" s="302">
        <f>'Ind T6'!S107</f>
        <v>0.3058272467377281</v>
      </c>
      <c r="G267" s="299" t="str">
        <f>CONCATENATE("(",ROUND((F267/$H268)*100,1),")")</f>
        <v>(13.5)</v>
      </c>
      <c r="H267" s="302">
        <f t="shared" ref="H267" si="206">SUM(B267,D267,F267)</f>
        <v>0.85185481102901295</v>
      </c>
      <c r="I267" s="299" t="str">
        <f>CONCATENATE("(",ROUND((H267/$H268)*100,1),")")</f>
        <v>(37.6)</v>
      </c>
      <c r="K267" s="302">
        <f t="shared" ref="K267:K268" si="207">B272-B267</f>
        <v>5.4313172948935173E-3</v>
      </c>
      <c r="L267" s="302">
        <f t="shared" ref="L267:L268" si="208">D272-D267</f>
        <v>5.7488212932320648E-3</v>
      </c>
      <c r="M267" s="302">
        <f t="shared" ref="M267:M268" si="209">F272-F267</f>
        <v>-8.5920335399885528E-3</v>
      </c>
      <c r="N267" s="302">
        <f t="shared" ref="N267:N268" si="210">SUM(K267:M267)</f>
        <v>2.5881050481370294E-3</v>
      </c>
    </row>
    <row r="268" spans="1:14" x14ac:dyDescent="0.2">
      <c r="A268" s="282" t="s">
        <v>363</v>
      </c>
      <c r="B268" s="302">
        <f>SUM(B266:B267)</f>
        <v>0.59898964749688577</v>
      </c>
      <c r="C268" s="299" t="str">
        <f>CONCATENATE("(",ROUND((B268/$H268)*100,1),")")</f>
        <v>(26.4)</v>
      </c>
      <c r="D268" s="302">
        <f>SUM(D266:D267)</f>
        <v>0.54559580817389119</v>
      </c>
      <c r="E268" s="299" t="str">
        <f>CONCATENATE("(",ROUND((D268/$H268)*100,1),")")</f>
        <v>(24.1)</v>
      </c>
      <c r="F268" s="302">
        <f>SUM(F266:F267)</f>
        <v>1.1214145443292247</v>
      </c>
      <c r="G268" s="299" t="str">
        <f>CONCATENATE("(",ROUND((F268/$H268)*100,1),")")</f>
        <v>(49.5)</v>
      </c>
      <c r="H268" s="302">
        <f>SUM(H266:H267)</f>
        <v>2.2660000000000018</v>
      </c>
      <c r="I268" s="299" t="str">
        <f>CONCATENATE("(",ROUND((H268/$H268)*100,1),")")</f>
        <v>(100)</v>
      </c>
      <c r="K268" s="302">
        <f t="shared" si="207"/>
        <v>7.1795409409698419E-3</v>
      </c>
      <c r="L268" s="302">
        <f t="shared" si="208"/>
        <v>2.4754948346220051E-2</v>
      </c>
      <c r="M268" s="302">
        <f t="shared" si="209"/>
        <v>1.2065510712805816E-2</v>
      </c>
      <c r="N268" s="302">
        <f t="shared" si="210"/>
        <v>4.3999999999995709E-2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0.37248280604640177</v>
      </c>
      <c r="C271" s="299" t="str">
        <f>CONCATENATE("(",ROUND((B271/$H273)*100,1),")")</f>
        <v>(16.1)</v>
      </c>
      <c r="D271" s="302">
        <f>'Ind T6'!W108</f>
        <v>0.24682943603215471</v>
      </c>
      <c r="E271" s="299" t="str">
        <f>CONCATENATE("(",ROUND((D271/$H273)*100,1),")")</f>
        <v>(10.7)</v>
      </c>
      <c r="F271" s="302">
        <f>'Ind T6'!X108</f>
        <v>0.83624484184429093</v>
      </c>
      <c r="G271" s="299" t="str">
        <f>CONCATENATE("(",ROUND((F271/$H273)*100,1),")")</f>
        <v>(36.2)</v>
      </c>
      <c r="H271" s="302">
        <f>SUM(B271,D271,F271)</f>
        <v>1.4555570839228475</v>
      </c>
      <c r="I271" s="299" t="str">
        <f>CONCATENATE("(",ROUND((H271/$H273)*100,1),")")</f>
        <v>(63)</v>
      </c>
      <c r="K271" s="302">
        <f>B271-B261</f>
        <v>-1.0913971771431441E-2</v>
      </c>
      <c r="L271" s="302">
        <f>D271-D261</f>
        <v>2.3096951960221296E-2</v>
      </c>
      <c r="M271" s="302">
        <f>F271-F261</f>
        <v>2.779873664015553E-3</v>
      </c>
      <c r="N271" s="302">
        <f>SUM(K271:M271)</f>
        <v>1.4962853852805408E-2</v>
      </c>
    </row>
    <row r="272" spans="1:14" x14ac:dyDescent="0.2">
      <c r="A272" s="282" t="s">
        <v>365</v>
      </c>
      <c r="B272" s="302">
        <f>'Ind T6'!V107</f>
        <v>0.23368638239145384</v>
      </c>
      <c r="C272" s="299" t="str">
        <f>CONCATENATE("(",ROUND((B272/$H273)*100,1),")")</f>
        <v>(10.1)</v>
      </c>
      <c r="D272" s="302">
        <f>'Ind T6'!W107</f>
        <v>0.32352132048795657</v>
      </c>
      <c r="E272" s="299" t="str">
        <f>CONCATENATE("(",ROUND((D272/$H273)*100,1),")")</f>
        <v>(14)</v>
      </c>
      <c r="F272" s="302">
        <f>'Ind T6'!X107</f>
        <v>0.29723521319773955</v>
      </c>
      <c r="G272" s="299" t="str">
        <f>CONCATENATE("(",ROUND((F272/$H273)*100,1),")")</f>
        <v>(12.9)</v>
      </c>
      <c r="H272" s="302">
        <f t="shared" ref="H272" si="211">SUM(B272,D272,F272)</f>
        <v>0.85444291607715006</v>
      </c>
      <c r="I272" s="299" t="str">
        <f>CONCATENATE("(",ROUND((H272/$H273)*100,1),")")</f>
        <v>(37)</v>
      </c>
      <c r="K272" s="302">
        <f t="shared" ref="K272:K273" si="212">B272-B262</f>
        <v>-1.3267311290436345E-3</v>
      </c>
      <c r="L272" s="302">
        <f t="shared" ref="L272:L273" si="213">D272-D262</f>
        <v>1.1556404645047813E-3</v>
      </c>
      <c r="M272" s="302">
        <f t="shared" ref="M272:M273" si="214">F272-F262</f>
        <v>-2.079176318827175E-2</v>
      </c>
      <c r="N272" s="302">
        <f t="shared" ref="N272:N273" si="215">SUM(K272:M272)</f>
        <v>-2.0962853852810603E-2</v>
      </c>
    </row>
    <row r="273" spans="1:14" x14ac:dyDescent="0.2">
      <c r="A273" s="282" t="s">
        <v>363</v>
      </c>
      <c r="B273" s="302">
        <f>SUM(B271:B272)</f>
        <v>0.60616918843785561</v>
      </c>
      <c r="C273" s="299" t="str">
        <f>CONCATENATE("(",ROUND((B273/$H273)*100,1),")")</f>
        <v>(26.2)</v>
      </c>
      <c r="D273" s="302">
        <f>SUM(D271:D272)</f>
        <v>0.57035075652011125</v>
      </c>
      <c r="E273" s="299" t="str">
        <f>CONCATENATE("(",ROUND((D273/$H273)*100,1),")")</f>
        <v>(24.7)</v>
      </c>
      <c r="F273" s="302">
        <f>SUM(F271:F272)</f>
        <v>1.1334800550420305</v>
      </c>
      <c r="G273" s="299" t="str">
        <f>CONCATENATE("(",ROUND((F273/$H273)*100,1),")")</f>
        <v>(49.1)</v>
      </c>
      <c r="H273" s="302">
        <f>SUM(H271:H272)</f>
        <v>2.3099999999999978</v>
      </c>
      <c r="I273" s="299" t="str">
        <f>CONCATENATE("(",ROUND((H273/$H273)*100,1),")")</f>
        <v>(100)</v>
      </c>
      <c r="K273" s="302">
        <f t="shared" si="212"/>
        <v>-1.2240702900475076E-2</v>
      </c>
      <c r="L273" s="302">
        <f t="shared" si="213"/>
        <v>2.4252592424725994E-2</v>
      </c>
      <c r="M273" s="302">
        <f t="shared" si="214"/>
        <v>-1.8011889524256031E-2</v>
      </c>
      <c r="N273" s="302">
        <f t="shared" si="215"/>
        <v>-6.0000000000051124E-3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4.4119355882453561</v>
      </c>
      <c r="C282" s="299" t="str">
        <f>CONCATENATE("(",ROUND((B282/$H284)*100,1),")")</f>
        <v>(54.6)</v>
      </c>
      <c r="D282" s="302">
        <f>'Ind T6'!M117</f>
        <v>0.23434148090508022</v>
      </c>
      <c r="E282" s="299" t="str">
        <f>CONCATENATE("(",ROUND((D282/$H284)*100,1),")")</f>
        <v>(2.9)</v>
      </c>
      <c r="F282" s="302">
        <f>'Ind T6'!N117</f>
        <v>1.1144567470896563</v>
      </c>
      <c r="G282" s="299" t="str">
        <f>CONCATENATE("(",ROUND((F282/$H284)*100,1),")")</f>
        <v>(13.8)</v>
      </c>
      <c r="H282" s="302">
        <f>SUM(B282,D282,F282)</f>
        <v>5.7607338162400925</v>
      </c>
      <c r="I282" s="299" t="str">
        <f>CONCATENATE("(",ROUND((H282/$H284)*100,1),")")</f>
        <v>(71.3)</v>
      </c>
      <c r="K282" s="302">
        <f>B287-B282</f>
        <v>0.27402631123435661</v>
      </c>
      <c r="L282" s="302">
        <f>D287-D282</f>
        <v>1.8161086847077179E-2</v>
      </c>
      <c r="M282" s="302">
        <f>F287-F282</f>
        <v>0.10532312541612687</v>
      </c>
      <c r="N282" s="302">
        <f>SUM(K282:M282)</f>
        <v>0.39751052349756066</v>
      </c>
    </row>
    <row r="283" spans="1:14" x14ac:dyDescent="0.2">
      <c r="A283" s="282" t="s">
        <v>365</v>
      </c>
      <c r="B283" s="302">
        <f>'Ind T6'!L116</f>
        <v>1.7669324941560081</v>
      </c>
      <c r="C283" s="299" t="str">
        <f>CONCATENATE("(",ROUND((B283/$H284)*100,1),")")</f>
        <v>(21.9)</v>
      </c>
      <c r="D283" s="302">
        <f>'Ind T6'!M116</f>
        <v>0.37474190281367631</v>
      </c>
      <c r="E283" s="299" t="str">
        <f>CONCATENATE("(",ROUND((D283/$H284)*100,1),")")</f>
        <v>(4.6)</v>
      </c>
      <c r="F283" s="302">
        <f>'Ind T6'!N116</f>
        <v>0.17459178679020315</v>
      </c>
      <c r="G283" s="299" t="str">
        <f>CONCATENATE("(",ROUND((F283/$H284)*100,1),")")</f>
        <v>(2.2)</v>
      </c>
      <c r="H283" s="302">
        <f t="shared" ref="H283" si="216">SUM(B283,D283,F283)</f>
        <v>2.3162661837598875</v>
      </c>
      <c r="I283" s="299" t="str">
        <f>CONCATENATE("(",ROUND((H283/$H284)*100,1),")")</f>
        <v>(28.7)</v>
      </c>
      <c r="K283" s="302">
        <f t="shared" ref="K283:K284" si="217">B288-B283</f>
        <v>0.16773668084571813</v>
      </c>
      <c r="L283" s="302">
        <f t="shared" ref="L283:L284" si="218">D288-D283</f>
        <v>2.0623959851344464E-2</v>
      </c>
      <c r="M283" s="302">
        <f t="shared" ref="M283:M284" si="219">F288-F283</f>
        <v>1.5128835805361007E-2</v>
      </c>
      <c r="N283" s="302">
        <f t="shared" ref="N283:N284" si="220">SUM(K283:M283)</f>
        <v>0.20348947650242361</v>
      </c>
    </row>
    <row r="284" spans="1:14" x14ac:dyDescent="0.2">
      <c r="A284" s="282" t="s">
        <v>363</v>
      </c>
      <c r="B284" s="302">
        <f>SUM(B282:B283)</f>
        <v>6.1788680824013644</v>
      </c>
      <c r="C284" s="299" t="str">
        <f>CONCATENATE("(",ROUND((B284/$H284)*100,1),")")</f>
        <v>(76.5)</v>
      </c>
      <c r="D284" s="302">
        <f>SUM(D282:D283)</f>
        <v>0.60908338371875659</v>
      </c>
      <c r="E284" s="299" t="str">
        <f>CONCATENATE("(",ROUND((D284/$H284)*100,1),")")</f>
        <v>(7.5)</v>
      </c>
      <c r="F284" s="302">
        <f>SUM(F282:F283)</f>
        <v>1.2890485338798594</v>
      </c>
      <c r="G284" s="299" t="str">
        <f>CONCATENATE("(",ROUND((F284/$H284)*100,1),")")</f>
        <v>(16)</v>
      </c>
      <c r="H284" s="302">
        <f>SUM(H282:H283)</f>
        <v>8.0769999999999804</v>
      </c>
      <c r="I284" s="299" t="str">
        <f>CONCATENATE("(",ROUND((H284/$H284)*100,1),")")</f>
        <v>(100)</v>
      </c>
      <c r="K284" s="302">
        <f t="shared" si="217"/>
        <v>0.44176299208007475</v>
      </c>
      <c r="L284" s="302">
        <f t="shared" si="218"/>
        <v>3.8785046698421644E-2</v>
      </c>
      <c r="M284" s="302">
        <f t="shared" si="219"/>
        <v>0.12045196122148782</v>
      </c>
      <c r="N284" s="302">
        <f t="shared" si="220"/>
        <v>0.60099999999998421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4.6859618994797128</v>
      </c>
      <c r="C287" s="299" t="str">
        <f>CONCATENATE("(",ROUND((B287/$H289)*100,1),")")</f>
        <v>(54)</v>
      </c>
      <c r="D287" s="302">
        <f>'Ind T6'!R117</f>
        <v>0.2525025677521574</v>
      </c>
      <c r="E287" s="299" t="str">
        <f>CONCATENATE("(",ROUND((D287/$H289)*100,1),")")</f>
        <v>(2.9)</v>
      </c>
      <c r="F287" s="302">
        <f>'Ind T6'!S117</f>
        <v>1.2197798725057831</v>
      </c>
      <c r="G287" s="299" t="str">
        <f>CONCATENATE("(",ROUND((F287/$H289)*100,1),")")</f>
        <v>(14.1)</v>
      </c>
      <c r="H287" s="302">
        <f>SUM(B287,D287,F287)</f>
        <v>6.158244339737653</v>
      </c>
      <c r="I287" s="299" t="str">
        <f>CONCATENATE("(",ROUND((H287/$H289)*100,1),")")</f>
        <v>(71)</v>
      </c>
      <c r="K287" s="302">
        <f>B292-B287</f>
        <v>0.25904645879140897</v>
      </c>
      <c r="L287" s="302">
        <f>D292-D287</f>
        <v>1.9039098909910956E-2</v>
      </c>
      <c r="M287" s="302">
        <f>F292-F287</f>
        <v>0.11040263749714274</v>
      </c>
      <c r="N287" s="302">
        <f>SUM(K287:M287)</f>
        <v>0.38848819519846267</v>
      </c>
    </row>
    <row r="288" spans="1:14" x14ac:dyDescent="0.2">
      <c r="A288" s="282" t="s">
        <v>365</v>
      </c>
      <c r="B288" s="302">
        <f>'Ind T6'!Q116</f>
        <v>1.9346691750017262</v>
      </c>
      <c r="C288" s="299" t="str">
        <f>CONCATENATE("(",ROUND((B288/$H289)*100,1),")")</f>
        <v>(22.3)</v>
      </c>
      <c r="D288" s="302">
        <f>'Ind T6'!R116</f>
        <v>0.39536586266502077</v>
      </c>
      <c r="E288" s="299" t="str">
        <f>CONCATENATE("(",ROUND((D288/$H289)*100,1),")")</f>
        <v>(4.6)</v>
      </c>
      <c r="F288" s="302">
        <f>'Ind T6'!S116</f>
        <v>0.18972062259556416</v>
      </c>
      <c r="G288" s="299" t="str">
        <f>CONCATENATE("(",ROUND((F288/$H289)*100,1),")")</f>
        <v>(2.2)</v>
      </c>
      <c r="H288" s="302">
        <f t="shared" ref="H288" si="221">SUM(B288,D288,F288)</f>
        <v>2.5197556602623115</v>
      </c>
      <c r="I288" s="299" t="str">
        <f>CONCATENATE("(",ROUND((H288/$H289)*100,1),")")</f>
        <v>(29)</v>
      </c>
      <c r="K288" s="302">
        <f t="shared" ref="K288:K289" si="222">B293-B288</f>
        <v>0.21791989685832847</v>
      </c>
      <c r="L288" s="302">
        <f t="shared" ref="L288:L289" si="223">D293-D288</f>
        <v>1.2062780043606058E-2</v>
      </c>
      <c r="M288" s="302">
        <f t="shared" ref="M288:M289" si="224">F293-F288</f>
        <v>1.35291278996304E-2</v>
      </c>
      <c r="N288" s="302">
        <f t="shared" ref="N288:N289" si="225">SUM(K288:M288)</f>
        <v>0.24351180480156492</v>
      </c>
    </row>
    <row r="289" spans="1:14" x14ac:dyDescent="0.2">
      <c r="A289" s="282" t="s">
        <v>363</v>
      </c>
      <c r="B289" s="302">
        <f>SUM(B287:B288)</f>
        <v>6.6206310744814392</v>
      </c>
      <c r="C289" s="299" t="str">
        <f>CONCATENATE("(",ROUND((B289/$H289)*100,1),")")</f>
        <v>(76.3)</v>
      </c>
      <c r="D289" s="302">
        <f>SUM(D287:D288)</f>
        <v>0.64786843041717823</v>
      </c>
      <c r="E289" s="299" t="str">
        <f>CONCATENATE("(",ROUND((D289/$H289)*100,1),")")</f>
        <v>(7.5)</v>
      </c>
      <c r="F289" s="302">
        <f>SUM(F287:F288)</f>
        <v>1.4095004951013472</v>
      </c>
      <c r="G289" s="299" t="str">
        <f>CONCATENATE("(",ROUND((F289/$H289)*100,1),")")</f>
        <v>(16.2)</v>
      </c>
      <c r="H289" s="302">
        <f>SUM(H287:H288)</f>
        <v>8.6779999999999653</v>
      </c>
      <c r="I289" s="299" t="str">
        <f>CONCATENATE("(",ROUND((H289/$H289)*100,1),")")</f>
        <v>(100)</v>
      </c>
      <c r="K289" s="302">
        <f t="shared" si="222"/>
        <v>0.47696635564973722</v>
      </c>
      <c r="L289" s="302">
        <f t="shared" si="223"/>
        <v>3.1101878953516904E-2</v>
      </c>
      <c r="M289" s="302">
        <f t="shared" si="224"/>
        <v>0.12393176539677309</v>
      </c>
      <c r="N289" s="302">
        <f t="shared" si="225"/>
        <v>0.63200000000002721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4.9450083582711217</v>
      </c>
      <c r="C292" s="299" t="str">
        <f>CONCATENATE("(",ROUND((B292/$H294)*100,1),")")</f>
        <v>(53.1)</v>
      </c>
      <c r="D292" s="302">
        <f>'Ind T6'!W117</f>
        <v>0.27154166666206836</v>
      </c>
      <c r="E292" s="299" t="str">
        <f>CONCATENATE("(",ROUND((D292/$H294)*100,1),")")</f>
        <v>(2.9)</v>
      </c>
      <c r="F292" s="302">
        <f>'Ind T6'!X117</f>
        <v>1.3301825100029259</v>
      </c>
      <c r="G292" s="299" t="str">
        <f>CONCATENATE("(",ROUND((F292/$H294)*100,1),")")</f>
        <v>(14.3)</v>
      </c>
      <c r="H292" s="302">
        <f>SUM(B292,D292,F292)</f>
        <v>6.5467325349361163</v>
      </c>
      <c r="I292" s="299" t="str">
        <f>CONCATENATE("(",ROUND((H292/$H294)*100,1),")")</f>
        <v>(70.3)</v>
      </c>
      <c r="K292" s="302">
        <f>B292-B282</f>
        <v>0.53307277002576559</v>
      </c>
      <c r="L292" s="302">
        <f>D292-D282</f>
        <v>3.7200185756988136E-2</v>
      </c>
      <c r="M292" s="302">
        <f>F292-F282</f>
        <v>0.21572576291326961</v>
      </c>
      <c r="N292" s="302">
        <f>SUM(K292:M292)</f>
        <v>0.78599871869602334</v>
      </c>
    </row>
    <row r="293" spans="1:14" x14ac:dyDescent="0.2">
      <c r="A293" s="282" t="s">
        <v>365</v>
      </c>
      <c r="B293" s="302">
        <f>'Ind T6'!V116</f>
        <v>2.1525890718600547</v>
      </c>
      <c r="C293" s="299" t="str">
        <f>CONCATENATE("(",ROUND((B293/$H294)*100,1),")")</f>
        <v>(23.1)</v>
      </c>
      <c r="D293" s="302">
        <f>'Ind T6'!W116</f>
        <v>0.40742864270862683</v>
      </c>
      <c r="E293" s="299" t="str">
        <f>CONCATENATE("(",ROUND((D293/$H294)*100,1),")")</f>
        <v>(4.4)</v>
      </c>
      <c r="F293" s="302">
        <f>'Ind T6'!X116</f>
        <v>0.20324975049519456</v>
      </c>
      <c r="G293" s="299" t="str">
        <f>CONCATENATE("(",ROUND((F293/$H294)*100,1),")")</f>
        <v>(2.2)</v>
      </c>
      <c r="H293" s="302">
        <f t="shared" ref="H293" si="226">SUM(B293,D293,F293)</f>
        <v>2.7632674650638758</v>
      </c>
      <c r="I293" s="299" t="str">
        <f>CONCATENATE("(",ROUND((H293/$H294)*100,1),")")</f>
        <v>(29.7)</v>
      </c>
      <c r="K293" s="302">
        <f t="shared" ref="K293:K294" si="227">B293-B283</f>
        <v>0.3856565777040466</v>
      </c>
      <c r="L293" s="302">
        <f t="shared" ref="L293:L294" si="228">D293-D283</f>
        <v>3.2686739894950523E-2</v>
      </c>
      <c r="M293" s="302">
        <f t="shared" ref="M293:M294" si="229">F293-F283</f>
        <v>2.8657963704991407E-2</v>
      </c>
      <c r="N293" s="302">
        <f t="shared" ref="N293:N294" si="230">SUM(K293:M293)</f>
        <v>0.44700128130398853</v>
      </c>
    </row>
    <row r="294" spans="1:14" x14ac:dyDescent="0.2">
      <c r="A294" s="282" t="s">
        <v>363</v>
      </c>
      <c r="B294" s="302">
        <f>SUM(B292:B293)</f>
        <v>7.0975974301311764</v>
      </c>
      <c r="C294" s="299" t="str">
        <f>CONCATENATE("(",ROUND((B294/$H294)*100,1),")")</f>
        <v>(76.2)</v>
      </c>
      <c r="D294" s="302">
        <f>SUM(D292:D293)</f>
        <v>0.67897030937069514</v>
      </c>
      <c r="E294" s="299" t="str">
        <f>CONCATENATE("(",ROUND((D294/$H294)*100,1),")")</f>
        <v>(7.3)</v>
      </c>
      <c r="F294" s="302">
        <f>SUM(F292:F293)</f>
        <v>1.5334322604981203</v>
      </c>
      <c r="G294" s="299" t="str">
        <f>CONCATENATE("(",ROUND((F294/$H294)*100,1),")")</f>
        <v>(16.5)</v>
      </c>
      <c r="H294" s="302">
        <f>SUM(H292:H293)</f>
        <v>9.3099999999999916</v>
      </c>
      <c r="I294" s="299" t="str">
        <f>CONCATENATE("(",ROUND((H294/$H294)*100,1),")")</f>
        <v>(100)</v>
      </c>
      <c r="K294" s="302">
        <f t="shared" si="227"/>
        <v>0.91872934772981196</v>
      </c>
      <c r="L294" s="302">
        <f t="shared" si="228"/>
        <v>6.9886925651938547E-2</v>
      </c>
      <c r="M294" s="302">
        <f t="shared" si="229"/>
        <v>0.24438372661826091</v>
      </c>
      <c r="N294" s="302">
        <f t="shared" si="230"/>
        <v>1.2330000000000114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2.3617710097938707</v>
      </c>
      <c r="C303" s="299" t="str">
        <f>CONCATENATE("(",ROUND((B303/$H305)*100,1),")")</f>
        <v>(40.9)</v>
      </c>
      <c r="D303" s="302">
        <f>'Ind T6'!M126</f>
        <v>0.18510228012815652</v>
      </c>
      <c r="E303" s="299" t="str">
        <f>CONCATENATE("(",ROUND((D303/$H305)*100,1),")")</f>
        <v>(3.2)</v>
      </c>
      <c r="F303" s="302">
        <f>'Ind T6'!N126</f>
        <v>0.4122286645077663</v>
      </c>
      <c r="G303" s="299" t="str">
        <f>CONCATENATE("(",ROUND((F303/$H305)*100,1),")")</f>
        <v>(7.1)</v>
      </c>
      <c r="H303" s="302">
        <f>SUM(B303,D303,F303)</f>
        <v>2.9591019544297934</v>
      </c>
      <c r="I303" s="299" t="str">
        <f>CONCATENATE("(",ROUND((H303/$H305)*100,1),")")</f>
        <v>(51.3)</v>
      </c>
      <c r="K303" s="302">
        <f>B308-B303</f>
        <v>-7.3448323146165784E-3</v>
      </c>
      <c r="L303" s="302">
        <f>D308-D303</f>
        <v>7.002429832129925E-3</v>
      </c>
      <c r="M303" s="302">
        <f>F308-F303</f>
        <v>1.9435192727392525E-2</v>
      </c>
      <c r="N303" s="302">
        <f>SUM(K303:M303)</f>
        <v>1.9092790244905872E-2</v>
      </c>
    </row>
    <row r="304" spans="1:14" x14ac:dyDescent="0.2">
      <c r="A304" s="282" t="s">
        <v>365</v>
      </c>
      <c r="B304" s="302">
        <f>'Ind T6'!L125</f>
        <v>1.8896130292911755</v>
      </c>
      <c r="C304" s="299" t="str">
        <f>CONCATENATE("(",ROUND((B304/$H305)*100,1),")")</f>
        <v>(32.7)</v>
      </c>
      <c r="D304" s="302">
        <f>'Ind T6'!M125</f>
        <v>0.84620521172020768</v>
      </c>
      <c r="E304" s="299" t="str">
        <f>CONCATENATE("(",ROUND((D304/$H305)*100,1),")")</f>
        <v>(14.7)</v>
      </c>
      <c r="F304" s="302">
        <f>'Ind T6'!N125</f>
        <v>7.8079804558818439E-2</v>
      </c>
      <c r="G304" s="299" t="str">
        <f>CONCATENATE("(",ROUND((F304/$H305)*100,1),")")</f>
        <v>(1.4)</v>
      </c>
      <c r="H304" s="302">
        <f t="shared" ref="H304" si="231">SUM(B304,D304,F304)</f>
        <v>2.8138980455702018</v>
      </c>
      <c r="I304" s="299" t="str">
        <f>CONCATENATE("(",ROUND((H304/$H305)*100,1),")")</f>
        <v>(48.7)</v>
      </c>
      <c r="K304" s="302">
        <f t="shared" ref="K304:K305" si="232">B309-B304</f>
        <v>-1.3896760420434084E-2</v>
      </c>
      <c r="L304" s="302">
        <f t="shared" ref="L304:L305" si="233">D309-D304</f>
        <v>-1.5139980487225424E-2</v>
      </c>
      <c r="M304" s="302">
        <f t="shared" ref="M304:M305" si="234">F309-F304</f>
        <v>2.9439506627543799E-3</v>
      </c>
      <c r="N304" s="302">
        <f t="shared" ref="N304:N305" si="235">SUM(K304:M304)</f>
        <v>-2.6092790244905129E-2</v>
      </c>
    </row>
    <row r="305" spans="1:14" x14ac:dyDescent="0.2">
      <c r="A305" s="282" t="s">
        <v>363</v>
      </c>
      <c r="B305" s="302">
        <f>SUM(B303:B304)</f>
        <v>4.2513840390850461</v>
      </c>
      <c r="C305" s="299" t="str">
        <f>CONCATENATE("(",ROUND((B305/$H305)*100,1),")")</f>
        <v>(73.6)</v>
      </c>
      <c r="D305" s="302">
        <f>SUM(D303:D304)</f>
        <v>1.0313074918483642</v>
      </c>
      <c r="E305" s="299" t="str">
        <f>CONCATENATE("(",ROUND((D305/$H305)*100,1),")")</f>
        <v>(17.9)</v>
      </c>
      <c r="F305" s="302">
        <f>SUM(F303:F304)</f>
        <v>0.49030846906658476</v>
      </c>
      <c r="G305" s="299" t="str">
        <f>CONCATENATE("(",ROUND((F305/$H305)*100,1),")")</f>
        <v>(8.5)</v>
      </c>
      <c r="H305" s="302">
        <f>SUM(H303:H304)</f>
        <v>5.7729999999999952</v>
      </c>
      <c r="I305" s="299" t="str">
        <f>CONCATENATE("(",ROUND((H305/$H305)*100,1),")")</f>
        <v>(100)</v>
      </c>
      <c r="K305" s="302">
        <f t="shared" si="232"/>
        <v>-2.1241592735050219E-2</v>
      </c>
      <c r="L305" s="302">
        <f t="shared" si="233"/>
        <v>-8.1375506550955823E-3</v>
      </c>
      <c r="M305" s="302">
        <f t="shared" si="234"/>
        <v>2.2379143390146905E-2</v>
      </c>
      <c r="N305" s="302">
        <f t="shared" si="235"/>
        <v>-6.999999999998896E-3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2.3544261774792541</v>
      </c>
      <c r="C308" s="299" t="str">
        <f>CONCATENATE("(",ROUND((B308/$H310)*100,1),")")</f>
        <v>(40.8)</v>
      </c>
      <c r="D308" s="302">
        <f>'Ind T6'!R126</f>
        <v>0.19210470996028645</v>
      </c>
      <c r="E308" s="299" t="str">
        <f>CONCATENATE("(",ROUND((D308/$H310)*100,1),")")</f>
        <v>(3.3)</v>
      </c>
      <c r="F308" s="302">
        <f>'Ind T6'!S126</f>
        <v>0.43166385723515882</v>
      </c>
      <c r="G308" s="299" t="str">
        <f>CONCATENATE("(",ROUND((F308/$H310)*100,1),")")</f>
        <v>(7.5)</v>
      </c>
      <c r="H308" s="302">
        <f>SUM(B308,D308,F308)</f>
        <v>2.9781947446746995</v>
      </c>
      <c r="I308" s="299" t="str">
        <f>CONCATENATE("(",ROUND((H308/$H310)*100,1),")")</f>
        <v>(51.7)</v>
      </c>
      <c r="K308" s="302">
        <f>B313-B308</f>
        <v>-0.12879462104555506</v>
      </c>
      <c r="L308" s="302">
        <f>D313-D308</f>
        <v>1.8660732737554586E-3</v>
      </c>
      <c r="M308" s="302">
        <f>F313-F308</f>
        <v>-7.2470874174387356E-3</v>
      </c>
      <c r="N308" s="302">
        <f>SUM(K308:M308)</f>
        <v>-0.13417563518923833</v>
      </c>
    </row>
    <row r="309" spans="1:14" x14ac:dyDescent="0.2">
      <c r="A309" s="282" t="s">
        <v>365</v>
      </c>
      <c r="B309" s="302">
        <f>'Ind T6'!Q125</f>
        <v>1.8757162688707414</v>
      </c>
      <c r="C309" s="299" t="str">
        <f>CONCATENATE("(",ROUND((B309/$H310)*100,1),")")</f>
        <v>(32.5)</v>
      </c>
      <c r="D309" s="302">
        <f>'Ind T6'!R125</f>
        <v>0.83106523123298226</v>
      </c>
      <c r="E309" s="299" t="str">
        <f>CONCATENATE("(",ROUND((D309/$H310)*100,1),")")</f>
        <v>(14.4)</v>
      </c>
      <c r="F309" s="302">
        <f>'Ind T6'!S125</f>
        <v>8.1023755221572819E-2</v>
      </c>
      <c r="G309" s="299" t="str">
        <f>CONCATENATE("(",ROUND((F309/$H310)*100,1),")")</f>
        <v>(1.4)</v>
      </c>
      <c r="H309" s="302">
        <f t="shared" ref="H309" si="236">SUM(B309,D309,F309)</f>
        <v>2.7878052553252965</v>
      </c>
      <c r="I309" s="299" t="str">
        <f>CONCATENATE("(",ROUND((H309/$H310)*100,1),")")</f>
        <v>(48.3)</v>
      </c>
      <c r="K309" s="302">
        <f t="shared" ref="K309:K310" si="237">B314-B309</f>
        <v>-0.10831955149703165</v>
      </c>
      <c r="L309" s="302">
        <f t="shared" ref="L309:L310" si="238">D314-D309</f>
        <v>-5.5182098283725001E-2</v>
      </c>
      <c r="M309" s="302">
        <f t="shared" ref="M309:M310" si="239">F314-F309</f>
        <v>-3.3227150300000202E-3</v>
      </c>
      <c r="N309" s="302">
        <f t="shared" ref="N309:N310" si="240">SUM(K309:M309)</f>
        <v>-0.16682436481075669</v>
      </c>
    </row>
    <row r="310" spans="1:14" x14ac:dyDescent="0.2">
      <c r="A310" s="282" t="s">
        <v>363</v>
      </c>
      <c r="B310" s="302">
        <f>SUM(B308:B309)</f>
        <v>4.2301424463499959</v>
      </c>
      <c r="C310" s="299" t="str">
        <f>CONCATENATE("(",ROUND((B310/$H310)*100,1),")")</f>
        <v>(73.4)</v>
      </c>
      <c r="D310" s="302">
        <f>SUM(D308:D309)</f>
        <v>1.0231699411932687</v>
      </c>
      <c r="E310" s="299" t="str">
        <f>CONCATENATE("(",ROUND((D310/$H310)*100,1),")")</f>
        <v>(17.7)</v>
      </c>
      <c r="F310" s="302">
        <f>SUM(F308:F309)</f>
        <v>0.51268761245673167</v>
      </c>
      <c r="G310" s="299" t="str">
        <f>CONCATENATE("(",ROUND((F310/$H310)*100,1),")")</f>
        <v>(8.9)</v>
      </c>
      <c r="H310" s="302">
        <f>SUM(H308:H309)</f>
        <v>5.7659999999999965</v>
      </c>
      <c r="I310" s="299" t="str">
        <f>CONCATENATE("(",ROUND((H310/$H310)*100,1),")")</f>
        <v>(100)</v>
      </c>
      <c r="K310" s="302">
        <f t="shared" si="237"/>
        <v>-0.23711417254258738</v>
      </c>
      <c r="L310" s="302">
        <f t="shared" si="238"/>
        <v>-5.3316025009969459E-2</v>
      </c>
      <c r="M310" s="302">
        <f t="shared" si="239"/>
        <v>-1.056980244743877E-2</v>
      </c>
      <c r="N310" s="302">
        <f t="shared" si="240"/>
        <v>-0.3009999999999956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2.225631556433699</v>
      </c>
      <c r="C313" s="299" t="str">
        <f>CONCATENATE("(",ROUND((B313/$H315)*100,1),")")</f>
        <v>(40.7)</v>
      </c>
      <c r="D313" s="302">
        <f>'Ind T6'!W126</f>
        <v>0.1939707832340419</v>
      </c>
      <c r="E313" s="299" t="str">
        <f>CONCATENATE("(",ROUND((D313/$H315)*100,1),")")</f>
        <v>(3.5)</v>
      </c>
      <c r="F313" s="302">
        <f>'Ind T6'!X126</f>
        <v>0.42441676981772009</v>
      </c>
      <c r="G313" s="299" t="str">
        <f>CONCATENATE("(",ROUND((F313/$H315)*100,1),")")</f>
        <v>(7.8)</v>
      </c>
      <c r="H313" s="302">
        <f>SUM(B313,D313,F313)</f>
        <v>2.844019109485461</v>
      </c>
      <c r="I313" s="299" t="str">
        <f>CONCATENATE("(",ROUND((H313/$H315)*100,1),")")</f>
        <v>(52)</v>
      </c>
      <c r="K313" s="302">
        <f>B313-B303</f>
        <v>-0.13613945336017164</v>
      </c>
      <c r="L313" s="302">
        <f>D313-D303</f>
        <v>8.8685031058853836E-3</v>
      </c>
      <c r="M313" s="302">
        <f>F313-F303</f>
        <v>1.2188105309953789E-2</v>
      </c>
      <c r="N313" s="302">
        <f>SUM(K313:M313)</f>
        <v>-0.11508284494433246</v>
      </c>
    </row>
    <row r="314" spans="1:14" x14ac:dyDescent="0.2">
      <c r="A314" s="282" t="s">
        <v>365</v>
      </c>
      <c r="B314" s="302">
        <f>'Ind T6'!V125</f>
        <v>1.7673967173737097</v>
      </c>
      <c r="C314" s="299" t="str">
        <f>CONCATENATE("(",ROUND((B314/$H315)*100,1),")")</f>
        <v>(32.3)</v>
      </c>
      <c r="D314" s="302">
        <f>'Ind T6'!W125</f>
        <v>0.77588313294925726</v>
      </c>
      <c r="E314" s="299" t="str">
        <f>CONCATENATE("(",ROUND((D314/$H315)*100,1),")")</f>
        <v>(14.2)</v>
      </c>
      <c r="F314" s="302">
        <f>'Ind T6'!X125</f>
        <v>7.7701040191572798E-2</v>
      </c>
      <c r="G314" s="299" t="str">
        <f>CONCATENATE("(",ROUND((F314/$H315)*100,1),")")</f>
        <v>(1.4)</v>
      </c>
      <c r="H314" s="302">
        <f t="shared" ref="H314" si="241">SUM(B314,D314,F314)</f>
        <v>2.6209808905145398</v>
      </c>
      <c r="I314" s="299" t="str">
        <f>CONCATENATE("(",ROUND((H314/$H315)*100,1),")")</f>
        <v>(48)</v>
      </c>
      <c r="K314" s="302">
        <f t="shared" ref="K314:K315" si="242">B314-B304</f>
        <v>-0.12221631191746574</v>
      </c>
      <c r="L314" s="302">
        <f t="shared" ref="L314:L315" si="243">D314-D304</f>
        <v>-7.0322078770950425E-2</v>
      </c>
      <c r="M314" s="302">
        <f t="shared" ref="M314:M315" si="244">F314-F304</f>
        <v>-3.7876436724564033E-4</v>
      </c>
      <c r="N314" s="302">
        <f t="shared" ref="N314:N315" si="245">SUM(K314:M314)</f>
        <v>-0.19291715505566182</v>
      </c>
    </row>
    <row r="315" spans="1:14" x14ac:dyDescent="0.2">
      <c r="A315" s="282" t="s">
        <v>363</v>
      </c>
      <c r="B315" s="302">
        <f>SUM(B313:B314)</f>
        <v>3.9930282738074085</v>
      </c>
      <c r="C315" s="299" t="str">
        <f>CONCATENATE("(",ROUND((B315/$H315)*100,1),")")</f>
        <v>(73.1)</v>
      </c>
      <c r="D315" s="302">
        <f>SUM(D313:D314)</f>
        <v>0.96985391618329919</v>
      </c>
      <c r="E315" s="299" t="str">
        <f>CONCATENATE("(",ROUND((D315/$H315)*100,1),")")</f>
        <v>(17.7)</v>
      </c>
      <c r="F315" s="302">
        <f>SUM(F313:F314)</f>
        <v>0.5021178100092929</v>
      </c>
      <c r="G315" s="299" t="str">
        <f>CONCATENATE("(",ROUND((F315/$H315)*100,1),")")</f>
        <v>(9.2)</v>
      </c>
      <c r="H315" s="302">
        <f>SUM(H313:H314)</f>
        <v>5.4650000000000007</v>
      </c>
      <c r="I315" s="299" t="str">
        <f>CONCATENATE("(",ROUND((H315/$H315)*100,1),")")</f>
        <v>(100)</v>
      </c>
      <c r="K315" s="302">
        <f t="shared" si="242"/>
        <v>-0.25835576527763759</v>
      </c>
      <c r="L315" s="302">
        <f t="shared" si="243"/>
        <v>-6.1453575665065041E-2</v>
      </c>
      <c r="M315" s="302">
        <f t="shared" si="244"/>
        <v>1.1809340942708135E-2</v>
      </c>
      <c r="N315" s="302">
        <f t="shared" si="245"/>
        <v>-0.3079999999999945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1.9809473001077156</v>
      </c>
      <c r="C324" s="299" t="str">
        <f>CONCATENATE("(",ROUND((B324/$H326)*100,1),")")</f>
        <v>(31.2)</v>
      </c>
      <c r="D324" s="302">
        <f>'Ind T6'!M135</f>
        <v>0.6592746532952467</v>
      </c>
      <c r="E324" s="299" t="str">
        <f>CONCATENATE("(",ROUND((D324/$H326)*100,1),")")</f>
        <v>(10.4)</v>
      </c>
      <c r="F324" s="302">
        <f>'Ind T6'!N135</f>
        <v>0.45588273826473757</v>
      </c>
      <c r="G324" s="299" t="str">
        <f>CONCATENATE("(",ROUND((F324/$H326)*100,1),")")</f>
        <v>(7.2)</v>
      </c>
      <c r="H324" s="302">
        <f>SUM(B324,D324,F324)</f>
        <v>3.0961046916677</v>
      </c>
      <c r="I324" s="299" t="str">
        <f>CONCATENATE("(",ROUND((H324/$H326)*100,1),")")</f>
        <v>(48.7)</v>
      </c>
      <c r="K324" s="302">
        <f>B329-B324</f>
        <v>1.0140987941107849E-2</v>
      </c>
      <c r="L324" s="302">
        <f>D329-D324</f>
        <v>5.1307426310852611E-3</v>
      </c>
      <c r="M324" s="302">
        <f>F329-F324</f>
        <v>2.6399475449298659E-2</v>
      </c>
      <c r="N324" s="302">
        <f>SUM(K324:M324)</f>
        <v>4.1671206021491769E-2</v>
      </c>
    </row>
    <row r="325" spans="1:14" x14ac:dyDescent="0.2">
      <c r="A325" s="282" t="s">
        <v>365</v>
      </c>
      <c r="B325" s="302">
        <f>'Ind T6'!L134</f>
        <v>1.7369519622217136</v>
      </c>
      <c r="C325" s="299" t="str">
        <f>CONCATENATE("(",ROUND((B325/$H326)*100,1),")")</f>
        <v>(27.3)</v>
      </c>
      <c r="D325" s="302">
        <f>'Ind T6'!M134</f>
        <v>1.286816169961549</v>
      </c>
      <c r="E325" s="299" t="str">
        <f>CONCATENATE("(",ROUND((D325/$H326)*100,1),")")</f>
        <v>(20.3)</v>
      </c>
      <c r="F325" s="302">
        <f>'Ind T6'!N134</f>
        <v>0.23112717614903752</v>
      </c>
      <c r="G325" s="299" t="str">
        <f>CONCATENATE("(",ROUND((F325/$H326)*100,1),")")</f>
        <v>(3.6)</v>
      </c>
      <c r="H325" s="302">
        <f t="shared" ref="H325" si="246">SUM(B325,D325,F325)</f>
        <v>3.2548953083323</v>
      </c>
      <c r="I325" s="299" t="str">
        <f>CONCATENATE("(",ROUND((H325/$H326)*100,1),")")</f>
        <v>(51.3)</v>
      </c>
      <c r="K325" s="302">
        <f t="shared" ref="K325:K326" si="247">B330-B325</f>
        <v>7.2513825938050225E-2</v>
      </c>
      <c r="L325" s="302">
        <f t="shared" ref="L325:L326" si="248">D330-D325</f>
        <v>-4.8754042789596275E-2</v>
      </c>
      <c r="M325" s="302">
        <f t="shared" ref="M325:M326" si="249">F330-F325</f>
        <v>4.5690108300436016E-3</v>
      </c>
      <c r="N325" s="302">
        <f t="shared" ref="N325:N326" si="250">SUM(K325:M325)</f>
        <v>2.8328793978497552E-2</v>
      </c>
    </row>
    <row r="326" spans="1:14" x14ac:dyDescent="0.2">
      <c r="A326" s="282" t="s">
        <v>363</v>
      </c>
      <c r="B326" s="302">
        <f>SUM(B324:B325)</f>
        <v>3.7178992623294294</v>
      </c>
      <c r="C326" s="299" t="str">
        <f>CONCATENATE("(",ROUND((B326/$H326)*100,1),")")</f>
        <v>(58.5)</v>
      </c>
      <c r="D326" s="302">
        <f>SUM(D324:D325)</f>
        <v>1.9460908232567957</v>
      </c>
      <c r="E326" s="299" t="str">
        <f>CONCATENATE("(",ROUND((D326/$H326)*100,1),")")</f>
        <v>(30.6)</v>
      </c>
      <c r="F326" s="302">
        <f>SUM(F324:F325)</f>
        <v>0.68700991441377512</v>
      </c>
      <c r="G326" s="299" t="str">
        <f>CONCATENATE("(",ROUND((F326/$H326)*100,1),")")</f>
        <v>(10.8)</v>
      </c>
      <c r="H326" s="302">
        <f>SUM(H324:H325)</f>
        <v>6.351</v>
      </c>
      <c r="I326" s="299" t="str">
        <f>CONCATENATE("(",ROUND((H326/$H326)*100,1),")")</f>
        <v>(100)</v>
      </c>
      <c r="K326" s="302">
        <f t="shared" si="247"/>
        <v>8.2654813879157629E-2</v>
      </c>
      <c r="L326" s="302">
        <f t="shared" si="248"/>
        <v>-4.3623300158510903E-2</v>
      </c>
      <c r="M326" s="302">
        <f t="shared" si="249"/>
        <v>3.0968486279342233E-2</v>
      </c>
      <c r="N326" s="302">
        <f t="shared" si="250"/>
        <v>6.999999999998896E-2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1.9910882880488234</v>
      </c>
      <c r="C329" s="299" t="str">
        <f>CONCATENATE("(",ROUND((B329/$H331)*100,1),")")</f>
        <v>(31)</v>
      </c>
      <c r="D329" s="302">
        <f>'Ind T6'!R135</f>
        <v>0.66440539592633197</v>
      </c>
      <c r="E329" s="299" t="str">
        <f>CONCATENATE("(",ROUND((D329/$H331)*100,1),")")</f>
        <v>(10.3)</v>
      </c>
      <c r="F329" s="302">
        <f>'Ind T6'!S135</f>
        <v>0.48228221371403623</v>
      </c>
      <c r="G329" s="299" t="str">
        <f>CONCATENATE("(",ROUND((F329/$H331)*100,1),")")</f>
        <v>(7.5)</v>
      </c>
      <c r="H329" s="302">
        <f>SUM(B329,D329,F329)</f>
        <v>3.1377758976891919</v>
      </c>
      <c r="I329" s="299" t="str">
        <f>CONCATENATE("(",ROUND((H329/$H331)*100,1),")")</f>
        <v>(48.9)</v>
      </c>
      <c r="K329" s="302">
        <f>B334-B329</f>
        <v>0.27442064515500064</v>
      </c>
      <c r="L329" s="302">
        <f>D334-D329</f>
        <v>0.10536308508637604</v>
      </c>
      <c r="M329" s="302">
        <f>F334-F329</f>
        <v>0.11396500762263129</v>
      </c>
      <c r="N329" s="302">
        <f>SUM(K329:M329)</f>
        <v>0.49374873786400797</v>
      </c>
    </row>
    <row r="330" spans="1:14" x14ac:dyDescent="0.2">
      <c r="A330" s="282" t="s">
        <v>365</v>
      </c>
      <c r="B330" s="302">
        <f>'Ind T6'!Q134</f>
        <v>1.8094657881597638</v>
      </c>
      <c r="C330" s="299" t="str">
        <f>CONCATENATE("(",ROUND((B330/$H331)*100,1),")")</f>
        <v>(28.2)</v>
      </c>
      <c r="D330" s="302">
        <f>'Ind T6'!R134</f>
        <v>1.2380621271719527</v>
      </c>
      <c r="E330" s="299" t="str">
        <f>CONCATENATE("(",ROUND((D330/$H331)*100,1),")")</f>
        <v>(19.3)</v>
      </c>
      <c r="F330" s="302">
        <f>'Ind T6'!S134</f>
        <v>0.23569618697908112</v>
      </c>
      <c r="G330" s="299" t="str">
        <f>CONCATENATE("(",ROUND((F330/$H331)*100,1),")")</f>
        <v>(3.7)</v>
      </c>
      <c r="H330" s="302">
        <f t="shared" ref="H330" si="251">SUM(B330,D330,F330)</f>
        <v>3.2832241023107978</v>
      </c>
      <c r="I330" s="299" t="str">
        <f>CONCATENATE("(",ROUND((H330/$H331)*100,1),")")</f>
        <v>(51.1)</v>
      </c>
      <c r="K330" s="302">
        <f t="shared" ref="K330:K331" si="252">B335-B330</f>
        <v>0.39585495906932855</v>
      </c>
      <c r="L330" s="302">
        <f t="shared" ref="L330:L331" si="253">D335-D330</f>
        <v>5.1885952883403474E-2</v>
      </c>
      <c r="M330" s="302">
        <f t="shared" ref="M330:M331" si="254">F335-F330</f>
        <v>3.4510350183273919E-2</v>
      </c>
      <c r="N330" s="302">
        <f t="shared" ref="N330:N331" si="255">SUM(K330:M330)</f>
        <v>0.48225126213600594</v>
      </c>
    </row>
    <row r="331" spans="1:14" x14ac:dyDescent="0.2">
      <c r="A331" s="282" t="s">
        <v>363</v>
      </c>
      <c r="B331" s="302">
        <f>SUM(B329:B330)</f>
        <v>3.800554076208587</v>
      </c>
      <c r="C331" s="299" t="str">
        <f>CONCATENATE("(",ROUND((B331/$H331)*100,1),")")</f>
        <v>(59.2)</v>
      </c>
      <c r="D331" s="302">
        <f>SUM(D329:D330)</f>
        <v>1.9024675230982848</v>
      </c>
      <c r="E331" s="299" t="str">
        <f>CONCATENATE("(",ROUND((D331/$H331)*100,1),")")</f>
        <v>(29.6)</v>
      </c>
      <c r="F331" s="302">
        <f>SUM(F329:F330)</f>
        <v>0.71797840069311736</v>
      </c>
      <c r="G331" s="299" t="str">
        <f>CONCATENATE("(",ROUND((F331/$H331)*100,1),")")</f>
        <v>(11.2)</v>
      </c>
      <c r="H331" s="302">
        <f>SUM(H329:H330)</f>
        <v>6.4209999999999896</v>
      </c>
      <c r="I331" s="299" t="str">
        <f>CONCATENATE("(",ROUND((H331/$H331)*100,1),")")</f>
        <v>(100)</v>
      </c>
      <c r="K331" s="302">
        <f t="shared" si="252"/>
        <v>0.67027560422432941</v>
      </c>
      <c r="L331" s="302">
        <f t="shared" si="253"/>
        <v>0.15724903796977951</v>
      </c>
      <c r="M331" s="302">
        <f t="shared" si="254"/>
        <v>0.14847535780590526</v>
      </c>
      <c r="N331" s="302">
        <f t="shared" si="255"/>
        <v>0.97600000000001419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2.2655089332038241</v>
      </c>
      <c r="C334" s="299" t="str">
        <f>CONCATENATE("(",ROUND((B334/$H336)*100,1),")")</f>
        <v>(30.6)</v>
      </c>
      <c r="D334" s="302">
        <f>'Ind T6'!W135</f>
        <v>0.76976848101270801</v>
      </c>
      <c r="E334" s="299" t="str">
        <f>CONCATENATE("(",ROUND((D334/$H336)*100,1),")")</f>
        <v>(10.4)</v>
      </c>
      <c r="F334" s="302">
        <f>'Ind T6'!X135</f>
        <v>0.59624722133666752</v>
      </c>
      <c r="G334" s="299" t="str">
        <f>CONCATENATE("(",ROUND((F334/$H336)*100,1),")")</f>
        <v>(8.1)</v>
      </c>
      <c r="H334" s="302">
        <f>SUM(B334,D334,F334)</f>
        <v>3.6315246355531996</v>
      </c>
      <c r="I334" s="299" t="str">
        <f>CONCATENATE("(",ROUND((H334/$H336)*100,1),")")</f>
        <v>(49.1)</v>
      </c>
      <c r="K334" s="302">
        <f>B334-B324</f>
        <v>0.28456163309610849</v>
      </c>
      <c r="L334" s="302">
        <f>D334-D324</f>
        <v>0.1104938277174613</v>
      </c>
      <c r="M334" s="302">
        <f>F334-F324</f>
        <v>0.14036448307192995</v>
      </c>
      <c r="N334" s="302">
        <f>SUM(K334:M334)</f>
        <v>0.53541994388549974</v>
      </c>
    </row>
    <row r="335" spans="1:14" x14ac:dyDescent="0.2">
      <c r="A335" s="282" t="s">
        <v>365</v>
      </c>
      <c r="B335" s="302">
        <f>'Ind T6'!V134</f>
        <v>2.2053207472290923</v>
      </c>
      <c r="C335" s="299" t="str">
        <f>CONCATENATE("(",ROUND((B335/$H336)*100,1),")")</f>
        <v>(29.8)</v>
      </c>
      <c r="D335" s="302">
        <f>'Ind T6'!W134</f>
        <v>1.2899480800553562</v>
      </c>
      <c r="E335" s="299" t="str">
        <f>CONCATENATE("(",ROUND((D335/$H336)*100,1),")")</f>
        <v>(17.4)</v>
      </c>
      <c r="F335" s="302">
        <f>'Ind T6'!X134</f>
        <v>0.27020653716235504</v>
      </c>
      <c r="G335" s="299" t="str">
        <f>CONCATENATE("(",ROUND((F335/$H336)*100,1),")")</f>
        <v>(3.7)</v>
      </c>
      <c r="H335" s="302">
        <f>SUM(B335,D335,F335)</f>
        <v>3.7654753644468033</v>
      </c>
      <c r="I335" s="299" t="str">
        <f>CONCATENATE("(",ROUND((H335/$H336)*100,1),")")</f>
        <v>(50.9)</v>
      </c>
      <c r="K335" s="302">
        <f t="shared" ref="K335:K336" si="256">B335-B325</f>
        <v>0.46836878500737877</v>
      </c>
      <c r="L335" s="302">
        <f t="shared" ref="L335:L336" si="257">D335-D325</f>
        <v>3.1319100938071998E-3</v>
      </c>
      <c r="M335" s="302">
        <f t="shared" ref="M335:M336" si="258">F335-F325</f>
        <v>3.9079361013317521E-2</v>
      </c>
      <c r="N335" s="302">
        <f t="shared" ref="N335:N336" si="259">SUM(K335:M335)</f>
        <v>0.51058005611450352</v>
      </c>
    </row>
    <row r="336" spans="1:14" x14ac:dyDescent="0.2">
      <c r="A336" s="282" t="s">
        <v>363</v>
      </c>
      <c r="B336" s="302">
        <f>SUM(B334:B335)</f>
        <v>4.4708296804329164</v>
      </c>
      <c r="C336" s="299" t="str">
        <f>CONCATENATE("(",ROUND((B336/$H336)*100,1),")")</f>
        <v>(60.4)</v>
      </c>
      <c r="D336" s="302">
        <f>SUM(D334:D335)</f>
        <v>2.0597165610680643</v>
      </c>
      <c r="E336" s="299" t="str">
        <f>CONCATENATE("(",ROUND((D336/$H336)*100,1),")")</f>
        <v>(27.8)</v>
      </c>
      <c r="F336" s="302">
        <f>SUM(F334:F335)</f>
        <v>0.86645375849902262</v>
      </c>
      <c r="G336" s="299" t="str">
        <f>CONCATENATE("(",ROUND((F336/$H336)*100,1),")")</f>
        <v>(11.7)</v>
      </c>
      <c r="H336" s="302">
        <f>SUM(H334:H335)</f>
        <v>7.3970000000000029</v>
      </c>
      <c r="I336" s="299" t="str">
        <f>CONCATENATE("(",ROUND((H336/$H336)*100,1),")")</f>
        <v>(100)</v>
      </c>
      <c r="K336" s="302">
        <f t="shared" si="256"/>
        <v>0.75293041810348704</v>
      </c>
      <c r="L336" s="302">
        <f t="shared" si="257"/>
        <v>0.11362573781126861</v>
      </c>
      <c r="M336" s="302">
        <f t="shared" si="258"/>
        <v>0.17944384408524749</v>
      </c>
      <c r="N336" s="302">
        <f t="shared" si="259"/>
        <v>1.0460000000000031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9.7750441843387907</v>
      </c>
      <c r="C345" s="299" t="str">
        <f>CONCATENATE("(",ROUND((B345/$H347)*100,1),")")</f>
        <v>(37.9)</v>
      </c>
      <c r="D345" s="302">
        <f>'Ind T6'!M144</f>
        <v>1.5051659240208304</v>
      </c>
      <c r="E345" s="299" t="str">
        <f>CONCATENATE("(",ROUND((D345/$H347)*100,1),")")</f>
        <v>(5.8)</v>
      </c>
      <c r="F345" s="302">
        <f>'Ind T6'!N144</f>
        <v>4.4349626206409294</v>
      </c>
      <c r="G345" s="299" t="str">
        <f>CONCATENATE("(",ROUND((F345/$H347)*100,1),")")</f>
        <v>(17.2)</v>
      </c>
      <c r="H345" s="302">
        <f>SUM(B345,D345,F345)</f>
        <v>15.715172729000551</v>
      </c>
      <c r="I345" s="299" t="str">
        <f>CONCATENATE("(",ROUND((H345/$H347)*100,1),")")</f>
        <v>(60.9)</v>
      </c>
      <c r="K345" s="302">
        <f>B350-B345</f>
        <v>0.22943784981911897</v>
      </c>
      <c r="L345" s="302">
        <f>D350-D345</f>
        <v>9.9074883630600352E-2</v>
      </c>
      <c r="M345" s="302">
        <f>F350-F345</f>
        <v>0.16887302387464764</v>
      </c>
      <c r="N345" s="302">
        <f>SUM(K345:M345)</f>
        <v>0.49738575732436696</v>
      </c>
    </row>
    <row r="346" spans="1:14" x14ac:dyDescent="0.2">
      <c r="A346" s="282" t="s">
        <v>365</v>
      </c>
      <c r="B346" s="302">
        <f>'Ind T6'!L143</f>
        <v>5.1855021531787617</v>
      </c>
      <c r="C346" s="299" t="str">
        <f>CONCATENATE("(",ROUND((B346/$H347)*100,1),")")</f>
        <v>(20.1)</v>
      </c>
      <c r="D346" s="302">
        <f>'Ind T6'!M143</f>
        <v>3.7204836032726356</v>
      </c>
      <c r="E346" s="299" t="str">
        <f>CONCATENATE("(",ROUND((D346/$H347)*100,1),")")</f>
        <v>(14.4)</v>
      </c>
      <c r="F346" s="302">
        <f>'Ind T6'!N143</f>
        <v>1.1688415145480289</v>
      </c>
      <c r="G346" s="299" t="str">
        <f>CONCATENATE("(",ROUND((F346/$H347)*100,1),")")</f>
        <v>(4.5)</v>
      </c>
      <c r="H346" s="302">
        <f t="shared" ref="H346" si="260">SUM(B346,D346,F346)</f>
        <v>10.074827270999426</v>
      </c>
      <c r="I346" s="299" t="str">
        <f>CONCATENATE("(",ROUND((H346/$H347)*100,1),")")</f>
        <v>(39.1)</v>
      </c>
      <c r="K346" s="302">
        <f t="shared" ref="K346:K347" si="261">B351-B346</f>
        <v>0.23746893584732653</v>
      </c>
      <c r="L346" s="302">
        <f t="shared" ref="L346:L347" si="262">D351-D346</f>
        <v>0.19707872408396998</v>
      </c>
      <c r="M346" s="302">
        <f t="shared" ref="M346:M347" si="263">F351-F346</f>
        <v>7.5066582744367061E-2</v>
      </c>
      <c r="N346" s="302">
        <f t="shared" ref="N346:N347" si="264">SUM(K346:M346)</f>
        <v>0.50961424267566358</v>
      </c>
    </row>
    <row r="347" spans="1:14" x14ac:dyDescent="0.2">
      <c r="A347" s="282" t="s">
        <v>363</v>
      </c>
      <c r="B347" s="302">
        <f>SUM(B345:B346)</f>
        <v>14.960546337517552</v>
      </c>
      <c r="C347" s="299" t="str">
        <f>CONCATENATE("(",ROUND((B347/$H347)*100,1),")")</f>
        <v>(58)</v>
      </c>
      <c r="D347" s="302">
        <f>SUM(D345:D346)</f>
        <v>5.2256495272934664</v>
      </c>
      <c r="E347" s="299" t="str">
        <f>CONCATENATE("(",ROUND((D347/$H347)*100,1),")")</f>
        <v>(20.3)</v>
      </c>
      <c r="F347" s="302">
        <f>SUM(F345:F346)</f>
        <v>5.603804135188958</v>
      </c>
      <c r="G347" s="299" t="str">
        <f>CONCATENATE("(",ROUND((F347/$H347)*100,1),")")</f>
        <v>(21.7)</v>
      </c>
      <c r="H347" s="302">
        <f>SUM(H345:H346)</f>
        <v>25.789999999999978</v>
      </c>
      <c r="I347" s="299" t="str">
        <f>CONCATENATE("(",ROUND((H347/$H347)*100,1),")")</f>
        <v>(100)</v>
      </c>
      <c r="K347" s="302">
        <f t="shared" si="261"/>
        <v>0.4669067856664455</v>
      </c>
      <c r="L347" s="302">
        <f t="shared" si="262"/>
        <v>0.29615360771456967</v>
      </c>
      <c r="M347" s="302">
        <f t="shared" si="263"/>
        <v>0.2439396066190147</v>
      </c>
      <c r="N347" s="302">
        <f t="shared" si="264"/>
        <v>1.0070000000000299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10.00448203415791</v>
      </c>
      <c r="C350" s="299" t="str">
        <f>CONCATENATE("(",ROUND((B350/$H352)*100,1),")")</f>
        <v>(37.3)</v>
      </c>
      <c r="D350" s="302">
        <f>'Ind T6'!R144</f>
        <v>1.6042408076514307</v>
      </c>
      <c r="E350" s="299" t="str">
        <f>CONCATENATE("(",ROUND((D350/$H352)*100,1),")")</f>
        <v>(6)</v>
      </c>
      <c r="F350" s="302">
        <f>'Ind T6'!S144</f>
        <v>4.603835644515577</v>
      </c>
      <c r="G350" s="299" t="str">
        <f>CONCATENATE("(",ROUND((F350/$H352)*100,1),")")</f>
        <v>(17.2)</v>
      </c>
      <c r="H350" s="302">
        <f>SUM(B350,D350,F350)</f>
        <v>16.212558486324916</v>
      </c>
      <c r="I350" s="299" t="str">
        <f>CONCATENATE("(",ROUND((H350/$H352)*100,1),")")</f>
        <v>(60.5)</v>
      </c>
      <c r="K350" s="302">
        <f>B355-B350</f>
        <v>0.42007902584703416</v>
      </c>
      <c r="L350" s="302">
        <f>D355-D350</f>
        <v>0.17924887039513782</v>
      </c>
      <c r="M350" s="302">
        <f>F355-F350</f>
        <v>0.31582114427327301</v>
      </c>
      <c r="N350" s="302">
        <f>SUM(K350:M350)</f>
        <v>0.91514904051544499</v>
      </c>
    </row>
    <row r="351" spans="1:14" x14ac:dyDescent="0.2">
      <c r="A351" s="282" t="s">
        <v>365</v>
      </c>
      <c r="B351" s="302">
        <f>'Ind T6'!Q143</f>
        <v>5.4229710890260883</v>
      </c>
      <c r="C351" s="299" t="str">
        <f>CONCATENATE("(",ROUND((B351/$H352)*100,1),")")</f>
        <v>(20.2)</v>
      </c>
      <c r="D351" s="302">
        <f>'Ind T6'!R143</f>
        <v>3.9175623273566056</v>
      </c>
      <c r="E351" s="299" t="str">
        <f>CONCATENATE("(",ROUND((D351/$H352)*100,1),")")</f>
        <v>(14.6)</v>
      </c>
      <c r="F351" s="302">
        <f>'Ind T6'!S143</f>
        <v>1.2439080972923959</v>
      </c>
      <c r="G351" s="299" t="str">
        <f>CONCATENATE("(",ROUND((F351/$H352)*100,1),")")</f>
        <v>(4.6)</v>
      </c>
      <c r="H351" s="302">
        <f t="shared" ref="H351" si="265">SUM(B351,D351,F351)</f>
        <v>10.58444151367509</v>
      </c>
      <c r="I351" s="299" t="str">
        <f>CONCATENATE("(",ROUND((H351/$H352)*100,1),")")</f>
        <v>(39.5)</v>
      </c>
      <c r="K351" s="302">
        <f t="shared" ref="K351:K352" si="266">B356-B351</f>
        <v>0.3972536708180634</v>
      </c>
      <c r="L351" s="302">
        <f t="shared" ref="L351:L352" si="267">D356-D351</f>
        <v>0.3121863762125483</v>
      </c>
      <c r="M351" s="302">
        <f t="shared" ref="M351:M352" si="268">F356-F351</f>
        <v>0.14041091245397519</v>
      </c>
      <c r="N351" s="302">
        <f t="shared" ref="N351:N352" si="269">SUM(K351:M351)</f>
        <v>0.84985095948458689</v>
      </c>
    </row>
    <row r="352" spans="1:14" x14ac:dyDescent="0.2">
      <c r="A352" s="282" t="s">
        <v>363</v>
      </c>
      <c r="B352" s="302">
        <f>SUM(B350:B351)</f>
        <v>15.427453123183998</v>
      </c>
      <c r="C352" s="299" t="str">
        <f>CONCATENATE("(",ROUND((B352/$H352)*100,1),")")</f>
        <v>(57.6)</v>
      </c>
      <c r="D352" s="302">
        <f>SUM(D350:D351)</f>
        <v>5.5218031350080361</v>
      </c>
      <c r="E352" s="299" t="str">
        <f>CONCATENATE("(",ROUND((D352/$H352)*100,1),")")</f>
        <v>(20.6)</v>
      </c>
      <c r="F352" s="302">
        <f>SUM(F350:F351)</f>
        <v>5.8477437418079727</v>
      </c>
      <c r="G352" s="299" t="str">
        <f>CONCATENATE("(",ROUND((F352/$H352)*100,1),")")</f>
        <v>(21.8)</v>
      </c>
      <c r="H352" s="302">
        <f>SUM(H350:H351)</f>
        <v>26.797000000000004</v>
      </c>
      <c r="I352" s="299" t="str">
        <f>CONCATENATE("(",ROUND((H352/$H352)*100,1),")")</f>
        <v>(100)</v>
      </c>
      <c r="K352" s="302">
        <f t="shared" si="266"/>
        <v>0.81733269666509756</v>
      </c>
      <c r="L352" s="302">
        <f t="shared" si="267"/>
        <v>0.49143524660768634</v>
      </c>
      <c r="M352" s="302">
        <f t="shared" si="268"/>
        <v>0.45623205672724865</v>
      </c>
      <c r="N352" s="302">
        <f t="shared" si="269"/>
        <v>1.7650000000000325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10.424561060004944</v>
      </c>
      <c r="C355" s="299" t="str">
        <f>CONCATENATE("(",ROUND((B355/$H357)*100,1),")")</f>
        <v>(36.5)</v>
      </c>
      <c r="D355" s="302">
        <f>'Ind T6'!W144</f>
        <v>1.7834896780465685</v>
      </c>
      <c r="E355" s="299" t="str">
        <f>CONCATENATE("(",ROUND((D355/$H357)*100,1),")")</f>
        <v>(6.2)</v>
      </c>
      <c r="F355" s="302">
        <f>'Ind T6'!X144</f>
        <v>4.91965678878885</v>
      </c>
      <c r="G355" s="299" t="str">
        <f>CONCATENATE("(",ROUND((F355/$H357)*100,1),")")</f>
        <v>(17.2)</v>
      </c>
      <c r="H355" s="302">
        <f>SUM(B355,D355,F355)</f>
        <v>17.127707526840361</v>
      </c>
      <c r="I355" s="299" t="str">
        <f>CONCATENATE("(",ROUND((H355/$H357)*100,1),")")</f>
        <v>(60)</v>
      </c>
      <c r="K355" s="302">
        <f>B355-B345</f>
        <v>0.64951687566615313</v>
      </c>
      <c r="L355" s="302">
        <f>D355-D345</f>
        <v>0.27832375402573817</v>
      </c>
      <c r="M355" s="302">
        <f>F355-F345</f>
        <v>0.48469416814792066</v>
      </c>
      <c r="N355" s="302">
        <f>SUM(K355:M355)</f>
        <v>1.412534797839812</v>
      </c>
    </row>
    <row r="356" spans="1:14" x14ac:dyDescent="0.2">
      <c r="A356" s="282" t="s">
        <v>365</v>
      </c>
      <c r="B356" s="302">
        <f>'Ind T6'!V143</f>
        <v>5.8202247598441517</v>
      </c>
      <c r="C356" s="299" t="str">
        <f>CONCATENATE("(",ROUND((B356/$H357)*100,1),")")</f>
        <v>(20.4)</v>
      </c>
      <c r="D356" s="302">
        <f>'Ind T6'!W143</f>
        <v>4.2297487035691539</v>
      </c>
      <c r="E356" s="299" t="str">
        <f>CONCATENATE("(",ROUND((D356/$H357)*100,1),")")</f>
        <v>(14.8)</v>
      </c>
      <c r="F356" s="302">
        <f>'Ind T6'!X143</f>
        <v>1.3843190097463711</v>
      </c>
      <c r="G356" s="299" t="str">
        <f>CONCATENATE("(",ROUND((F356/$H357)*100,1),")")</f>
        <v>(4.8)</v>
      </c>
      <c r="H356" s="302">
        <f t="shared" ref="H356" si="270">SUM(B356,D356,F356)</f>
        <v>11.434292473159676</v>
      </c>
      <c r="I356" s="299" t="str">
        <f>CONCATENATE("(",ROUND((H356/$H357)*100,1),")")</f>
        <v>(40)</v>
      </c>
      <c r="K356" s="302">
        <f t="shared" ref="K356:K357" si="271">B356-B346</f>
        <v>0.63472260666538993</v>
      </c>
      <c r="L356" s="302">
        <f t="shared" ref="L356:L357" si="272">D356-D346</f>
        <v>0.50926510029651828</v>
      </c>
      <c r="M356" s="302">
        <f t="shared" ref="M356:M357" si="273">F356-F346</f>
        <v>0.21547749519834225</v>
      </c>
      <c r="N356" s="302">
        <f t="shared" ref="N356:N357" si="274">SUM(K356:M356)</f>
        <v>1.3594652021602505</v>
      </c>
    </row>
    <row r="357" spans="1:14" x14ac:dyDescent="0.2">
      <c r="A357" s="282" t="s">
        <v>363</v>
      </c>
      <c r="B357" s="302">
        <f>SUM(B355:B356)</f>
        <v>16.244785819849096</v>
      </c>
      <c r="C357" s="299" t="str">
        <f>CONCATENATE("(",ROUND((B357/$H357)*100,1),")")</f>
        <v>(56.9)</v>
      </c>
      <c r="D357" s="302">
        <f>SUM(D355:D356)</f>
        <v>6.0132383816157224</v>
      </c>
      <c r="E357" s="299" t="str">
        <f>CONCATENATE("(",ROUND((D357/$H357)*100,1),")")</f>
        <v>(21.1)</v>
      </c>
      <c r="F357" s="302">
        <f>SUM(F355:F356)</f>
        <v>6.3039757985352214</v>
      </c>
      <c r="G357" s="299" t="str">
        <f>CONCATENATE("(",ROUND((F357/$H357)*100,1),")")</f>
        <v>(22.1)</v>
      </c>
      <c r="H357" s="302">
        <f>SUM(H355:H356)</f>
        <v>28.562000000000037</v>
      </c>
      <c r="I357" s="299" t="str">
        <f>CONCATENATE("(",ROUND((H357/$H357)*100,1),")")</f>
        <v>(100)</v>
      </c>
      <c r="K357" s="302">
        <f t="shared" si="271"/>
        <v>1.2842394823315431</v>
      </c>
      <c r="L357" s="302">
        <f t="shared" si="272"/>
        <v>0.787588854322256</v>
      </c>
      <c r="M357" s="302">
        <f t="shared" si="273"/>
        <v>0.70017166334626335</v>
      </c>
      <c r="N357" s="302">
        <f t="shared" si="274"/>
        <v>2.7720000000000624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8.3118458644447148</v>
      </c>
      <c r="C366" s="299" t="str">
        <f>CONCATENATE("(",ROUND((B366/$H368)*100,1),")")</f>
        <v>(39.1)</v>
      </c>
      <c r="D366" s="302">
        <f>'Ind T6'!M153</f>
        <v>2.9281244743907169</v>
      </c>
      <c r="E366" s="299" t="str">
        <f>CONCATENATE("(",ROUND((D366/$H368)*100,1),")")</f>
        <v>(13.8)</v>
      </c>
      <c r="F366" s="302">
        <f>'Ind T6'!N153</f>
        <v>0.80131114465758813</v>
      </c>
      <c r="G366" s="299" t="str">
        <f>CONCATENATE("(",ROUND((F366/$H368)*100,1),")")</f>
        <v>(3.8)</v>
      </c>
      <c r="H366" s="302">
        <f>SUM(B366,D366,F366)</f>
        <v>12.04128148349302</v>
      </c>
      <c r="I366" s="299" t="str">
        <f>CONCATENATE("(",ROUND((H366/$H368)*100,1),")")</f>
        <v>(56.7)</v>
      </c>
      <c r="K366" s="302">
        <f>B371-B366</f>
        <v>0.65609913122962027</v>
      </c>
      <c r="L366" s="302">
        <f>D371-D366</f>
        <v>0.22470476400358264</v>
      </c>
      <c r="M366" s="302">
        <f>F371-F366</f>
        <v>4.9768041382714734E-2</v>
      </c>
      <c r="N366" s="302">
        <f>SUM(K366:M366)</f>
        <v>0.93057193661591764</v>
      </c>
    </row>
    <row r="367" spans="1:14" x14ac:dyDescent="0.2">
      <c r="A367" s="282" t="s">
        <v>365</v>
      </c>
      <c r="B367" s="302">
        <f>'Ind T6'!L152</f>
        <v>4.2554717838476854</v>
      </c>
      <c r="C367" s="299" t="str">
        <f>CONCATENATE("(",ROUND((B367/$H368)*100,1),")")</f>
        <v>(20)</v>
      </c>
      <c r="D367" s="302">
        <f>'Ind T6'!M152</f>
        <v>4.0089280259764211</v>
      </c>
      <c r="E367" s="299" t="str">
        <f>CONCATENATE("(",ROUND((D367/$H368)*100,1),")")</f>
        <v>(18.9)</v>
      </c>
      <c r="F367" s="302">
        <f>'Ind T6'!N152</f>
        <v>0.94531870668289186</v>
      </c>
      <c r="G367" s="299" t="str">
        <f>CONCATENATE("(",ROUND((F367/$H368)*100,1),")")</f>
        <v>(4.4)</v>
      </c>
      <c r="H367" s="302">
        <f t="shared" ref="H367" si="275">SUM(B367,D367,F367)</f>
        <v>9.2097185165069977</v>
      </c>
      <c r="I367" s="299" t="str">
        <f>CONCATENATE("(",ROUND((H367/$H368)*100,1),")")</f>
        <v>(43.3)</v>
      </c>
      <c r="K367" s="302">
        <f t="shared" ref="K367:K368" si="276">B372-B367</f>
        <v>0.41862597878165353</v>
      </c>
      <c r="L367" s="302">
        <f t="shared" ref="L367:L368" si="277">D372-D367</f>
        <v>0.23519003932083482</v>
      </c>
      <c r="M367" s="302">
        <f t="shared" ref="M367:M368" si="278">F372-F367</f>
        <v>5.7612045281604018E-2</v>
      </c>
      <c r="N367" s="302">
        <f t="shared" ref="N367:N368" si="279">SUM(K367:M367)</f>
        <v>0.71142806338409237</v>
      </c>
    </row>
    <row r="368" spans="1:14" x14ac:dyDescent="0.2">
      <c r="A368" s="282" t="s">
        <v>363</v>
      </c>
      <c r="B368" s="302">
        <f>SUM(B366:B367)</f>
        <v>12.5673176482924</v>
      </c>
      <c r="C368" s="299" t="str">
        <f>CONCATENATE("(",ROUND((B368/$H368)*100,1),")")</f>
        <v>(59.1)</v>
      </c>
      <c r="D368" s="302">
        <f>SUM(D366:D367)</f>
        <v>6.9370525003671375</v>
      </c>
      <c r="E368" s="299" t="str">
        <f>CONCATENATE("(",ROUND((D368/$H368)*100,1),")")</f>
        <v>(32.6)</v>
      </c>
      <c r="F368" s="302">
        <f>SUM(F366:F367)</f>
        <v>1.7466298513404799</v>
      </c>
      <c r="G368" s="299" t="str">
        <f>CONCATENATE("(",ROUND((F368/$H368)*100,1),")")</f>
        <v>(8.2)</v>
      </c>
      <c r="H368" s="302">
        <f>SUM(H366:H367)</f>
        <v>21.251000000000019</v>
      </c>
      <c r="I368" s="299" t="str">
        <f>CONCATENATE("(",ROUND((H368/$H368)*100,1),")")</f>
        <v>(100)</v>
      </c>
      <c r="K368" s="302">
        <f t="shared" si="276"/>
        <v>1.0747251100112738</v>
      </c>
      <c r="L368" s="302">
        <f t="shared" si="277"/>
        <v>0.4598948033244179</v>
      </c>
      <c r="M368" s="302">
        <f t="shared" si="278"/>
        <v>0.10738008666431886</v>
      </c>
      <c r="N368" s="302">
        <f t="shared" si="279"/>
        <v>1.6420000000000106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8.9679449956743351</v>
      </c>
      <c r="C371" s="299" t="str">
        <f>CONCATENATE("(",ROUND((B371/$H373)*100,1),")")</f>
        <v>(39.2)</v>
      </c>
      <c r="D371" s="302">
        <f>'Ind T6'!R153</f>
        <v>3.1528292383942995</v>
      </c>
      <c r="E371" s="299" t="str">
        <f>CONCATENATE("(",ROUND((D371/$H373)*100,1),")")</f>
        <v>(13.8)</v>
      </c>
      <c r="F371" s="302">
        <f>'Ind T6'!S153</f>
        <v>0.85107918604030286</v>
      </c>
      <c r="G371" s="299" t="str">
        <f>CONCATENATE("(",ROUND((F371/$H373)*100,1),")")</f>
        <v>(3.7)</v>
      </c>
      <c r="H371" s="302">
        <f>SUM(B371,D371,F371)</f>
        <v>12.971853420108937</v>
      </c>
      <c r="I371" s="299" t="str">
        <f>CONCATENATE("(",ROUND((H371/$H373)*100,1),")")</f>
        <v>(56.7)</v>
      </c>
      <c r="K371" s="302">
        <f>B376-B371</f>
        <v>0.70499591720787613</v>
      </c>
      <c r="L371" s="302">
        <f>D376-D371</f>
        <v>0.21670785632079914</v>
      </c>
      <c r="M371" s="302">
        <f>F376-F371</f>
        <v>6.9606429586855034E-2</v>
      </c>
      <c r="N371" s="302">
        <f>SUM(K371:M371)</f>
        <v>0.99131020311553031</v>
      </c>
    </row>
    <row r="372" spans="1:14" x14ac:dyDescent="0.2">
      <c r="A372" s="282" t="s">
        <v>365</v>
      </c>
      <c r="B372" s="302">
        <f>'Ind T6'!Q152</f>
        <v>4.674097762629339</v>
      </c>
      <c r="C372" s="299" t="str">
        <f>CONCATENATE("(",ROUND((B372/$H373)*100,1),")")</f>
        <v>(20.4)</v>
      </c>
      <c r="D372" s="302">
        <f>'Ind T6'!R152</f>
        <v>4.2441180652972559</v>
      </c>
      <c r="E372" s="299" t="str">
        <f>CONCATENATE("(",ROUND((D372/$H373)*100,1),")")</f>
        <v>(18.5)</v>
      </c>
      <c r="F372" s="302">
        <f>'Ind T6'!S152</f>
        <v>1.0029307519644959</v>
      </c>
      <c r="G372" s="299" t="str">
        <f>CONCATENATE("(",ROUND((F372/$H373)*100,1),")")</f>
        <v>(4.4)</v>
      </c>
      <c r="H372" s="302">
        <f t="shared" ref="H372" si="280">SUM(B372,D372,F372)</f>
        <v>9.9211465798910901</v>
      </c>
      <c r="I372" s="299" t="str">
        <f>CONCATENATE("(",ROUND((H372/$H373)*100,1),")")</f>
        <v>(43.3)</v>
      </c>
      <c r="K372" s="302">
        <f t="shared" ref="K372:K373" si="281">B377-B372</f>
        <v>0.47992938227478454</v>
      </c>
      <c r="L372" s="302">
        <f t="shared" ref="L372:L373" si="282">D377-D372</f>
        <v>0.17718257180890085</v>
      </c>
      <c r="M372" s="302">
        <f t="shared" ref="M372:M373" si="283">F377-F372</f>
        <v>8.8577842800736661E-2</v>
      </c>
      <c r="N372" s="302">
        <f t="shared" ref="N372:N373" si="284">SUM(K372:M372)</f>
        <v>0.74568979688442205</v>
      </c>
    </row>
    <row r="373" spans="1:14" x14ac:dyDescent="0.2">
      <c r="A373" s="282" t="s">
        <v>363</v>
      </c>
      <c r="B373" s="302">
        <f>SUM(B371:B372)</f>
        <v>13.642042758303674</v>
      </c>
      <c r="C373" s="299" t="str">
        <f>CONCATENATE("(",ROUND((B373/$H373)*100,1),")")</f>
        <v>(59.6)</v>
      </c>
      <c r="D373" s="302">
        <f>SUM(D371:D372)</f>
        <v>7.3969473036915554</v>
      </c>
      <c r="E373" s="299" t="str">
        <f>CONCATENATE("(",ROUND((D373/$H373)*100,1),")")</f>
        <v>(32.3)</v>
      </c>
      <c r="F373" s="302">
        <f>SUM(F371:F372)</f>
        <v>1.8540099380047987</v>
      </c>
      <c r="G373" s="299" t="str">
        <f>CONCATENATE("(",ROUND((F373/$H373)*100,1),")")</f>
        <v>(8.1)</v>
      </c>
      <c r="H373" s="302">
        <f>SUM(H371:H372)</f>
        <v>22.893000000000029</v>
      </c>
      <c r="I373" s="299" t="str">
        <f>CONCATENATE("(",ROUND((H373/$H373)*100,1),")")</f>
        <v>(100)</v>
      </c>
      <c r="K373" s="302">
        <f t="shared" si="281"/>
        <v>1.1849252994826607</v>
      </c>
      <c r="L373" s="302">
        <f t="shared" si="282"/>
        <v>0.39389042812970043</v>
      </c>
      <c r="M373" s="302">
        <f t="shared" si="283"/>
        <v>0.15818427238759192</v>
      </c>
      <c r="N373" s="302">
        <f t="shared" si="284"/>
        <v>1.736999999999953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9.6729409128822113</v>
      </c>
      <c r="C376" s="299" t="str">
        <f>CONCATENATE("(",ROUND((B376/$H378)*100,1),")")</f>
        <v>(39.3)</v>
      </c>
      <c r="D376" s="302">
        <f>'Ind T6'!W153</f>
        <v>3.3695370947150987</v>
      </c>
      <c r="E376" s="299" t="str">
        <f>CONCATENATE("(",ROUND((D376/$H378)*100,1),")")</f>
        <v>(13.7)</v>
      </c>
      <c r="F376" s="302">
        <f>'Ind T6'!X153</f>
        <v>0.92068561562715789</v>
      </c>
      <c r="G376" s="299" t="str">
        <f>CONCATENATE("(",ROUND((F376/$H378)*100,1),")")</f>
        <v>(3.7)</v>
      </c>
      <c r="H376" s="302">
        <f>SUM(B376,D376,F376)</f>
        <v>13.963163623224467</v>
      </c>
      <c r="I376" s="299" t="str">
        <f>CONCATENATE("(",ROUND((H376/$H378)*100,1),")")</f>
        <v>(56.7)</v>
      </c>
      <c r="K376" s="302">
        <f>B376-B366</f>
        <v>1.3610950484374964</v>
      </c>
      <c r="L376" s="302">
        <f>D376-D366</f>
        <v>0.44141262032438178</v>
      </c>
      <c r="M376" s="302">
        <f>F376-F366</f>
        <v>0.11937447096956977</v>
      </c>
      <c r="N376" s="302">
        <f>SUM(K376:M376)</f>
        <v>1.9218821397314478</v>
      </c>
    </row>
    <row r="377" spans="1:14" x14ac:dyDescent="0.2">
      <c r="A377" s="282" t="s">
        <v>365</v>
      </c>
      <c r="B377" s="302">
        <f>'Ind T6'!V152</f>
        <v>5.1540271449041235</v>
      </c>
      <c r="C377" s="299" t="str">
        <f>CONCATENATE("(",ROUND((B377/$H378)*100,1),")")</f>
        <v>(20.9)</v>
      </c>
      <c r="D377" s="302">
        <f>'Ind T6'!W152</f>
        <v>4.4213006371061567</v>
      </c>
      <c r="E377" s="299" t="str">
        <f>CONCATENATE("(",ROUND((D377/$H378)*100,1),")")</f>
        <v>(18)</v>
      </c>
      <c r="F377" s="302">
        <f>'Ind T6'!X152</f>
        <v>1.0915085947652325</v>
      </c>
      <c r="G377" s="299" t="str">
        <f>CONCATENATE("(",ROUND((F377/$H378)*100,1),")")</f>
        <v>(4.4)</v>
      </c>
      <c r="H377" s="302">
        <f t="shared" ref="H377" si="285">SUM(B377,D377,F377)</f>
        <v>10.666836376775512</v>
      </c>
      <c r="I377" s="299" t="str">
        <f>CONCATENATE("(",ROUND((H377/$H378)*100,1),")")</f>
        <v>(43.3)</v>
      </c>
      <c r="K377" s="302">
        <f t="shared" ref="K377:K378" si="286">B377-B367</f>
        <v>0.89855536105643807</v>
      </c>
      <c r="L377" s="302">
        <f t="shared" ref="L377:L378" si="287">D377-D367</f>
        <v>0.41237261112973567</v>
      </c>
      <c r="M377" s="302">
        <f t="shared" ref="M377:M378" si="288">F377-F367</f>
        <v>0.14618988808234068</v>
      </c>
      <c r="N377" s="302">
        <f t="shared" ref="N377:N378" si="289">SUM(K377:M377)</f>
        <v>1.4571178602685144</v>
      </c>
    </row>
    <row r="378" spans="1:14" x14ac:dyDescent="0.2">
      <c r="A378" s="282" t="s">
        <v>363</v>
      </c>
      <c r="B378" s="302">
        <f>SUM(B376:B377)</f>
        <v>14.826968057786335</v>
      </c>
      <c r="C378" s="299" t="str">
        <f>CONCATENATE("(",ROUND((B378/$H378)*100,1),")")</f>
        <v>(60.2)</v>
      </c>
      <c r="D378" s="302">
        <f>SUM(D376:D377)</f>
        <v>7.7908377318212558</v>
      </c>
      <c r="E378" s="299" t="str">
        <f>CONCATENATE("(",ROUND((D378/$H378)*100,1),")")</f>
        <v>(31.6)</v>
      </c>
      <c r="F378" s="302">
        <f>SUM(F376:F377)</f>
        <v>2.0121942103923907</v>
      </c>
      <c r="G378" s="299" t="str">
        <f>CONCATENATE("(",ROUND((F378/$H378)*100,1),")")</f>
        <v>(8.2)</v>
      </c>
      <c r="H378" s="302">
        <f>SUM(H376:H377)</f>
        <v>24.629999999999981</v>
      </c>
      <c r="I378" s="299" t="str">
        <f>CONCATENATE("(",ROUND((H378/$H378)*100,1),")")</f>
        <v>(100)</v>
      </c>
      <c r="K378" s="302">
        <f t="shared" si="286"/>
        <v>2.2596504094939345</v>
      </c>
      <c r="L378" s="302">
        <f t="shared" si="287"/>
        <v>0.85378523145411833</v>
      </c>
      <c r="M378" s="302">
        <f t="shared" si="288"/>
        <v>0.26556435905191078</v>
      </c>
      <c r="N378" s="302">
        <f t="shared" si="289"/>
        <v>3.3789999999999636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4.4589951157867658</v>
      </c>
      <c r="C387" s="299" t="str">
        <f>CONCATENATE("(",ROUND((B387/$H389)*100,1),")")</f>
        <v>(35.2)</v>
      </c>
      <c r="D387" s="302">
        <f>'Ind T6'!M162</f>
        <v>0.62976676182064306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5.0887618776074088</v>
      </c>
      <c r="I387" s="299" t="str">
        <f>CONCATENATE("(",ROUND((H387/$H389)*100,1),")")</f>
        <v>(40.2)</v>
      </c>
      <c r="K387" s="302">
        <f>B392-B387</f>
        <v>-5.1309905858726523E-2</v>
      </c>
      <c r="L387" s="302">
        <f>D392-D387</f>
        <v>3.9819140547204035E-2</v>
      </c>
      <c r="M387" s="302">
        <f>F392-F387</f>
        <v>0</v>
      </c>
      <c r="N387" s="302">
        <f>SUM(K387:M387)</f>
        <v>-1.1490765311522488E-2</v>
      </c>
    </row>
    <row r="388" spans="1:14" x14ac:dyDescent="0.2">
      <c r="A388" s="282" t="s">
        <v>365</v>
      </c>
      <c r="B388" s="302">
        <f>'Ind T6'!L161</f>
        <v>3.9235192514888806</v>
      </c>
      <c r="C388" s="299" t="str">
        <f>CONCATENATE("(",ROUND((B388/$H389)*100,1),")")</f>
        <v>(31)</v>
      </c>
      <c r="D388" s="302">
        <f>'Ind T6'!M161</f>
        <v>3.4268848080987802</v>
      </c>
      <c r="E388" s="299" t="str">
        <f>CONCATENATE("(",ROUND((D388/$H389)*100,1),")")</f>
        <v>(27)</v>
      </c>
      <c r="F388" s="302">
        <f>'Ind T6'!N161</f>
        <v>0.22983406280493496</v>
      </c>
      <c r="G388" s="299" t="str">
        <f>CONCATENATE("(",ROUND((F388/$H389)*100,1),")")</f>
        <v>(1.8)</v>
      </c>
      <c r="H388" s="302">
        <f t="shared" ref="H388" si="290">SUM(B388,D388,F388)</f>
        <v>7.5802381223925952</v>
      </c>
      <c r="I388" s="299" t="str">
        <f>CONCATENATE("(",ROUND((H388/$H389)*100,1),")")</f>
        <v>(59.8)</v>
      </c>
      <c r="K388" s="302">
        <f t="shared" ref="K388:K389" si="291">B393-B388</f>
        <v>3.4789032337480652E-2</v>
      </c>
      <c r="L388" s="302">
        <f t="shared" ref="L388:L389" si="292">D393-D388</f>
        <v>3.7381521306966814E-2</v>
      </c>
      <c r="M388" s="302">
        <f t="shared" ref="M388:M389" si="293">F393-F388</f>
        <v>2.3202116670675288E-3</v>
      </c>
      <c r="N388" s="302">
        <f t="shared" ref="N388:N389" si="294">SUM(K388:M388)</f>
        <v>7.4490765311514995E-2</v>
      </c>
    </row>
    <row r="389" spans="1:14" x14ac:dyDescent="0.2">
      <c r="A389" s="282" t="s">
        <v>363</v>
      </c>
      <c r="B389" s="302">
        <f>SUM(B387:B388)</f>
        <v>8.3825143672756468</v>
      </c>
      <c r="C389" s="299" t="str">
        <f>CONCATENATE("(",ROUND((B389/$H389)*100,1),")")</f>
        <v>(66.2)</v>
      </c>
      <c r="D389" s="302">
        <f>SUM(D387:D388)</f>
        <v>4.0566515699194232</v>
      </c>
      <c r="E389" s="299" t="str">
        <f>CONCATENATE("(",ROUND((D389/$H389)*100,1),")")</f>
        <v>(32)</v>
      </c>
      <c r="F389" s="302">
        <f>SUM(F387:F388)</f>
        <v>0.22983406280493496</v>
      </c>
      <c r="G389" s="299" t="str">
        <f>CONCATENATE("(",ROUND((F389/$H389)*100,1),")")</f>
        <v>(1.8)</v>
      </c>
      <c r="H389" s="302">
        <f>SUM(H387:H388)</f>
        <v>12.669000000000004</v>
      </c>
      <c r="I389" s="299" t="str">
        <f>CONCATENATE("(",ROUND((H389/$H389)*100,1),")")</f>
        <v>(100)</v>
      </c>
      <c r="K389" s="302">
        <f t="shared" si="291"/>
        <v>-1.6520873521246315E-2</v>
      </c>
      <c r="L389" s="302">
        <f t="shared" si="292"/>
        <v>7.720066185417096E-2</v>
      </c>
      <c r="M389" s="302">
        <f t="shared" si="293"/>
        <v>2.3202116670675288E-3</v>
      </c>
      <c r="N389" s="302">
        <f t="shared" si="294"/>
        <v>6.2999999999992173E-2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4.4076852099280392</v>
      </c>
      <c r="C392" s="299" t="str">
        <f>CONCATENATE("(",ROUND((B392/$H394)*100,1),")")</f>
        <v>(34.6)</v>
      </c>
      <c r="D392" s="302">
        <f>'Ind T6'!R162</f>
        <v>0.6695859023678471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5.077271112295886</v>
      </c>
      <c r="I392" s="299" t="str">
        <f>CONCATENATE("(",ROUND((H392/$H394)*100,1),")")</f>
        <v>(39.9)</v>
      </c>
      <c r="K392" s="302">
        <f>B397-B392</f>
        <v>-3.0269031576191097E-2</v>
      </c>
      <c r="L392" s="302">
        <f>D397-D392</f>
        <v>9.518964716801126E-2</v>
      </c>
      <c r="M392" s="302">
        <f>F397-F392</f>
        <v>0</v>
      </c>
      <c r="N392" s="302">
        <f>SUM(K392:M392)</f>
        <v>6.4920615591820163E-2</v>
      </c>
    </row>
    <row r="393" spans="1:14" x14ac:dyDescent="0.2">
      <c r="A393" s="282" t="s">
        <v>365</v>
      </c>
      <c r="B393" s="302">
        <f>'Ind T6'!Q161</f>
        <v>3.9583082838263612</v>
      </c>
      <c r="C393" s="299" t="str">
        <f>CONCATENATE("(",ROUND((B393/$H394)*100,1),")")</f>
        <v>(31.1)</v>
      </c>
      <c r="D393" s="302">
        <f>'Ind T6'!R161</f>
        <v>3.464266329405747</v>
      </c>
      <c r="E393" s="299" t="str">
        <f>CONCATENATE("(",ROUND((D393/$H394)*100,1),")")</f>
        <v>(27.2)</v>
      </c>
      <c r="F393" s="302">
        <f>'Ind T6'!S161</f>
        <v>0.23215427447200249</v>
      </c>
      <c r="G393" s="299" t="str">
        <f>CONCATENATE("(",ROUND((F393/$H394)*100,1),")")</f>
        <v>(1.8)</v>
      </c>
      <c r="H393" s="302">
        <f t="shared" ref="H393" si="295">SUM(B393,D393,F393)</f>
        <v>7.6547288877041106</v>
      </c>
      <c r="I393" s="299" t="str">
        <f>CONCATENATE("(",ROUND((H393/$H394)*100,1),")")</f>
        <v>(60.1)</v>
      </c>
      <c r="K393" s="302">
        <f t="shared" ref="K393:K394" si="296">B398-B393</f>
        <v>0.13984526287106913</v>
      </c>
      <c r="L393" s="302">
        <f t="shared" ref="L393:L394" si="297">D398-D393</f>
        <v>0.12395160585330078</v>
      </c>
      <c r="M393" s="302">
        <f t="shared" ref="M393:M394" si="298">F398-F393</f>
        <v>1.0282515683794985E-2</v>
      </c>
      <c r="N393" s="302">
        <f t="shared" ref="N393:N394" si="299">SUM(K393:M393)</f>
        <v>0.27407938440816493</v>
      </c>
    </row>
    <row r="394" spans="1:14" x14ac:dyDescent="0.2">
      <c r="A394" s="282" t="s">
        <v>363</v>
      </c>
      <c r="B394" s="302">
        <f>SUM(B392:B393)</f>
        <v>8.3659934937544005</v>
      </c>
      <c r="C394" s="299" t="str">
        <f>CONCATENATE("(",ROUND((B394/$H394)*100,1),")")</f>
        <v>(65.7)</v>
      </c>
      <c r="D394" s="302">
        <f>SUM(D392:D393)</f>
        <v>4.1338522317735942</v>
      </c>
      <c r="E394" s="299" t="str">
        <f>CONCATENATE("(",ROUND((D394/$H394)*100,1),")")</f>
        <v>(32.5)</v>
      </c>
      <c r="F394" s="302">
        <f>SUM(F392:F393)</f>
        <v>0.23215427447200249</v>
      </c>
      <c r="G394" s="299" t="str">
        <f>CONCATENATE("(",ROUND((F394/$H394)*100,1),")")</f>
        <v>(1.8)</v>
      </c>
      <c r="H394" s="302">
        <f>SUM(H392:H393)</f>
        <v>12.731999999999996</v>
      </c>
      <c r="I394" s="299" t="str">
        <f>CONCATENATE("(",ROUND((H394/$H394)*100,1),")")</f>
        <v>(100)</v>
      </c>
      <c r="K394" s="302">
        <f t="shared" si="296"/>
        <v>0.10957623129487892</v>
      </c>
      <c r="L394" s="302">
        <f t="shared" si="297"/>
        <v>0.21914125302131193</v>
      </c>
      <c r="M394" s="302">
        <f t="shared" si="298"/>
        <v>1.0282515683794985E-2</v>
      </c>
      <c r="N394" s="302">
        <f t="shared" si="299"/>
        <v>0.33899999999998587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4.3774161783518482</v>
      </c>
      <c r="C397" s="299" t="str">
        <f>CONCATENATE("(",ROUND((B397/$H399)*100,1),")")</f>
        <v>(33.5)</v>
      </c>
      <c r="D397" s="302">
        <f>'Ind T6'!W162</f>
        <v>0.76477554953585836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5.1421917278877061</v>
      </c>
      <c r="I397" s="299" t="str">
        <f>CONCATENATE("(",ROUND((H397/$H399)*100,1),")")</f>
        <v>(39.3)</v>
      </c>
      <c r="K397" s="302">
        <f>B397-B387</f>
        <v>-8.157893743491762E-2</v>
      </c>
      <c r="L397" s="302">
        <f>D397-D387</f>
        <v>0.13500878771521529</v>
      </c>
      <c r="M397" s="302">
        <f>F397-F387</f>
        <v>0</v>
      </c>
      <c r="N397" s="302">
        <f>SUM(K397:M397)</f>
        <v>5.3429850280297675E-2</v>
      </c>
    </row>
    <row r="398" spans="1:14" x14ac:dyDescent="0.2">
      <c r="A398" s="282" t="s">
        <v>365</v>
      </c>
      <c r="B398" s="302">
        <f>'Ind T6'!V161</f>
        <v>4.0981535466974304</v>
      </c>
      <c r="C398" s="299" t="str">
        <f>CONCATENATE("(",ROUND((B398/$H399)*100,1),")")</f>
        <v>(31.4)</v>
      </c>
      <c r="D398" s="302">
        <f>'Ind T6'!W161</f>
        <v>3.5882179352590478</v>
      </c>
      <c r="E398" s="299" t="str">
        <f>CONCATENATE("(",ROUND((D398/$H399)*100,1),")")</f>
        <v>(27.5)</v>
      </c>
      <c r="F398" s="302">
        <f>'Ind T6'!X161</f>
        <v>0.24243679015579747</v>
      </c>
      <c r="G398" s="299" t="str">
        <f>CONCATENATE("(",ROUND((F398/$H399)*100,1),")")</f>
        <v>(1.9)</v>
      </c>
      <c r="H398" s="302">
        <f t="shared" ref="H398" si="300">SUM(B398,D398,F398)</f>
        <v>7.928808272112275</v>
      </c>
      <c r="I398" s="299" t="str">
        <f>CONCATENATE("(",ROUND((H398/$H399)*100,1),")")</f>
        <v>(60.7)</v>
      </c>
      <c r="K398" s="302">
        <f t="shared" ref="K398:K399" si="301">B398-B388</f>
        <v>0.17463429520854978</v>
      </c>
      <c r="L398" s="302">
        <f t="shared" ref="L398:L399" si="302">D398-D388</f>
        <v>0.1613331271602676</v>
      </c>
      <c r="M398" s="302">
        <f t="shared" ref="M398:M399" si="303">F398-F388</f>
        <v>1.2602727350862514E-2</v>
      </c>
      <c r="N398" s="302">
        <f t="shared" ref="N398:N399" si="304">SUM(K398:M398)</f>
        <v>0.34857014971967992</v>
      </c>
    </row>
    <row r="399" spans="1:14" x14ac:dyDescent="0.2">
      <c r="A399" s="282" t="s">
        <v>363</v>
      </c>
      <c r="B399" s="302">
        <f>SUM(B397:B398)</f>
        <v>8.4755697250492794</v>
      </c>
      <c r="C399" s="299" t="str">
        <f>CONCATENATE("(",ROUND((B399/$H399)*100,1),")")</f>
        <v>(64.8)</v>
      </c>
      <c r="D399" s="302">
        <f>SUM(D397:D398)</f>
        <v>4.3529934847949061</v>
      </c>
      <c r="E399" s="299" t="str">
        <f>CONCATENATE("(",ROUND((D399/$H399)*100,1),")")</f>
        <v>(33.3)</v>
      </c>
      <c r="F399" s="302">
        <f>SUM(F397:F398)</f>
        <v>0.24243679015579747</v>
      </c>
      <c r="G399" s="299" t="str">
        <f>CONCATENATE("(",ROUND((F399/$H399)*100,1),")")</f>
        <v>(1.9)</v>
      </c>
      <c r="H399" s="302">
        <f>SUM(H397:H398)</f>
        <v>13.07099999999998</v>
      </c>
      <c r="I399" s="299" t="str">
        <f>CONCATENATE("(",ROUND((H399/$H399)*100,1),")")</f>
        <v>(100)</v>
      </c>
      <c r="K399" s="302">
        <f t="shared" si="301"/>
        <v>9.3055357773632608E-2</v>
      </c>
      <c r="L399" s="302">
        <f t="shared" si="302"/>
        <v>0.29634191487548289</v>
      </c>
      <c r="M399" s="302">
        <f t="shared" si="303"/>
        <v>1.2602727350862514E-2</v>
      </c>
      <c r="N399" s="302">
        <f t="shared" si="304"/>
        <v>0.40199999999997804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5.2432878321858718</v>
      </c>
      <c r="C408" s="299" t="str">
        <f>CONCATENATE("(",ROUND((B408/$H410)*100,1),")")</f>
        <v>(19.4)</v>
      </c>
      <c r="D408" s="302">
        <f>'Ind T6'!M171</f>
        <v>1.5345650488764342</v>
      </c>
      <c r="E408" s="299" t="str">
        <f>CONCATENATE("(",ROUND((D408/$H410)*100,1),")")</f>
        <v>(5.7)</v>
      </c>
      <c r="F408" s="302">
        <f>'Ind T6'!N171</f>
        <v>0.84139163771659653</v>
      </c>
      <c r="G408" s="299" t="str">
        <f>CONCATENATE("(",ROUND((F408/$H410)*100,1),")")</f>
        <v>(3.1)</v>
      </c>
      <c r="H408" s="302">
        <f>SUM(B408,D408,F408)</f>
        <v>7.6192445187789026</v>
      </c>
      <c r="I408" s="299" t="str">
        <f>CONCATENATE("(",ROUND((H408/$H410)*100,1),")")</f>
        <v>(28.2)</v>
      </c>
      <c r="K408" s="302">
        <f>B413-B408</f>
        <v>0.11464246302609027</v>
      </c>
      <c r="L408" s="302">
        <f>D413-D408</f>
        <v>7.5638958873652795E-2</v>
      </c>
      <c r="M408" s="302">
        <f>F413-F408</f>
        <v>4.65965647228892E-2</v>
      </c>
      <c r="N408" s="302">
        <f>SUM(K408:M408)</f>
        <v>0.23687798662263226</v>
      </c>
    </row>
    <row r="409" spans="1:14" x14ac:dyDescent="0.2">
      <c r="A409" s="282" t="s">
        <v>365</v>
      </c>
      <c r="B409" s="302">
        <f>'Ind T6'!L170</f>
        <v>8.4529039783933335</v>
      </c>
      <c r="C409" s="299" t="str">
        <f>CONCATENATE("(",ROUND((B409/$H410)*100,1),")")</f>
        <v>(31.3)</v>
      </c>
      <c r="D409" s="302">
        <f>'Ind T6'!M170</f>
        <v>9.9172260019993814</v>
      </c>
      <c r="E409" s="299" t="str">
        <f>CONCATENATE("(",ROUND((D409/$H410)*100,1),")")</f>
        <v>(36.7)</v>
      </c>
      <c r="F409" s="302">
        <f>'Ind T6'!N170</f>
        <v>1.0546255008283696</v>
      </c>
      <c r="G409" s="299" t="str">
        <f>CONCATENATE("(",ROUND((F409/$H410)*100,1),")")</f>
        <v>(3.9)</v>
      </c>
      <c r="H409" s="302">
        <f t="shared" ref="H409" si="305">SUM(B409,D409,F409)</f>
        <v>19.424755481221084</v>
      </c>
      <c r="I409" s="299" t="str">
        <f>CONCATENATE("(",ROUND((H409/$H410)*100,1),")")</f>
        <v>(71.8)</v>
      </c>
      <c r="K409" s="302">
        <f t="shared" ref="K409:K410" si="306">B414-B409</f>
        <v>0.49365927924026209</v>
      </c>
      <c r="L409" s="302">
        <f t="shared" ref="L409:L410" si="307">D414-D409</f>
        <v>0.12996085735003327</v>
      </c>
      <c r="M409" s="302">
        <f t="shared" ref="M409:M410" si="308">F414-F409</f>
        <v>4.9501876787082733E-2</v>
      </c>
      <c r="N409" s="302">
        <f t="shared" ref="N409:N410" si="309">SUM(K409:M409)</f>
        <v>0.67312201337737809</v>
      </c>
    </row>
    <row r="410" spans="1:14" x14ac:dyDescent="0.2">
      <c r="A410" s="282" t="s">
        <v>363</v>
      </c>
      <c r="B410" s="302">
        <f>SUM(B408:B409)</f>
        <v>13.696191810579204</v>
      </c>
      <c r="C410" s="299" t="str">
        <f>CONCATENATE("(",ROUND((B410/$H410)*100,1),")")</f>
        <v>(50.6)</v>
      </c>
      <c r="D410" s="302">
        <f>SUM(D408:D409)</f>
        <v>11.451791050875816</v>
      </c>
      <c r="E410" s="299" t="str">
        <f>CONCATENATE("(",ROUND((D410/$H410)*100,1),")")</f>
        <v>(42.3)</v>
      </c>
      <c r="F410" s="302">
        <f>SUM(F408:F409)</f>
        <v>1.8960171385449662</v>
      </c>
      <c r="G410" s="299" t="str">
        <f>CONCATENATE("(",ROUND((F410/$H410)*100,1),")")</f>
        <v>(7)</v>
      </c>
      <c r="H410" s="302">
        <f>SUM(H408:H409)</f>
        <v>27.043999999999986</v>
      </c>
      <c r="I410" s="299" t="str">
        <f>CONCATENATE("(",ROUND((H410/$H410)*100,1),")")</f>
        <v>(100)</v>
      </c>
      <c r="K410" s="302">
        <f t="shared" si="306"/>
        <v>0.60830174226635236</v>
      </c>
      <c r="L410" s="302">
        <f t="shared" si="307"/>
        <v>0.20559981622368539</v>
      </c>
      <c r="M410" s="302">
        <f t="shared" si="308"/>
        <v>9.609844150997171E-2</v>
      </c>
      <c r="N410" s="302">
        <f t="shared" si="309"/>
        <v>0.91000000000000947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5.3579302952119621</v>
      </c>
      <c r="C413" s="299" t="str">
        <f>CONCATENATE("(",ROUND((B413/$H415)*100,1),")")</f>
        <v>(19.2)</v>
      </c>
      <c r="D413" s="302">
        <f>'Ind T6'!R171</f>
        <v>1.610204007750087</v>
      </c>
      <c r="E413" s="299" t="str">
        <f>CONCATENATE("(",ROUND((D413/$H415)*100,1),")")</f>
        <v>(5.8)</v>
      </c>
      <c r="F413" s="302">
        <f>'Ind T6'!S171</f>
        <v>0.88798820243948573</v>
      </c>
      <c r="G413" s="299" t="str">
        <f>CONCATENATE("(",ROUND((F413/$H415)*100,1),")")</f>
        <v>(3.2)</v>
      </c>
      <c r="H413" s="302">
        <f>SUM(B413,D413,F413)</f>
        <v>7.8561225054015349</v>
      </c>
      <c r="I413" s="299" t="str">
        <f>CONCATENATE("(",ROUND((H413/$H415)*100,1),")")</f>
        <v>(28.1)</v>
      </c>
      <c r="K413" s="302">
        <f>B418-B413</f>
        <v>0.2906639108535769</v>
      </c>
      <c r="L413" s="302">
        <f>D418-D413</f>
        <v>0.1690378025900896</v>
      </c>
      <c r="M413" s="302">
        <f>F418-F413</f>
        <v>0.10200587103563952</v>
      </c>
      <c r="N413" s="302">
        <f>SUM(K413:M413)</f>
        <v>0.56170758447930602</v>
      </c>
    </row>
    <row r="414" spans="1:14" x14ac:dyDescent="0.2">
      <c r="A414" s="282" t="s">
        <v>365</v>
      </c>
      <c r="B414" s="302">
        <f>'Ind T6'!Q170</f>
        <v>8.9465632576335956</v>
      </c>
      <c r="C414" s="299" t="str">
        <f>CONCATENATE("(",ROUND((B414/$H415)*100,1),")")</f>
        <v>(32)</v>
      </c>
      <c r="D414" s="302">
        <f>'Ind T6'!R170</f>
        <v>10.047186859349415</v>
      </c>
      <c r="E414" s="299" t="str">
        <f>CONCATENATE("(",ROUND((D414/$H415)*100,1),")")</f>
        <v>(35.9)</v>
      </c>
      <c r="F414" s="302">
        <f>'Ind T6'!S170</f>
        <v>1.1041273776154523</v>
      </c>
      <c r="G414" s="299" t="str">
        <f>CONCATENATE("(",ROUND((F414/$H415)*100,1),")")</f>
        <v>(3.9)</v>
      </c>
      <c r="H414" s="302">
        <f t="shared" ref="H414" si="310">SUM(B414,D414,F414)</f>
        <v>20.09787749459846</v>
      </c>
      <c r="I414" s="299" t="str">
        <f>CONCATENATE("(",ROUND((H414/$H415)*100,1),")")</f>
        <v>(71.9)</v>
      </c>
      <c r="K414" s="302">
        <f t="shared" ref="K414:K415" si="311">B419-B414</f>
        <v>1.1784969869006598</v>
      </c>
      <c r="L414" s="302">
        <f t="shared" ref="L414:L415" si="312">D419-D414</f>
        <v>0.34708618718068429</v>
      </c>
      <c r="M414" s="302">
        <f t="shared" ref="M414:M415" si="313">F419-F414</f>
        <v>9.1709241439311251E-2</v>
      </c>
      <c r="N414" s="302">
        <f t="shared" ref="N414:N415" si="314">SUM(K414:M414)</f>
        <v>1.6172924155206554</v>
      </c>
    </row>
    <row r="415" spans="1:14" x14ac:dyDescent="0.2">
      <c r="A415" s="282" t="s">
        <v>363</v>
      </c>
      <c r="B415" s="302">
        <f>SUM(B413:B414)</f>
        <v>14.304493552845557</v>
      </c>
      <c r="C415" s="299" t="str">
        <f>CONCATENATE("(",ROUND((B415/$H415)*100,1),")")</f>
        <v>(51.2)</v>
      </c>
      <c r="D415" s="302">
        <f>SUM(D413:D414)</f>
        <v>11.657390867099501</v>
      </c>
      <c r="E415" s="299" t="str">
        <f>CONCATENATE("(",ROUND((D415/$H415)*100,1),")")</f>
        <v>(41.7)</v>
      </c>
      <c r="F415" s="302">
        <f>SUM(F413:F414)</f>
        <v>1.9921155800549379</v>
      </c>
      <c r="G415" s="299" t="str">
        <f>CONCATENATE("(",ROUND((F415/$H415)*100,1),")")</f>
        <v>(7.1)</v>
      </c>
      <c r="H415" s="302">
        <f>SUM(H413:H414)</f>
        <v>27.953999999999994</v>
      </c>
      <c r="I415" s="299" t="str">
        <f>CONCATENATE("(",ROUND((H415/$H415)*100,1),")")</f>
        <v>(100)</v>
      </c>
      <c r="K415" s="302">
        <f t="shared" si="311"/>
        <v>1.4691608977542376</v>
      </c>
      <c r="L415" s="302">
        <f t="shared" si="312"/>
        <v>0.51612398977077412</v>
      </c>
      <c r="M415" s="302">
        <f t="shared" si="313"/>
        <v>0.19371511247495077</v>
      </c>
      <c r="N415" s="302">
        <f t="shared" si="314"/>
        <v>2.1789999999999625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5.648594206065539</v>
      </c>
      <c r="C418" s="299" t="str">
        <f>CONCATENATE("(",ROUND((B418/$H420)*100,1),")")</f>
        <v>(18.7)</v>
      </c>
      <c r="D418" s="302">
        <f>'Ind T6'!W171</f>
        <v>1.7792418103401766</v>
      </c>
      <c r="E418" s="299" t="str">
        <f>CONCATENATE("(",ROUND((D418/$H420)*100,1),")")</f>
        <v>(5.9)</v>
      </c>
      <c r="F418" s="302">
        <f>'Ind T6'!X171</f>
        <v>0.98999407347512525</v>
      </c>
      <c r="G418" s="299" t="str">
        <f>CONCATENATE("(",ROUND((F418/$H420)*100,1),")")</f>
        <v>(3.3)</v>
      </c>
      <c r="H418" s="302">
        <f>SUM(B418,D418,F418)</f>
        <v>8.4178300898808409</v>
      </c>
      <c r="I418" s="299" t="str">
        <f>CONCATENATE("(",ROUND((H418/$H420)*100,1),")")</f>
        <v>(27.9)</v>
      </c>
      <c r="K418" s="302">
        <f>B418-B408</f>
        <v>0.40530637387966717</v>
      </c>
      <c r="L418" s="302">
        <f>D418-D408</f>
        <v>0.2446767614637424</v>
      </c>
      <c r="M418" s="302">
        <f>F418-F408</f>
        <v>0.14860243575852872</v>
      </c>
      <c r="N418" s="302">
        <f>SUM(K418:M418)</f>
        <v>0.79858557110193829</v>
      </c>
    </row>
    <row r="419" spans="1:14" x14ac:dyDescent="0.2">
      <c r="A419" s="282" t="s">
        <v>365</v>
      </c>
      <c r="B419" s="302">
        <f>'Ind T6'!V170</f>
        <v>10.125060244534255</v>
      </c>
      <c r="C419" s="299" t="str">
        <f>CONCATENATE("(",ROUND((B419/$H420)*100,1),")")</f>
        <v>(33.6)</v>
      </c>
      <c r="D419" s="302">
        <f>'Ind T6'!W170</f>
        <v>10.394273046530099</v>
      </c>
      <c r="E419" s="299" t="str">
        <f>CONCATENATE("(",ROUND((D419/$H420)*100,1),")")</f>
        <v>(34.5)</v>
      </c>
      <c r="F419" s="302">
        <f>'Ind T6'!X170</f>
        <v>1.1958366190547636</v>
      </c>
      <c r="G419" s="299" t="str">
        <f>CONCATENATE("(",ROUND((F419/$H420)*100,1),")")</f>
        <v>(4)</v>
      </c>
      <c r="H419" s="302">
        <f t="shared" ref="H419" si="315">SUM(B419,D419,F419)</f>
        <v>21.715169910119119</v>
      </c>
      <c r="I419" s="299" t="str">
        <f>CONCATENATE("(",ROUND((H419/$H420)*100,1),")")</f>
        <v>(72.1)</v>
      </c>
      <c r="K419" s="302">
        <f t="shared" ref="K419:K420" si="316">B419-B409</f>
        <v>1.6721562661409219</v>
      </c>
      <c r="L419" s="302">
        <f t="shared" ref="L419:L420" si="317">D419-D409</f>
        <v>0.47704704453071756</v>
      </c>
      <c r="M419" s="302">
        <f t="shared" ref="M419:M420" si="318">F419-F409</f>
        <v>0.14121111822639398</v>
      </c>
      <c r="N419" s="302">
        <f t="shared" ref="N419:N420" si="319">SUM(K419:M419)</f>
        <v>2.2904144288980337</v>
      </c>
    </row>
    <row r="420" spans="1:14" x14ac:dyDescent="0.2">
      <c r="A420" s="282" t="s">
        <v>363</v>
      </c>
      <c r="B420" s="302">
        <f>SUM(B418:B419)</f>
        <v>15.773654450599794</v>
      </c>
      <c r="C420" s="299" t="str">
        <f>CONCATENATE("(",ROUND((B420/$H420)*100,1),")")</f>
        <v>(52.3)</v>
      </c>
      <c r="D420" s="302">
        <f>SUM(D418:D419)</f>
        <v>12.173514856870275</v>
      </c>
      <c r="E420" s="299" t="str">
        <f>CONCATENATE("(",ROUND((D420/$H420)*100,1),")")</f>
        <v>(40.4)</v>
      </c>
      <c r="F420" s="302">
        <f>SUM(F418:F419)</f>
        <v>2.1858306925298887</v>
      </c>
      <c r="G420" s="299" t="str">
        <f>CONCATENATE("(",ROUND((F420/$H420)*100,1),")")</f>
        <v>(7.3)</v>
      </c>
      <c r="H420" s="302">
        <f>SUM(H418:H419)</f>
        <v>30.13299999999996</v>
      </c>
      <c r="I420" s="299" t="str">
        <f>CONCATENATE("(",ROUND((H420/$H420)*100,1),")")</f>
        <v>(100)</v>
      </c>
      <c r="K420" s="302">
        <f t="shared" si="316"/>
        <v>2.07746264002059</v>
      </c>
      <c r="L420" s="302">
        <f t="shared" si="317"/>
        <v>0.72172380599445951</v>
      </c>
      <c r="M420" s="302">
        <f t="shared" si="318"/>
        <v>0.28981355398492248</v>
      </c>
      <c r="N420" s="302">
        <f t="shared" si="319"/>
        <v>3.088999999999972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5.9114111718238433</v>
      </c>
      <c r="C429" s="299" t="str">
        <f>CONCATENATE("(",ROUND((B429/$H431)*100,1),")")</f>
        <v>(13.5)</v>
      </c>
      <c r="D429" s="302">
        <f>'Ind T6'!M180</f>
        <v>1.7751100861942806</v>
      </c>
      <c r="E429" s="299" t="str">
        <f>CONCATENATE("(",ROUND((D429/$H431)*100,1),")")</f>
        <v>(4.1)</v>
      </c>
      <c r="F429" s="302">
        <f>'Ind T6'!N180</f>
        <v>1.5507268587433871</v>
      </c>
      <c r="G429" s="299" t="str">
        <f>CONCATENATE("(",ROUND((F429/$H431)*100,1),")")</f>
        <v>(3.5)</v>
      </c>
      <c r="H429" s="302">
        <f>SUM(B429,D429,F429)</f>
        <v>9.2372481167615117</v>
      </c>
      <c r="I429" s="299" t="str">
        <f>CONCATENATE("(",ROUND((H429/$H431)*100,1),")")</f>
        <v>(21.1)</v>
      </c>
      <c r="K429" s="302">
        <f>B434-B429</f>
        <v>0.32856307688690833</v>
      </c>
      <c r="L429" s="302">
        <f>D434-D429</f>
        <v>0.14414322308253591</v>
      </c>
      <c r="M429" s="302">
        <f>F434-F429</f>
        <v>3.8125951967782346E-3</v>
      </c>
      <c r="N429" s="302">
        <f>SUM(K429:M429)</f>
        <v>0.47651889516622248</v>
      </c>
    </row>
    <row r="430" spans="1:14" x14ac:dyDescent="0.2">
      <c r="A430" s="282" t="s">
        <v>365</v>
      </c>
      <c r="B430" s="302">
        <f>'Ind T6'!L179</f>
        <v>17.658805590419409</v>
      </c>
      <c r="C430" s="299" t="str">
        <f>CONCATENATE("(",ROUND((B430/$H431)*100,1),")")</f>
        <v>(40.3)</v>
      </c>
      <c r="D430" s="302">
        <f>'Ind T6'!M179</f>
        <v>15.467000764718415</v>
      </c>
      <c r="E430" s="299" t="str">
        <f>CONCATENATE("(",ROUND((D430/$H431)*100,1),")")</f>
        <v>(35.3)</v>
      </c>
      <c r="F430" s="302">
        <f>'Ind T6'!N179</f>
        <v>1.4199455281006623</v>
      </c>
      <c r="G430" s="299" t="str">
        <f>CONCATENATE("(",ROUND((F430/$H431)*100,1),")")</f>
        <v>(3.2)</v>
      </c>
      <c r="H430" s="302">
        <f t="shared" ref="H430" si="320">SUM(B430,D430,F430)</f>
        <v>34.545751883238488</v>
      </c>
      <c r="I430" s="299" t="str">
        <f>CONCATENATE("(",ROUND((H430/$H431)*100,1),")")</f>
        <v>(78.9)</v>
      </c>
      <c r="K430" s="302">
        <f t="shared" ref="K430:K431" si="321">B435-B430</f>
        <v>1.4928216896479292</v>
      </c>
      <c r="L430" s="302">
        <f t="shared" ref="L430:L431" si="322">D435-D430</f>
        <v>0.34588221774120775</v>
      </c>
      <c r="M430" s="302">
        <f t="shared" ref="M430:M431" si="323">F435-F430</f>
        <v>0.16577719744466934</v>
      </c>
      <c r="N430" s="302">
        <f t="shared" ref="N430:N431" si="324">SUM(K430:M430)</f>
        <v>2.0044811048338063</v>
      </c>
    </row>
    <row r="431" spans="1:14" x14ac:dyDescent="0.2">
      <c r="A431" s="282" t="s">
        <v>363</v>
      </c>
      <c r="B431" s="302">
        <f>SUM(B429:B430)</f>
        <v>23.570216762243252</v>
      </c>
      <c r="C431" s="299" t="str">
        <f>CONCATENATE("(",ROUND((B431/$H431)*100,1),")")</f>
        <v>(53.8)</v>
      </c>
      <c r="D431" s="302">
        <f>SUM(D429:D430)</f>
        <v>17.242110850912695</v>
      </c>
      <c r="E431" s="299" t="str">
        <f>CONCATENATE("(",ROUND((D431/$H431)*100,1),")")</f>
        <v>(39.4)</v>
      </c>
      <c r="F431" s="302">
        <f>SUM(F429:F430)</f>
        <v>2.9706723868440497</v>
      </c>
      <c r="G431" s="299" t="str">
        <f>CONCATENATE("(",ROUND((F431/$H431)*100,1),")")</f>
        <v>(6.8)</v>
      </c>
      <c r="H431" s="302">
        <f>SUM(H429:H430)</f>
        <v>43.783000000000001</v>
      </c>
      <c r="I431" s="299" t="str">
        <f>CONCATENATE("(",ROUND((H431/$H431)*100,1),")")</f>
        <v>(100)</v>
      </c>
      <c r="K431" s="302">
        <f t="shared" si="321"/>
        <v>1.8213847665348375</v>
      </c>
      <c r="L431" s="302">
        <f t="shared" si="322"/>
        <v>0.490025440823743</v>
      </c>
      <c r="M431" s="302">
        <f t="shared" si="323"/>
        <v>0.16958979264144736</v>
      </c>
      <c r="N431" s="302">
        <f t="shared" si="324"/>
        <v>2.4810000000000278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6.2399742487107517</v>
      </c>
      <c r="C434" s="299" t="str">
        <f>CONCATENATE("(",ROUND((B434/$H436)*100,1),")")</f>
        <v>(13.5)</v>
      </c>
      <c r="D434" s="302">
        <f>'Ind T6'!R180</f>
        <v>1.9192533092768165</v>
      </c>
      <c r="E434" s="299" t="str">
        <f>CONCATENATE("(",ROUND((D434/$H436)*100,1),")")</f>
        <v>(4.1)</v>
      </c>
      <c r="F434" s="302">
        <f>'Ind T6'!S180</f>
        <v>1.5545394539401653</v>
      </c>
      <c r="G434" s="299" t="str">
        <f>CONCATENATE("(",ROUND((F434/$H436)*100,1),")")</f>
        <v>(3.4)</v>
      </c>
      <c r="H434" s="302">
        <f>SUM(B434,D434,F434)</f>
        <v>9.7137670119277342</v>
      </c>
      <c r="I434" s="299" t="str">
        <f>CONCATENATE("(",ROUND((H434/$H436)*100,1),")")</f>
        <v>(21)</v>
      </c>
      <c r="K434" s="302">
        <f>B439-B434</f>
        <v>0.32588767546643371</v>
      </c>
      <c r="L434" s="302">
        <f>D439-D434</f>
        <v>0.17721198337412902</v>
      </c>
      <c r="M434" s="302">
        <f>F439-F434</f>
        <v>-8.7060987929280964E-2</v>
      </c>
      <c r="N434" s="302">
        <f>SUM(K434:M434)</f>
        <v>0.41603867091128177</v>
      </c>
    </row>
    <row r="435" spans="1:14" x14ac:dyDescent="0.2">
      <c r="A435" s="282" t="s">
        <v>365</v>
      </c>
      <c r="B435" s="302">
        <f>'Ind T6'!Q179</f>
        <v>19.151627280067338</v>
      </c>
      <c r="C435" s="299" t="str">
        <f>CONCATENATE("(",ROUND((B435/$H436)*100,1),")")</f>
        <v>(41.4)</v>
      </c>
      <c r="D435" s="302">
        <f>'Ind T6'!R179</f>
        <v>15.812882982459623</v>
      </c>
      <c r="E435" s="299" t="str">
        <f>CONCATENATE("(",ROUND((D435/$H436)*100,1),")")</f>
        <v>(34.2)</v>
      </c>
      <c r="F435" s="302">
        <f>'Ind T6'!S179</f>
        <v>1.5857227255453317</v>
      </c>
      <c r="G435" s="299" t="str">
        <f>CONCATENATE("(",ROUND((F435/$H436)*100,1),")")</f>
        <v>(3.4)</v>
      </c>
      <c r="H435" s="302">
        <f t="shared" ref="H435" si="325">SUM(B435,D435,F435)</f>
        <v>36.550232988072288</v>
      </c>
      <c r="I435" s="299" t="str">
        <f>CONCATENATE("(",ROUND((H435/$H436)*100,1),")")</f>
        <v>(79)</v>
      </c>
      <c r="K435" s="302">
        <f t="shared" ref="K435:K436" si="326">B440-B435</f>
        <v>2.0747295156461938</v>
      </c>
      <c r="L435" s="302">
        <f t="shared" ref="L435:L436" si="327">D440-D435</f>
        <v>-0.38357394636153685</v>
      </c>
      <c r="M435" s="302">
        <f t="shared" ref="M435:M436" si="328">F440-F435</f>
        <v>0.21880575980406425</v>
      </c>
      <c r="N435" s="302">
        <f t="shared" ref="N435:N436" si="329">SUM(K435:M435)</f>
        <v>1.9099613290887212</v>
      </c>
    </row>
    <row r="436" spans="1:14" x14ac:dyDescent="0.2">
      <c r="A436" s="282" t="s">
        <v>363</v>
      </c>
      <c r="B436" s="302">
        <f>SUM(B434:B435)</f>
        <v>25.391601528778089</v>
      </c>
      <c r="C436" s="299" t="str">
        <f>CONCATENATE("(",ROUND((B436/$H436)*100,1),")")</f>
        <v>(54.9)</v>
      </c>
      <c r="D436" s="302">
        <f>SUM(D434:D435)</f>
        <v>17.732136291736438</v>
      </c>
      <c r="E436" s="299" t="str">
        <f>CONCATENATE("(",ROUND((D436/$H436)*100,1),")")</f>
        <v>(38.3)</v>
      </c>
      <c r="F436" s="302">
        <f>SUM(F434:F435)</f>
        <v>3.140262179485497</v>
      </c>
      <c r="G436" s="299" t="str">
        <f>CONCATENATE("(",ROUND((F436/$H436)*100,1),")")</f>
        <v>(6.8)</v>
      </c>
      <c r="H436" s="302">
        <f>SUM(H434:H435)</f>
        <v>46.264000000000024</v>
      </c>
      <c r="I436" s="299" t="str">
        <f>CONCATENATE("(",ROUND((H436/$H436)*100,1),")")</f>
        <v>(100)</v>
      </c>
      <c r="K436" s="302">
        <f t="shared" si="326"/>
        <v>2.4006171911126266</v>
      </c>
      <c r="L436" s="302">
        <f t="shared" si="327"/>
        <v>-0.20636196298740828</v>
      </c>
      <c r="M436" s="302">
        <f t="shared" si="328"/>
        <v>0.13174477187478351</v>
      </c>
      <c r="N436" s="302">
        <f t="shared" si="329"/>
        <v>2.3260000000000018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6.5658619241771854</v>
      </c>
      <c r="C439" s="299" t="str">
        <f>CONCATENATE("(",ROUND((B439/$H441)*100,1),")")</f>
        <v>(13.5)</v>
      </c>
      <c r="D439" s="302">
        <f>'Ind T6'!W180</f>
        <v>2.0964652926509455</v>
      </c>
      <c r="E439" s="299" t="str">
        <f>CONCATENATE("(",ROUND((D439/$H441)*100,1),")")</f>
        <v>(4.3)</v>
      </c>
      <c r="F439" s="302">
        <f>'Ind T6'!X180</f>
        <v>1.4674784660108844</v>
      </c>
      <c r="G439" s="299" t="str">
        <f>CONCATENATE("(",ROUND((F439/$H441)*100,1),")")</f>
        <v>(3)</v>
      </c>
      <c r="H439" s="302">
        <f>SUM(B439,D439,F439)</f>
        <v>10.129805682839017</v>
      </c>
      <c r="I439" s="299" t="str">
        <f>CONCATENATE("(",ROUND((H439/$H441)*100,1),")")</f>
        <v>(20.8)</v>
      </c>
      <c r="K439" s="302">
        <f>B439-B429</f>
        <v>0.65445075235334205</v>
      </c>
      <c r="L439" s="302">
        <f>D439-D429</f>
        <v>0.32135520645666493</v>
      </c>
      <c r="M439" s="302">
        <f>F439-F429</f>
        <v>-8.324839273250273E-2</v>
      </c>
      <c r="N439" s="302">
        <f>SUM(K439:M439)</f>
        <v>0.89255756607750425</v>
      </c>
    </row>
    <row r="440" spans="1:14" x14ac:dyDescent="0.2">
      <c r="A440" s="282" t="s">
        <v>365</v>
      </c>
      <c r="B440" s="302">
        <f>'Ind T6'!V179</f>
        <v>21.226356795713532</v>
      </c>
      <c r="C440" s="299" t="str">
        <f>CONCATENATE("(",ROUND((B440/$H441)*100,1),")")</f>
        <v>(43.7)</v>
      </c>
      <c r="D440" s="302">
        <f>'Ind T6'!W179</f>
        <v>15.429309036098086</v>
      </c>
      <c r="E440" s="299" t="str">
        <f>CONCATENATE("(",ROUND((D440/$H441)*100,1),")")</f>
        <v>(31.8)</v>
      </c>
      <c r="F440" s="302">
        <f>'Ind T6'!X179</f>
        <v>1.8045284853493959</v>
      </c>
      <c r="G440" s="299" t="str">
        <f>CONCATENATE("(",ROUND((F440/$H441)*100,1),")")</f>
        <v>(3.7)</v>
      </c>
      <c r="H440" s="302">
        <f t="shared" ref="H440" si="330">SUM(B440,D440,F440)</f>
        <v>38.460194317161012</v>
      </c>
      <c r="I440" s="299" t="str">
        <f>CONCATENATE("(",ROUND((H440/$H441)*100,1),")")</f>
        <v>(79.2)</v>
      </c>
      <c r="K440" s="302">
        <f t="shared" ref="K440:K441" si="331">B440-B430</f>
        <v>3.567551205294123</v>
      </c>
      <c r="L440" s="302">
        <f t="shared" ref="L440:L441" si="332">D440-D430</f>
        <v>-3.7691728620329101E-2</v>
      </c>
      <c r="M440" s="302">
        <f t="shared" ref="M440:M441" si="333">F440-F430</f>
        <v>0.38458295724873359</v>
      </c>
      <c r="N440" s="302">
        <f t="shared" ref="N440:N441" si="334">SUM(K440:M440)</f>
        <v>3.9144424339225274</v>
      </c>
    </row>
    <row r="441" spans="1:14" x14ac:dyDescent="0.2">
      <c r="A441" s="282" t="s">
        <v>363</v>
      </c>
      <c r="B441" s="302">
        <f>SUM(B439:B440)</f>
        <v>27.792218719890716</v>
      </c>
      <c r="C441" s="299" t="str">
        <f>CONCATENATE("(",ROUND((B441/$H441)*100,1),")")</f>
        <v>(57.2)</v>
      </c>
      <c r="D441" s="302">
        <f>SUM(D439:D440)</f>
        <v>17.52577432874903</v>
      </c>
      <c r="E441" s="299" t="str">
        <f>CONCATENATE("(",ROUND((D441/$H441)*100,1),")")</f>
        <v>(36.1)</v>
      </c>
      <c r="F441" s="302">
        <f>SUM(F439:F440)</f>
        <v>3.2720069513602805</v>
      </c>
      <c r="G441" s="299" t="str">
        <f>CONCATENATE("(",ROUND((F441/$H441)*100,1),")")</f>
        <v>(6.7)</v>
      </c>
      <c r="H441" s="302">
        <f>SUM(H439:H440)</f>
        <v>48.590000000000032</v>
      </c>
      <c r="I441" s="299" t="str">
        <f>CONCATENATE("(",ROUND((H441/$H441)*100,1),")")</f>
        <v>(100)</v>
      </c>
      <c r="K441" s="302">
        <f t="shared" si="331"/>
        <v>4.2220019576474641</v>
      </c>
      <c r="L441" s="302">
        <f t="shared" si="332"/>
        <v>0.28366347783633472</v>
      </c>
      <c r="M441" s="302">
        <f t="shared" si="333"/>
        <v>0.30133456451623086</v>
      </c>
      <c r="N441" s="302">
        <f t="shared" si="334"/>
        <v>4.8070000000000297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1.7210016911396313</v>
      </c>
      <c r="C450" s="299" t="str">
        <f>CONCATENATE("(",ROUND((B450/$H452)*100,1),")")</f>
        <v>(18.6)</v>
      </c>
      <c r="D450" s="302">
        <f>'Ind T6'!M189</f>
        <v>1.3187232512383236</v>
      </c>
      <c r="E450" s="299" t="str">
        <f>CONCATENATE("(",ROUND((D450/$H452)*100,1),")")</f>
        <v>(14.2)</v>
      </c>
      <c r="F450" s="302">
        <f>'Ind T6'!N189</f>
        <v>1.6158985845791625</v>
      </c>
      <c r="G450" s="299" t="str">
        <f>CONCATENATE("(",ROUND((F450/$H452)*100,1),")")</f>
        <v>(17.4)</v>
      </c>
      <c r="H450" s="302">
        <f>SUM(B450,D450,F450)</f>
        <v>4.6556235269571173</v>
      </c>
      <c r="I450" s="299" t="str">
        <f>CONCATENATE("(",ROUND((H450/$H452)*100,1),")")</f>
        <v>(50.3)</v>
      </c>
      <c r="K450" s="302">
        <f>B455-B450</f>
        <v>-0.14192097418948513</v>
      </c>
      <c r="L450" s="302">
        <f>D455-D450</f>
        <v>-6.8856371495047641E-2</v>
      </c>
      <c r="M450" s="302">
        <f>F455-F450</f>
        <v>-0.28454660364596984</v>
      </c>
      <c r="N450" s="302">
        <f>SUM(K450:M450)</f>
        <v>-0.49532394933050261</v>
      </c>
    </row>
    <row r="451" spans="1:14" x14ac:dyDescent="0.2">
      <c r="A451" s="282" t="s">
        <v>365</v>
      </c>
      <c r="B451" s="302">
        <f>'Ind T6'!L188</f>
        <v>1.5560687643811302</v>
      </c>
      <c r="C451" s="299" t="str">
        <f>CONCATENATE("(",ROUND((B451/$H452)*100,1),")")</f>
        <v>(16.8)</v>
      </c>
      <c r="D451" s="302">
        <f>'Ind T6'!M188</f>
        <v>2.3042499167492325</v>
      </c>
      <c r="E451" s="299" t="str">
        <f>CONCATENATE("(",ROUND((D451/$H452)*100,1),")")</f>
        <v>(24.9)</v>
      </c>
      <c r="F451" s="302">
        <f>'Ind T6'!N188</f>
        <v>0.74805779191251809</v>
      </c>
      <c r="G451" s="299" t="str">
        <f>CONCATENATE("(",ROUND((F451/$H452)*100,1),")")</f>
        <v>(8.1)</v>
      </c>
      <c r="H451" s="302">
        <f t="shared" ref="H451" si="335">SUM(B451,D451,F451)</f>
        <v>4.6083764730428811</v>
      </c>
      <c r="I451" s="299" t="str">
        <f>CONCATENATE("(",ROUND((H451/$H452)*100,1),")")</f>
        <v>(49.7)</v>
      </c>
      <c r="K451" s="302">
        <f t="shared" ref="K451:K452" si="336">B456-B451</f>
        <v>-0.22156025884404906</v>
      </c>
      <c r="L451" s="302">
        <f t="shared" ref="L451:L452" si="337">D456-D451</f>
        <v>-0.19265178915872028</v>
      </c>
      <c r="M451" s="302">
        <f t="shared" ref="M451:M452" si="338">F456-F451</f>
        <v>-0.16246400266671945</v>
      </c>
      <c r="N451" s="302">
        <f t="shared" ref="N451:N452" si="339">SUM(K451:M451)</f>
        <v>-0.57667605066948879</v>
      </c>
    </row>
    <row r="452" spans="1:14" x14ac:dyDescent="0.2">
      <c r="A452" s="282" t="s">
        <v>363</v>
      </c>
      <c r="B452" s="302">
        <f>SUM(B450:B451)</f>
        <v>3.2770704555207617</v>
      </c>
      <c r="C452" s="299" t="str">
        <f>CONCATENATE("(",ROUND((B452/$H452)*100,1),")")</f>
        <v>(35.4)</v>
      </c>
      <c r="D452" s="302">
        <f>SUM(D450:D451)</f>
        <v>3.6229731679875563</v>
      </c>
      <c r="E452" s="299" t="str">
        <f>CONCATENATE("(",ROUND((D452/$H452)*100,1),")")</f>
        <v>(39.1)</v>
      </c>
      <c r="F452" s="302">
        <f>SUM(F450:F451)</f>
        <v>2.3639563764916804</v>
      </c>
      <c r="G452" s="299" t="str">
        <f>CONCATENATE("(",ROUND((F452/$H452)*100,1),")")</f>
        <v>(25.5)</v>
      </c>
      <c r="H452" s="302">
        <f>SUM(H450:H451)</f>
        <v>9.2639999999999993</v>
      </c>
      <c r="I452" s="299" t="str">
        <f>CONCATENATE("(",ROUND((H452/$H452)*100,1),")")</f>
        <v>(100)</v>
      </c>
      <c r="K452" s="302">
        <f t="shared" si="336"/>
        <v>-0.36348123303353441</v>
      </c>
      <c r="L452" s="302">
        <f t="shared" si="337"/>
        <v>-0.26150816065376814</v>
      </c>
      <c r="M452" s="302">
        <f t="shared" si="338"/>
        <v>-0.44701060631268907</v>
      </c>
      <c r="N452" s="302">
        <f t="shared" si="339"/>
        <v>-1.0719999999999916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1.5790807169501462</v>
      </c>
      <c r="C455" s="299" t="str">
        <f>CONCATENATE("(",ROUND((B455/$H457)*100,1),")")</f>
        <v>(19.3)</v>
      </c>
      <c r="D455" s="302">
        <f>'Ind T6'!R189</f>
        <v>1.2498668797432759</v>
      </c>
      <c r="E455" s="299" t="str">
        <f>CONCATENATE("(",ROUND((D455/$H457)*100,1),")")</f>
        <v>(15.3)</v>
      </c>
      <c r="F455" s="302">
        <f>'Ind T6'!S189</f>
        <v>1.3313519809331926</v>
      </c>
      <c r="G455" s="299" t="str">
        <f>CONCATENATE("(",ROUND((F455/$H457)*100,1),")")</f>
        <v>(16.3)</v>
      </c>
      <c r="H455" s="302">
        <f>SUM(B455,D455,F455)</f>
        <v>4.1602995776266152</v>
      </c>
      <c r="I455" s="299" t="str">
        <f>CONCATENATE("(",ROUND((H455/$H457)*100,1),")")</f>
        <v>(50.8)</v>
      </c>
      <c r="K455" s="302">
        <f>B460-B455</f>
        <v>0.12140154541818471</v>
      </c>
      <c r="L455" s="302">
        <f>D460-D455</f>
        <v>0.14274425582886385</v>
      </c>
      <c r="M455" s="302">
        <f>F460-F455</f>
        <v>9.5635953589642941E-2</v>
      </c>
      <c r="N455" s="302">
        <f>SUM(K455:M455)</f>
        <v>0.3597817548366915</v>
      </c>
    </row>
    <row r="456" spans="1:14" x14ac:dyDescent="0.2">
      <c r="A456" s="282" t="s">
        <v>365</v>
      </c>
      <c r="B456" s="302">
        <f>'Ind T6'!Q188</f>
        <v>1.3345085055370811</v>
      </c>
      <c r="C456" s="299" t="str">
        <f>CONCATENATE("(",ROUND((B456/$H457)*100,1),")")</f>
        <v>(16.3)</v>
      </c>
      <c r="D456" s="302">
        <f>'Ind T6'!R188</f>
        <v>2.1115981275905122</v>
      </c>
      <c r="E456" s="299" t="str">
        <f>CONCATENATE("(",ROUND((D456/$H457)*100,1),")")</f>
        <v>(25.8)</v>
      </c>
      <c r="F456" s="302">
        <f>'Ind T6'!S188</f>
        <v>0.58559378924579863</v>
      </c>
      <c r="G456" s="299" t="str">
        <f>CONCATENATE("(",ROUND((F456/$H457)*100,1),")")</f>
        <v>(7.1)</v>
      </c>
      <c r="H456" s="302">
        <f t="shared" ref="H456" si="340">SUM(B456,D456,F456)</f>
        <v>4.0317004223733921</v>
      </c>
      <c r="I456" s="299" t="str">
        <f>CONCATENATE("(",ROUND((H456/$H457)*100,1),")")</f>
        <v>(49.2)</v>
      </c>
      <c r="K456" s="302">
        <f t="shared" ref="K456:K457" si="341">B461-B456</f>
        <v>3.7311625605036536E-3</v>
      </c>
      <c r="L456" s="302">
        <f t="shared" ref="L456:L457" si="342">D461-D456</f>
        <v>0.13715899748088445</v>
      </c>
      <c r="M456" s="302">
        <f t="shared" ref="M456:M457" si="343">F461-F456</f>
        <v>5.8328085121913009E-2</v>
      </c>
      <c r="N456" s="302">
        <f t="shared" ref="N456:N457" si="344">SUM(K456:M456)</f>
        <v>0.19921824516330111</v>
      </c>
    </row>
    <row r="457" spans="1:14" x14ac:dyDescent="0.2">
      <c r="A457" s="282" t="s">
        <v>363</v>
      </c>
      <c r="B457" s="302">
        <f>SUM(B455:B456)</f>
        <v>2.9135892224872273</v>
      </c>
      <c r="C457" s="299" t="str">
        <f>CONCATENATE("(",ROUND((B457/$H457)*100,1),")")</f>
        <v>(35.6)</v>
      </c>
      <c r="D457" s="302">
        <f>SUM(D455:D456)</f>
        <v>3.3614650073337882</v>
      </c>
      <c r="E457" s="299" t="str">
        <f>CONCATENATE("(",ROUND((D457/$H457)*100,1),")")</f>
        <v>(41)</v>
      </c>
      <c r="F457" s="302">
        <f>SUM(F455:F456)</f>
        <v>1.9169457701789914</v>
      </c>
      <c r="G457" s="299" t="str">
        <f>CONCATENATE("(",ROUND((F457/$H457)*100,1),")")</f>
        <v>(23.4)</v>
      </c>
      <c r="H457" s="302">
        <f>SUM(H455:H456)</f>
        <v>8.1920000000000073</v>
      </c>
      <c r="I457" s="299" t="str">
        <f>CONCATENATE("(",ROUND((H457/$H457)*100,1),")")</f>
        <v>(100)</v>
      </c>
      <c r="K457" s="302">
        <f t="shared" si="341"/>
        <v>0.12513270797868836</v>
      </c>
      <c r="L457" s="302">
        <f t="shared" si="342"/>
        <v>0.2799032533097483</v>
      </c>
      <c r="M457" s="302">
        <f t="shared" si="343"/>
        <v>0.15396403871155595</v>
      </c>
      <c r="N457" s="302">
        <f t="shared" si="344"/>
        <v>0.55899999999999261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1.7004822623683309</v>
      </c>
      <c r="C460" s="299" t="str">
        <f>CONCATENATE("(",ROUND((B460/$H462)*100,1),")")</f>
        <v>(19.4)</v>
      </c>
      <c r="D460" s="302">
        <f>'Ind T6'!W189</f>
        <v>1.3926111355721398</v>
      </c>
      <c r="E460" s="299" t="str">
        <f>CONCATENATE("(",ROUND((D460/$H462)*100,1),")")</f>
        <v>(15.9)</v>
      </c>
      <c r="F460" s="302">
        <f>'Ind T6'!X189</f>
        <v>1.4269879345228356</v>
      </c>
      <c r="G460" s="299" t="str">
        <f>CONCATENATE("(",ROUND((F460/$H462)*100,1),")")</f>
        <v>(16.3)</v>
      </c>
      <c r="H460" s="302">
        <f>SUM(B460,D460,F460)</f>
        <v>4.520081332463306</v>
      </c>
      <c r="I460" s="299" t="str">
        <f>CONCATENATE("(",ROUND((H460/$H462)*100,1),")")</f>
        <v>(51.7)</v>
      </c>
      <c r="K460" s="302">
        <f>B460-B450</f>
        <v>-2.0519428771300419E-2</v>
      </c>
      <c r="L460" s="302">
        <f>D460-D450</f>
        <v>7.3887884333816212E-2</v>
      </c>
      <c r="M460" s="302">
        <f>F460-F450</f>
        <v>-0.1889106500563269</v>
      </c>
      <c r="N460" s="302">
        <f>SUM(K460:M460)</f>
        <v>-0.13554219449381111</v>
      </c>
    </row>
    <row r="461" spans="1:14" x14ac:dyDescent="0.2">
      <c r="A461" s="282" t="s">
        <v>365</v>
      </c>
      <c r="B461" s="302">
        <f>'Ind T6'!V188</f>
        <v>1.3382396680975848</v>
      </c>
      <c r="C461" s="299" t="str">
        <f>CONCATENATE("(",ROUND((B461/$H462)*100,1),")")</f>
        <v>(15.3)</v>
      </c>
      <c r="D461" s="302">
        <f>'Ind T6'!W188</f>
        <v>2.2487571250713967</v>
      </c>
      <c r="E461" s="299" t="str">
        <f>CONCATENATE("(",ROUND((D461/$H462)*100,1),")")</f>
        <v>(25.7)</v>
      </c>
      <c r="F461" s="302">
        <f>'Ind T6'!X188</f>
        <v>0.64392187436771164</v>
      </c>
      <c r="G461" s="299" t="str">
        <f>CONCATENATE("(",ROUND((F461/$H462)*100,1),")")</f>
        <v>(7.4)</v>
      </c>
      <c r="H461" s="302">
        <f t="shared" ref="H461" si="345">SUM(B461,D461,F461)</f>
        <v>4.2309186675366925</v>
      </c>
      <c r="I461" s="299" t="str">
        <f>CONCATENATE("(",ROUND((H461/$H462)*100,1),")")</f>
        <v>(48.3)</v>
      </c>
      <c r="K461" s="302">
        <f t="shared" ref="K461:K462" si="346">B461-B451</f>
        <v>-0.21782909628354541</v>
      </c>
      <c r="L461" s="302">
        <f t="shared" ref="L461:L462" si="347">D461-D451</f>
        <v>-5.5492791677835829E-2</v>
      </c>
      <c r="M461" s="302">
        <f t="shared" ref="M461:M462" si="348">F461-F451</f>
        <v>-0.10413591754480644</v>
      </c>
      <c r="N461" s="302">
        <f t="shared" ref="N461:N462" si="349">SUM(K461:M461)</f>
        <v>-0.37745780550618768</v>
      </c>
    </row>
    <row r="462" spans="1:14" x14ac:dyDescent="0.2">
      <c r="A462" s="282" t="s">
        <v>363</v>
      </c>
      <c r="B462" s="302">
        <f>SUM(B460:B461)</f>
        <v>3.0387219304659157</v>
      </c>
      <c r="C462" s="299" t="str">
        <f>CONCATENATE("(",ROUND((B462/$H462)*100,1),")")</f>
        <v>(34.7)</v>
      </c>
      <c r="D462" s="302">
        <f>SUM(D460:D461)</f>
        <v>3.6413682606435365</v>
      </c>
      <c r="E462" s="299" t="str">
        <f>CONCATENATE("(",ROUND((D462/$H462)*100,1),")")</f>
        <v>(41.6)</v>
      </c>
      <c r="F462" s="302">
        <f>SUM(F460:F461)</f>
        <v>2.0709098088905473</v>
      </c>
      <c r="G462" s="299" t="str">
        <f>CONCATENATE("(",ROUND((F462/$H462)*100,1),")")</f>
        <v>(23.7)</v>
      </c>
      <c r="H462" s="302">
        <f>SUM(H460:H461)</f>
        <v>8.7509999999999977</v>
      </c>
      <c r="I462" s="299" t="str">
        <f>CONCATENATE("(",ROUND((H462/$H462)*100,1),")")</f>
        <v>(100)</v>
      </c>
      <c r="K462" s="302">
        <f t="shared" si="346"/>
        <v>-0.23834852505484605</v>
      </c>
      <c r="L462" s="302">
        <f t="shared" si="347"/>
        <v>1.8395092655980161E-2</v>
      </c>
      <c r="M462" s="302">
        <f t="shared" si="348"/>
        <v>-0.29304656760113312</v>
      </c>
      <c r="N462" s="302">
        <f t="shared" si="349"/>
        <v>-0.51299999999999901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1.9951105594165326</v>
      </c>
      <c r="C471" s="299" t="str">
        <f>CONCATENATE("(",ROUND((B471/$H473)*100,1),")")</f>
        <v>(20.4)</v>
      </c>
      <c r="D471" s="302">
        <f>'Ind T6'!M198</f>
        <v>0.86039775519114792</v>
      </c>
      <c r="E471" s="299" t="str">
        <f>CONCATENATE("(",ROUND((D471/$H473)*100,1),")")</f>
        <v>(8.8)</v>
      </c>
      <c r="F471" s="302">
        <f>'Ind T6'!N198</f>
        <v>0.51294889701034552</v>
      </c>
      <c r="G471" s="299" t="str">
        <f>CONCATENATE("(",ROUND((F471/$H473)*100,1),")")</f>
        <v>(5.2)</v>
      </c>
      <c r="H471" s="302">
        <f>SUM(B471,D471,F471)</f>
        <v>3.3684572116180265</v>
      </c>
      <c r="I471" s="299" t="str">
        <f>CONCATENATE("(",ROUND((H471/$H473)*100,1),")")</f>
        <v>(34.4)</v>
      </c>
      <c r="K471" s="302">
        <f>B476-B471</f>
        <v>6.8700125621923291E-3</v>
      </c>
      <c r="L471" s="302">
        <f>D476-D471</f>
        <v>-2.7518471364168962E-2</v>
      </c>
      <c r="M471" s="302">
        <f>F476-F471</f>
        <v>1.1989733555188842E-3</v>
      </c>
      <c r="N471" s="302">
        <f>SUM(K471:M471)</f>
        <v>-1.9449485446457748E-2</v>
      </c>
    </row>
    <row r="472" spans="1:14" x14ac:dyDescent="0.2">
      <c r="A472" s="282" t="s">
        <v>365</v>
      </c>
      <c r="B472" s="302">
        <f>'Ind T6'!L197</f>
        <v>2.2568992293027352</v>
      </c>
      <c r="C472" s="299" t="str">
        <f>CONCATENATE("(",ROUND((B472/$H473)*100,1),")")</f>
        <v>(23.1)</v>
      </c>
      <c r="D472" s="302">
        <f>'Ind T6'!M197</f>
        <v>1.8941403522343103</v>
      </c>
      <c r="E472" s="299" t="str">
        <f>CONCATENATE("(",ROUND((D472/$H473)*100,1),")")</f>
        <v>(19.4)</v>
      </c>
      <c r="F472" s="302">
        <f>'Ind T6'!N197</f>
        <v>2.2655032068449392</v>
      </c>
      <c r="G472" s="299" t="str">
        <f>CONCATENATE("(",ROUND((F472/$H473)*100,1),")")</f>
        <v>(23.2)</v>
      </c>
      <c r="H472" s="302">
        <f t="shared" ref="H472" si="350">SUM(B472,D472,F472)</f>
        <v>6.4165427883819843</v>
      </c>
      <c r="I472" s="299" t="str">
        <f>CONCATENATE("(",ROUND((H472/$H473)*100,1),")")</f>
        <v>(65.6)</v>
      </c>
      <c r="K472" s="302">
        <f t="shared" ref="K472:K473" si="351">B477-B472</f>
        <v>-0.13273618494933759</v>
      </c>
      <c r="L472" s="302">
        <f t="shared" ref="L472:L473" si="352">D477-D472</f>
        <v>-8.0152173406778715E-2</v>
      </c>
      <c r="M472" s="302">
        <f t="shared" ref="M472:M473" si="353">F477-F472</f>
        <v>-5.7662156197430203E-2</v>
      </c>
      <c r="N472" s="302">
        <f t="shared" ref="N472:N473" si="354">SUM(K472:M472)</f>
        <v>-0.27055051455354651</v>
      </c>
    </row>
    <row r="473" spans="1:14" x14ac:dyDescent="0.2">
      <c r="A473" s="282" t="s">
        <v>363</v>
      </c>
      <c r="B473" s="302">
        <f>SUM(B471:B472)</f>
        <v>4.2520097887192678</v>
      </c>
      <c r="C473" s="299" t="str">
        <f>CONCATENATE("(",ROUND((B473/$H473)*100,1),")")</f>
        <v>(43.5)</v>
      </c>
      <c r="D473" s="302">
        <f>SUM(D471:D472)</f>
        <v>2.754538107425458</v>
      </c>
      <c r="E473" s="299" t="str">
        <f>CONCATENATE("(",ROUND((D473/$H473)*100,1),")")</f>
        <v>(28.2)</v>
      </c>
      <c r="F473" s="302">
        <f>SUM(F471:F472)</f>
        <v>2.778452103855285</v>
      </c>
      <c r="G473" s="299" t="str">
        <f>CONCATENATE("(",ROUND((F473/$H473)*100,1),")")</f>
        <v>(28.4)</v>
      </c>
      <c r="H473" s="302">
        <f>SUM(H471:H472)</f>
        <v>9.7850000000000108</v>
      </c>
      <c r="I473" s="299" t="str">
        <f>CONCATENATE("(",ROUND((H473/$H473)*100,1),")")</f>
        <v>(100)</v>
      </c>
      <c r="K473" s="302">
        <f t="shared" si="351"/>
        <v>-0.1258661723871457</v>
      </c>
      <c r="L473" s="302">
        <f t="shared" si="352"/>
        <v>-0.10767064477094745</v>
      </c>
      <c r="M473" s="302">
        <f t="shared" si="353"/>
        <v>-5.6463182841911319E-2</v>
      </c>
      <c r="N473" s="302">
        <f t="shared" si="354"/>
        <v>-0.29000000000000448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2.0019805719787249</v>
      </c>
      <c r="C476" s="299" t="str">
        <f>CONCATENATE("(",ROUND((B476/$H478)*100,1),")")</f>
        <v>(21.1)</v>
      </c>
      <c r="D476" s="302">
        <f>'Ind T6'!R198</f>
        <v>0.83287928382697896</v>
      </c>
      <c r="E476" s="299" t="str">
        <f>CONCATENATE("(",ROUND((D476/$H478)*100,1),")")</f>
        <v>(8.8)</v>
      </c>
      <c r="F476" s="302">
        <f>'Ind T6'!S198</f>
        <v>0.5141478703658644</v>
      </c>
      <c r="G476" s="299" t="str">
        <f>CONCATENATE("(",ROUND((F476/$H478)*100,1),")")</f>
        <v>(5.4)</v>
      </c>
      <c r="H476" s="302">
        <f>SUM(B476,D476,F476)</f>
        <v>3.3490077261715685</v>
      </c>
      <c r="I476" s="299" t="str">
        <f>CONCATENATE("(",ROUND((H476/$H478)*100,1),")")</f>
        <v>(35.3)</v>
      </c>
      <c r="K476" s="302">
        <f>B481-B476</f>
        <v>0.10896685993532174</v>
      </c>
      <c r="L476" s="302">
        <f>D481-D476</f>
        <v>8.078502602177684E-3</v>
      </c>
      <c r="M476" s="302">
        <f>F481-F476</f>
        <v>2.5820986551829295E-2</v>
      </c>
      <c r="N476" s="302">
        <f>SUM(K476:M476)</f>
        <v>0.14286634908932871</v>
      </c>
    </row>
    <row r="477" spans="1:14" x14ac:dyDescent="0.2">
      <c r="A477" s="282" t="s">
        <v>365</v>
      </c>
      <c r="B477" s="302">
        <f>'Ind T6'!Q197</f>
        <v>2.1241630443533976</v>
      </c>
      <c r="C477" s="299" t="str">
        <f>CONCATENATE("(",ROUND((B477/$H478)*100,1),")")</f>
        <v>(22.4)</v>
      </c>
      <c r="D477" s="302">
        <f>'Ind T6'!R197</f>
        <v>1.8139881788275316</v>
      </c>
      <c r="E477" s="299" t="str">
        <f>CONCATENATE("(",ROUND((D477/$H478)*100,1),")")</f>
        <v>(19.1)</v>
      </c>
      <c r="F477" s="302">
        <f>'Ind T6'!S197</f>
        <v>2.207841050647509</v>
      </c>
      <c r="G477" s="299" t="str">
        <f>CONCATENATE("(",ROUND((F477/$H478)*100,1),")")</f>
        <v>(23.3)</v>
      </c>
      <c r="H477" s="302">
        <f t="shared" ref="H477" si="355">SUM(B477,D477,F477)</f>
        <v>6.1459922738284387</v>
      </c>
      <c r="I477" s="299" t="str">
        <f>CONCATENATE("(",ROUND((H477/$H478)*100,1),")")</f>
        <v>(64.7)</v>
      </c>
      <c r="K477" s="302">
        <f t="shared" ref="K477:K478" si="356">B482-B477</f>
        <v>-8.3526022621807972E-2</v>
      </c>
      <c r="L477" s="302">
        <f t="shared" ref="L477:L478" si="357">D482-D477</f>
        <v>-4.6794505573888756E-2</v>
      </c>
      <c r="M477" s="302">
        <f t="shared" ref="M477:M478" si="358">F482-F477</f>
        <v>-2.0545820893648425E-2</v>
      </c>
      <c r="N477" s="302">
        <f t="shared" ref="N477:N478" si="359">SUM(K477:M477)</f>
        <v>-0.15086634908934515</v>
      </c>
    </row>
    <row r="478" spans="1:14" x14ac:dyDescent="0.2">
      <c r="A478" s="282" t="s">
        <v>363</v>
      </c>
      <c r="B478" s="302">
        <f>SUM(B476:B477)</f>
        <v>4.1261436163321221</v>
      </c>
      <c r="C478" s="299" t="str">
        <f>CONCATENATE("(",ROUND((B478/$H478)*100,1),")")</f>
        <v>(43.5)</v>
      </c>
      <c r="D478" s="302">
        <f>SUM(D476:D477)</f>
        <v>2.6468674626545106</v>
      </c>
      <c r="E478" s="299" t="str">
        <f>CONCATENATE("(",ROUND((D478/$H478)*100,1),")")</f>
        <v>(27.9)</v>
      </c>
      <c r="F478" s="302">
        <f>SUM(F476:F477)</f>
        <v>2.7219889210133736</v>
      </c>
      <c r="G478" s="299" t="str">
        <f>CONCATENATE("(",ROUND((F478/$H478)*100,1),")")</f>
        <v>(28.7)</v>
      </c>
      <c r="H478" s="302">
        <f>SUM(H476:H477)</f>
        <v>9.4950000000000081</v>
      </c>
      <c r="I478" s="299" t="str">
        <f>CONCATENATE("(",ROUND((H478/$H478)*100,1),")")</f>
        <v>(100)</v>
      </c>
      <c r="K478" s="302">
        <f t="shared" si="356"/>
        <v>2.5440837313514209E-2</v>
      </c>
      <c r="L478" s="302">
        <f t="shared" si="357"/>
        <v>-3.871600297171085E-2</v>
      </c>
      <c r="M478" s="302">
        <f t="shared" si="358"/>
        <v>5.2751656581806472E-3</v>
      </c>
      <c r="N478" s="302">
        <f t="shared" si="359"/>
        <v>-8.0000000000159943E-3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2.1109474319140467</v>
      </c>
      <c r="C481" s="299" t="str">
        <f>CONCATENATE("(",ROUND((B481/$H483)*100,1),")")</f>
        <v>(22.3)</v>
      </c>
      <c r="D481" s="302">
        <f>'Ind T6'!W198</f>
        <v>0.84095778642915664</v>
      </c>
      <c r="E481" s="299" t="str">
        <f>CONCATENATE("(",ROUND((D481/$H483)*100,1),")")</f>
        <v>(8.9)</v>
      </c>
      <c r="F481" s="302">
        <f>'Ind T6'!X198</f>
        <v>0.5399688569176937</v>
      </c>
      <c r="G481" s="299" t="str">
        <f>CONCATENATE("(",ROUND((F481/$H483)*100,1),")")</f>
        <v>(5.7)</v>
      </c>
      <c r="H481" s="302">
        <f>SUM(B481,D481,F481)</f>
        <v>3.4918740752608968</v>
      </c>
      <c r="I481" s="299" t="str">
        <f>CONCATENATE("(",ROUND((H481/$H483)*100,1),")")</f>
        <v>(36.8)</v>
      </c>
      <c r="K481" s="302">
        <f>B481-B471</f>
        <v>0.11583687249751407</v>
      </c>
      <c r="L481" s="302">
        <f>D481-D471</f>
        <v>-1.9439968761991278E-2</v>
      </c>
      <c r="M481" s="302">
        <f>F481-F471</f>
        <v>2.7019959907348179E-2</v>
      </c>
      <c r="N481" s="302">
        <f>SUM(K481:M481)</f>
        <v>0.12341686364287097</v>
      </c>
    </row>
    <row r="482" spans="1:14" x14ac:dyDescent="0.2">
      <c r="A482" s="282" t="s">
        <v>365</v>
      </c>
      <c r="B482" s="302">
        <f>'Ind T6'!V197</f>
        <v>2.0406370217315897</v>
      </c>
      <c r="C482" s="299" t="str">
        <f>CONCATENATE("(",ROUND((B482/$H483)*100,1),")")</f>
        <v>(21.5)</v>
      </c>
      <c r="D482" s="302">
        <f>'Ind T6'!W197</f>
        <v>1.7671936732536428</v>
      </c>
      <c r="E482" s="299" t="str">
        <f>CONCATENATE("(",ROUND((D482/$H483)*100,1),")")</f>
        <v>(18.6)</v>
      </c>
      <c r="F482" s="302">
        <f>'Ind T6'!X197</f>
        <v>2.1872952297538606</v>
      </c>
      <c r="G482" s="299" t="str">
        <f>CONCATENATE("(",ROUND((F482/$H483)*100,1),")")</f>
        <v>(23.1)</v>
      </c>
      <c r="H482" s="302">
        <f t="shared" ref="H482" si="360">SUM(B482,D482,F482)</f>
        <v>5.9951259247390931</v>
      </c>
      <c r="I482" s="299" t="str">
        <f>CONCATENATE("(",ROUND((H482/$H483)*100,1),")")</f>
        <v>(63.2)</v>
      </c>
      <c r="K482" s="302">
        <f t="shared" ref="K482:K483" si="361">B482-B472</f>
        <v>-0.21626220757114556</v>
      </c>
      <c r="L482" s="302">
        <f t="shared" ref="L482:L483" si="362">D482-D472</f>
        <v>-0.12694667898066747</v>
      </c>
      <c r="M482" s="302">
        <f t="shared" ref="M482:M483" si="363">F482-F472</f>
        <v>-7.8207977091078629E-2</v>
      </c>
      <c r="N482" s="302">
        <f t="shared" ref="N482:N483" si="364">SUM(K482:M482)</f>
        <v>-0.42141686364289166</v>
      </c>
    </row>
    <row r="483" spans="1:14" x14ac:dyDescent="0.2">
      <c r="A483" s="282" t="s">
        <v>363</v>
      </c>
      <c r="B483" s="302">
        <f>SUM(B481:B482)</f>
        <v>4.1515844536456363</v>
      </c>
      <c r="C483" s="299" t="str">
        <f>CONCATENATE("(",ROUND((B483/$H483)*100,1),")")</f>
        <v>(43.8)</v>
      </c>
      <c r="D483" s="302">
        <f>SUM(D481:D482)</f>
        <v>2.6081514596827997</v>
      </c>
      <c r="E483" s="299" t="str">
        <f>CONCATENATE("(",ROUND((D483/$H483)*100,1),")")</f>
        <v>(27.5)</v>
      </c>
      <c r="F483" s="302">
        <f>SUM(F481:F482)</f>
        <v>2.7272640866715543</v>
      </c>
      <c r="G483" s="299" t="str">
        <f>CONCATENATE("(",ROUND((F483/$H483)*100,1),")")</f>
        <v>(28.7)</v>
      </c>
      <c r="H483" s="302">
        <f>SUM(H481:H482)</f>
        <v>9.4869999999999894</v>
      </c>
      <c r="I483" s="299" t="str">
        <f>CONCATENATE("(",ROUND((H483/$H483)*100,1),")")</f>
        <v>(100)</v>
      </c>
      <c r="K483" s="302">
        <f t="shared" si="361"/>
        <v>-0.10042533507363149</v>
      </c>
      <c r="L483" s="302">
        <f t="shared" si="362"/>
        <v>-0.1463866477426583</v>
      </c>
      <c r="M483" s="302">
        <f t="shared" si="363"/>
        <v>-5.1188017183730672E-2</v>
      </c>
      <c r="N483" s="302">
        <f t="shared" si="364"/>
        <v>-0.29800000000002047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The Marches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1.5469642778724864</v>
      </c>
      <c r="C8" s="300">
        <v>1.0476813031552195</v>
      </c>
      <c r="D8" s="300">
        <v>0.8485100758065377</v>
      </c>
      <c r="E8" s="300">
        <f>SUM(B8:D8)</f>
        <v>3.4431556568342434</v>
      </c>
      <c r="F8" s="300"/>
      <c r="G8" s="300">
        <v>1.1994392654377914</v>
      </c>
      <c r="H8" s="300">
        <v>0.80046110883876598</v>
      </c>
      <c r="I8" s="300">
        <v>1.266353090861347</v>
      </c>
      <c r="J8" s="300">
        <f>SUM(G8:I8)</f>
        <v>3.2662534651379045</v>
      </c>
      <c r="K8" s="300"/>
      <c r="L8" s="300">
        <v>1.6294265177944764</v>
      </c>
      <c r="M8" s="300">
        <v>7.8723787754026442E-2</v>
      </c>
      <c r="N8" s="300">
        <v>1.2093065019422291</v>
      </c>
      <c r="O8" s="300">
        <f>SUM(L8:N8)</f>
        <v>2.9174568074907317</v>
      </c>
      <c r="P8" s="300"/>
      <c r="Q8" s="300">
        <v>1.6883840926763565</v>
      </c>
      <c r="R8" s="300">
        <v>7.9203372769092673E-2</v>
      </c>
      <c r="S8" s="300">
        <v>1.2711175434293189</v>
      </c>
      <c r="T8" s="300">
        <f>SUM(Q8:S8)</f>
        <v>3.0387050088747678</v>
      </c>
      <c r="U8" s="300"/>
      <c r="V8" s="300">
        <v>1.6766796531876551</v>
      </c>
      <c r="W8" s="300">
        <v>7.2999874327095454E-2</v>
      </c>
      <c r="X8" s="300">
        <v>1.3012517280412332</v>
      </c>
      <c r="Y8" s="300">
        <f>SUM(V8:X8)</f>
        <v>3.0509312555559838</v>
      </c>
    </row>
    <row r="9" spans="1:25" x14ac:dyDescent="0.2">
      <c r="A9" s="260" t="s">
        <v>364</v>
      </c>
      <c r="B9" s="300">
        <v>4.3113118740482852</v>
      </c>
      <c r="C9" s="300">
        <v>1.0680048977817627</v>
      </c>
      <c r="D9" s="300">
        <v>5.0785275713356928</v>
      </c>
      <c r="E9" s="300">
        <f t="shared" ref="E9:E10" si="0">SUM(B9:D9)</f>
        <v>10.457844343165741</v>
      </c>
      <c r="F9" s="300"/>
      <c r="G9" s="300">
        <v>4.9806071407532384</v>
      </c>
      <c r="H9" s="300">
        <v>0.58397520322812857</v>
      </c>
      <c r="I9" s="300">
        <v>3.4061641908807374</v>
      </c>
      <c r="J9" s="300">
        <f t="shared" ref="J9:J10" si="1">SUM(G9:I9)</f>
        <v>8.9707465348621049</v>
      </c>
      <c r="K9" s="300"/>
      <c r="L9" s="300">
        <v>2.8796538005450634</v>
      </c>
      <c r="M9" s="300">
        <v>7.2877961930022175E-2</v>
      </c>
      <c r="N9" s="300">
        <v>2.9950114300341784</v>
      </c>
      <c r="O9" s="300">
        <f t="shared" ref="O9:O10" si="2">SUM(L9:N9)</f>
        <v>5.9475431925092641</v>
      </c>
      <c r="P9" s="300"/>
      <c r="Q9" s="300">
        <v>3.0846816008607045</v>
      </c>
      <c r="R9" s="300">
        <v>7.6112509439960049E-2</v>
      </c>
      <c r="S9" s="300">
        <v>3.0105008808245755</v>
      </c>
      <c r="T9" s="300">
        <f t="shared" ref="T9:T10" si="3">SUM(Q9:S9)</f>
        <v>6.1712949911252402</v>
      </c>
      <c r="U9" s="300"/>
      <c r="V9" s="300">
        <v>3.3236186167812125</v>
      </c>
      <c r="W9" s="300">
        <v>7.6089816095878907E-2</v>
      </c>
      <c r="X9" s="300">
        <v>2.7693603115669165</v>
      </c>
      <c r="Y9" s="300">
        <f t="shared" ref="Y9:Y10" si="4">SUM(V9:X9)</f>
        <v>6.169068744444008</v>
      </c>
    </row>
    <row r="10" spans="1:25" x14ac:dyDescent="0.2">
      <c r="A10" s="264" t="s">
        <v>363</v>
      </c>
      <c r="B10" s="301">
        <f>SUM(B8:B9)</f>
        <v>5.8582761519207711</v>
      </c>
      <c r="C10" s="301">
        <f t="shared" ref="C10:D10" si="5">SUM(C8:C9)</f>
        <v>2.1156862009369819</v>
      </c>
      <c r="D10" s="301">
        <f t="shared" si="5"/>
        <v>5.9270376471422308</v>
      </c>
      <c r="E10" s="301">
        <f t="shared" si="0"/>
        <v>13.900999999999984</v>
      </c>
      <c r="F10" s="301"/>
      <c r="G10" s="301">
        <f>SUM(G8:G9)</f>
        <v>6.1800464061910301</v>
      </c>
      <c r="H10" s="301">
        <f t="shared" ref="H10" si="6">SUM(H8:H9)</f>
        <v>1.3844363120668945</v>
      </c>
      <c r="I10" s="301">
        <f t="shared" ref="I10" si="7">SUM(I8:I9)</f>
        <v>4.6725172817420848</v>
      </c>
      <c r="J10" s="301">
        <f t="shared" si="1"/>
        <v>12.237000000000009</v>
      </c>
      <c r="K10" s="301"/>
      <c r="L10" s="301">
        <f>SUM(L8:L9)</f>
        <v>4.5090803183395396</v>
      </c>
      <c r="M10" s="301">
        <f t="shared" ref="M10" si="8">SUM(M8:M9)</f>
        <v>0.1516017496840486</v>
      </c>
      <c r="N10" s="301">
        <f t="shared" ref="N10" si="9">SUM(N8:N9)</f>
        <v>4.2043179319764077</v>
      </c>
      <c r="O10" s="301">
        <f t="shared" si="2"/>
        <v>8.8649999999999949</v>
      </c>
      <c r="P10" s="301"/>
      <c r="Q10" s="301">
        <f>SUM(Q8:Q9)</f>
        <v>4.7730656935370614</v>
      </c>
      <c r="R10" s="301">
        <f t="shared" ref="R10" si="10">SUM(R8:R9)</f>
        <v>0.15531588220905274</v>
      </c>
      <c r="S10" s="301">
        <f t="shared" ref="S10" si="11">SUM(S8:S9)</f>
        <v>4.2816184242538942</v>
      </c>
      <c r="T10" s="301">
        <f t="shared" si="3"/>
        <v>9.210000000000008</v>
      </c>
      <c r="U10" s="301"/>
      <c r="V10" s="301">
        <f>SUM(V8:V9)</f>
        <v>5.0002982699688676</v>
      </c>
      <c r="W10" s="301">
        <f t="shared" ref="W10" si="12">SUM(W8:W9)</f>
        <v>0.14908969042297437</v>
      </c>
      <c r="X10" s="301">
        <f t="shared" ref="X10" si="13">SUM(X8:X9)</f>
        <v>4.0706120396081502</v>
      </c>
      <c r="Y10" s="301">
        <f t="shared" si="4"/>
        <v>9.2199999999999918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2.5217391304280478E-2</v>
      </c>
      <c r="C17" s="300">
        <v>3.7252964427238206E-3</v>
      </c>
      <c r="D17" s="300">
        <v>2.8656126482519591E-4</v>
      </c>
      <c r="E17" s="300">
        <f>SUM(B17:D17)</f>
        <v>2.9229249011829495E-2</v>
      </c>
      <c r="F17" s="300"/>
      <c r="G17" s="300">
        <v>3.777772867901949E-2</v>
      </c>
      <c r="H17" s="300">
        <v>1.7598320813104369E-2</v>
      </c>
      <c r="I17" s="300">
        <v>2.3464427751258247E-4</v>
      </c>
      <c r="J17" s="300">
        <f>SUM(G17:I17)</f>
        <v>5.5610693769636441E-2</v>
      </c>
      <c r="K17" s="300"/>
      <c r="L17" s="300">
        <v>7.7793969850157546E-2</v>
      </c>
      <c r="M17" s="300">
        <v>1.1932998325010822E-2</v>
      </c>
      <c r="N17" s="300">
        <v>0</v>
      </c>
      <c r="O17" s="300">
        <f>SUM(L17:N17)</f>
        <v>8.972696817516837E-2</v>
      </c>
      <c r="P17" s="300"/>
      <c r="Q17" s="300">
        <v>6.5053102293654713E-2</v>
      </c>
      <c r="R17" s="300">
        <v>1.0285075461192322E-2</v>
      </c>
      <c r="S17" s="300">
        <v>0</v>
      </c>
      <c r="T17" s="300">
        <f>SUM(Q17:S17)</f>
        <v>7.5338177754847038E-2</v>
      </c>
      <c r="U17" s="300"/>
      <c r="V17" s="300">
        <v>4.6865568084782684E-2</v>
      </c>
      <c r="W17" s="300">
        <v>8.0086730269123795E-3</v>
      </c>
      <c r="X17" s="300">
        <v>0</v>
      </c>
      <c r="Y17" s="300">
        <f>SUM(V17:X17)</f>
        <v>5.487424111169506E-2</v>
      </c>
    </row>
    <row r="18" spans="1:25" x14ac:dyDescent="0.2">
      <c r="A18" s="260" t="s">
        <v>364</v>
      </c>
      <c r="B18" s="300">
        <v>0.17508893280713542</v>
      </c>
      <c r="C18" s="300">
        <v>5.7312252964824781E-4</v>
      </c>
      <c r="D18" s="300">
        <v>0.23010869565138753</v>
      </c>
      <c r="E18" s="300">
        <f t="shared" ref="E18:E19" si="14">SUM(B18:D18)</f>
        <v>0.40577075098817117</v>
      </c>
      <c r="F18" s="300"/>
      <c r="G18" s="300">
        <v>0.30386433937095469</v>
      </c>
      <c r="H18" s="300">
        <v>4.4582412726515671E-3</v>
      </c>
      <c r="I18" s="300">
        <v>0.16706672558675734</v>
      </c>
      <c r="J18" s="300">
        <f t="shared" ref="J18:J19" si="15">SUM(G18:I18)</f>
        <v>0.47538930623036357</v>
      </c>
      <c r="K18" s="300"/>
      <c r="L18" s="300">
        <v>0.45070016750318553</v>
      </c>
      <c r="M18" s="300">
        <v>7.5728643216471875E-3</v>
      </c>
      <c r="N18" s="300">
        <v>0</v>
      </c>
      <c r="O18" s="300">
        <f t="shared" ref="O18:O19" si="16">SUM(L18:N18)</f>
        <v>0.4582730318248327</v>
      </c>
      <c r="P18" s="300"/>
      <c r="Q18" s="300">
        <v>0.37823365008194221</v>
      </c>
      <c r="R18" s="300">
        <v>6.42817216321018E-3</v>
      </c>
      <c r="S18" s="300">
        <v>0</v>
      </c>
      <c r="T18" s="300">
        <f t="shared" ref="T18:T19" si="17">SUM(Q18:S18)</f>
        <v>0.38466182224515238</v>
      </c>
      <c r="U18" s="300"/>
      <c r="V18" s="300">
        <v>0.2817866435370559</v>
      </c>
      <c r="W18" s="300">
        <v>5.3391153512490587E-3</v>
      </c>
      <c r="X18" s="300">
        <v>0</v>
      </c>
      <c r="Y18" s="300">
        <f t="shared" ref="Y18:Y19" si="18">SUM(V18:X18)</f>
        <v>0.28712575888830494</v>
      </c>
    </row>
    <row r="19" spans="1:25" x14ac:dyDescent="0.2">
      <c r="A19" s="264" t="s">
        <v>363</v>
      </c>
      <c r="B19" s="301">
        <f>SUM(B17:B18)</f>
        <v>0.20030632411141588</v>
      </c>
      <c r="C19" s="301">
        <f t="shared" ref="C19" si="19">SUM(C17:C18)</f>
        <v>4.2984189723720683E-3</v>
      </c>
      <c r="D19" s="301">
        <f t="shared" ref="D19" si="20">SUM(D17:D18)</f>
        <v>0.23039525691621274</v>
      </c>
      <c r="E19" s="301">
        <f t="shared" si="14"/>
        <v>0.43500000000000072</v>
      </c>
      <c r="F19" s="301"/>
      <c r="G19" s="301">
        <f>SUM(G17:G18)</f>
        <v>0.34164206804997421</v>
      </c>
      <c r="H19" s="301">
        <f t="shared" ref="H19" si="21">SUM(H17:H18)</f>
        <v>2.2056562085755935E-2</v>
      </c>
      <c r="I19" s="301">
        <f t="shared" ref="I19" si="22">SUM(I17:I18)</f>
        <v>0.16730136986426991</v>
      </c>
      <c r="J19" s="301">
        <f t="shared" si="15"/>
        <v>0.53100000000000014</v>
      </c>
      <c r="K19" s="301"/>
      <c r="L19" s="301">
        <f>SUM(L17:L18)</f>
        <v>0.52849413735334305</v>
      </c>
      <c r="M19" s="301">
        <f t="shared" ref="M19" si="23">SUM(M17:M18)</f>
        <v>1.9505862646658011E-2</v>
      </c>
      <c r="N19" s="301">
        <f t="shared" ref="N19" si="24">SUM(N17:N18)</f>
        <v>0</v>
      </c>
      <c r="O19" s="301">
        <f t="shared" si="16"/>
        <v>0.54800000000000104</v>
      </c>
      <c r="P19" s="301"/>
      <c r="Q19" s="301">
        <f>SUM(Q17:Q18)</f>
        <v>0.44328675237559689</v>
      </c>
      <c r="R19" s="301">
        <f t="shared" ref="R19" si="25">SUM(R17:R18)</f>
        <v>1.6713247624402502E-2</v>
      </c>
      <c r="S19" s="301">
        <f t="shared" ref="S19" si="26">SUM(S17:S18)</f>
        <v>0</v>
      </c>
      <c r="T19" s="301">
        <f t="shared" si="17"/>
        <v>0.45999999999999941</v>
      </c>
      <c r="U19" s="301"/>
      <c r="V19" s="301">
        <f>SUM(V17:V18)</f>
        <v>0.32865221162183861</v>
      </c>
      <c r="W19" s="301">
        <f t="shared" ref="W19" si="27">SUM(W17:W18)</f>
        <v>1.3347788378161439E-2</v>
      </c>
      <c r="X19" s="301">
        <f t="shared" ref="X19" si="28">SUM(X17:X18)</f>
        <v>0</v>
      </c>
      <c r="Y19" s="301">
        <f t="shared" si="18"/>
        <v>0.34200000000000003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2.3162401647067963</v>
      </c>
      <c r="C26" s="300">
        <v>0.61482424698989657</v>
      </c>
      <c r="D26" s="300">
        <v>0.16176993603009299</v>
      </c>
      <c r="E26" s="300">
        <f>SUM(B26:D26)</f>
        <v>3.0928343477267859</v>
      </c>
      <c r="F26" s="300"/>
      <c r="G26" s="300">
        <v>2.4774099616717375</v>
      </c>
      <c r="H26" s="300">
        <v>0.6526757227586546</v>
      </c>
      <c r="I26" s="300">
        <v>0.17437243121452634</v>
      </c>
      <c r="J26" s="300">
        <f>SUM(G26:I26)</f>
        <v>3.3044581156449184</v>
      </c>
      <c r="K26" s="300"/>
      <c r="L26" s="300">
        <v>2.5664927387713834</v>
      </c>
      <c r="M26" s="300">
        <v>0.6306288575430955</v>
      </c>
      <c r="N26" s="300">
        <v>0.16067526497758877</v>
      </c>
      <c r="O26" s="300">
        <f>SUM(L26:N26)</f>
        <v>3.3577968612920674</v>
      </c>
      <c r="P26" s="300"/>
      <c r="Q26" s="300">
        <v>2.6792454648856836</v>
      </c>
      <c r="R26" s="300">
        <v>0.63347505298884599</v>
      </c>
      <c r="S26" s="300">
        <v>0.16606774446425879</v>
      </c>
      <c r="T26" s="300">
        <f>SUM(Q26:S26)</f>
        <v>3.4787882623387882</v>
      </c>
      <c r="U26" s="300"/>
      <c r="V26" s="300">
        <v>2.7585187367892763</v>
      </c>
      <c r="W26" s="300">
        <v>0.60613191974819491</v>
      </c>
      <c r="X26" s="300">
        <v>0.16685169123979912</v>
      </c>
      <c r="Y26" s="300">
        <f>SUM(V26:X26)</f>
        <v>3.5315023477772702</v>
      </c>
    </row>
    <row r="27" spans="1:25" x14ac:dyDescent="0.2">
      <c r="A27" s="260" t="s">
        <v>364</v>
      </c>
      <c r="B27" s="300">
        <v>5.7604378285961166</v>
      </c>
      <c r="C27" s="300">
        <v>0.3511170909878113</v>
      </c>
      <c r="D27" s="300">
        <v>0.3026107326892693</v>
      </c>
      <c r="E27" s="300">
        <f t="shared" ref="E27:E28" si="29">SUM(B27:D27)</f>
        <v>6.4141656522731978</v>
      </c>
      <c r="F27" s="300"/>
      <c r="G27" s="300">
        <v>6.0720100139196962</v>
      </c>
      <c r="H27" s="300">
        <v>0.45647082898480767</v>
      </c>
      <c r="I27" s="300">
        <v>6.4061041450573133E-2</v>
      </c>
      <c r="J27" s="300">
        <f t="shared" ref="J27:J28" si="30">SUM(G27:I27)</f>
        <v>6.5925418843550769</v>
      </c>
      <c r="K27" s="300"/>
      <c r="L27" s="300">
        <v>5.8159272120214256</v>
      </c>
      <c r="M27" s="300">
        <v>0.54296167359597358</v>
      </c>
      <c r="N27" s="300">
        <v>0.10031425309053535</v>
      </c>
      <c r="O27" s="300">
        <f t="shared" ref="O27:O28" si="31">SUM(L27:N27)</f>
        <v>6.4592031387079345</v>
      </c>
      <c r="P27" s="300"/>
      <c r="Q27" s="300">
        <v>5.7890582532038879</v>
      </c>
      <c r="R27" s="300">
        <v>0.54655571358255461</v>
      </c>
      <c r="S27" s="300">
        <v>0.10159777087478319</v>
      </c>
      <c r="T27" s="300">
        <f t="shared" ref="T27:T28" si="32">SUM(Q27:S27)</f>
        <v>6.4372117376612259</v>
      </c>
      <c r="U27" s="300"/>
      <c r="V27" s="300">
        <v>5.4592147321054805</v>
      </c>
      <c r="W27" s="300">
        <v>0.52673352872609525</v>
      </c>
      <c r="X27" s="300">
        <v>0.10154939139112444</v>
      </c>
      <c r="Y27" s="300">
        <f t="shared" ref="Y27:Y28" si="33">SUM(V27:X27)</f>
        <v>6.0874976522226998</v>
      </c>
    </row>
    <row r="28" spans="1:25" x14ac:dyDescent="0.2">
      <c r="A28" s="264" t="s">
        <v>363</v>
      </c>
      <c r="B28" s="301">
        <f>SUM(B26:B27)</f>
        <v>8.076677993302912</v>
      </c>
      <c r="C28" s="301">
        <f t="shared" ref="C28" si="34">SUM(C26:C27)</f>
        <v>0.96594133797770787</v>
      </c>
      <c r="D28" s="301">
        <f t="shared" ref="D28" si="35">SUM(D26:D27)</f>
        <v>0.46438066871936229</v>
      </c>
      <c r="E28" s="301">
        <f t="shared" si="29"/>
        <v>9.5069999999999819</v>
      </c>
      <c r="F28" s="301"/>
      <c r="G28" s="301">
        <f>SUM(G26:G27)</f>
        <v>8.5494199755914337</v>
      </c>
      <c r="H28" s="301">
        <f t="shared" ref="H28" si="36">SUM(H26:H27)</f>
        <v>1.1091465517434622</v>
      </c>
      <c r="I28" s="301">
        <f t="shared" ref="I28" si="37">SUM(I26:I27)</f>
        <v>0.23843347266509946</v>
      </c>
      <c r="J28" s="301">
        <f t="shared" si="30"/>
        <v>9.8969999999999949</v>
      </c>
      <c r="K28" s="301"/>
      <c r="L28" s="301">
        <f>SUM(L26:L27)</f>
        <v>8.3824199507928085</v>
      </c>
      <c r="M28" s="301">
        <f t="shared" ref="M28" si="38">SUM(M26:M27)</f>
        <v>1.1735905311390691</v>
      </c>
      <c r="N28" s="301">
        <f t="shared" ref="N28" si="39">SUM(N26:N27)</f>
        <v>0.26098951806812409</v>
      </c>
      <c r="O28" s="301">
        <f t="shared" si="31"/>
        <v>9.8170000000000019</v>
      </c>
      <c r="P28" s="301"/>
      <c r="Q28" s="301">
        <f>SUM(Q26:Q27)</f>
        <v>8.4683037180895724</v>
      </c>
      <c r="R28" s="301">
        <f t="shared" ref="R28" si="40">SUM(R26:R27)</f>
        <v>1.1800307665714005</v>
      </c>
      <c r="S28" s="301">
        <f t="shared" ref="S28" si="41">SUM(S26:S27)</f>
        <v>0.26766551533904198</v>
      </c>
      <c r="T28" s="301">
        <f t="shared" si="32"/>
        <v>9.9160000000000146</v>
      </c>
      <c r="U28" s="301"/>
      <c r="V28" s="301">
        <f>SUM(V26:V27)</f>
        <v>8.2177334688947568</v>
      </c>
      <c r="W28" s="301">
        <f t="shared" ref="W28" si="42">SUM(W26:W27)</f>
        <v>1.1328654484742902</v>
      </c>
      <c r="X28" s="301">
        <f t="shared" ref="X28" si="43">SUM(X26:X27)</f>
        <v>0.26840108263092355</v>
      </c>
      <c r="Y28" s="301">
        <f t="shared" si="33"/>
        <v>9.6189999999999696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0.83875029596512596</v>
      </c>
      <c r="C35" s="300">
        <v>0.24255551429067279</v>
      </c>
      <c r="D35" s="300">
        <v>3.2620812925636698E-2</v>
      </c>
      <c r="E35" s="300">
        <f>SUM(B35:D35)</f>
        <v>1.1139266231814355</v>
      </c>
      <c r="F35" s="300"/>
      <c r="G35" s="300">
        <v>0.88084508732336531</v>
      </c>
      <c r="H35" s="300">
        <v>0.23214933077200106</v>
      </c>
      <c r="I35" s="300">
        <v>0.12060500570377237</v>
      </c>
      <c r="J35" s="300">
        <f>SUM(G35:I35)</f>
        <v>1.2335994237991388</v>
      </c>
      <c r="K35" s="300"/>
      <c r="L35" s="300">
        <v>0.98076563495143454</v>
      </c>
      <c r="M35" s="300">
        <v>0.25121408958131553</v>
      </c>
      <c r="N35" s="300">
        <v>8.1213057135332584E-2</v>
      </c>
      <c r="O35" s="300">
        <f>SUM(L35:N35)</f>
        <v>1.3131927816680828</v>
      </c>
      <c r="P35" s="300"/>
      <c r="Q35" s="300">
        <v>1.0559707287561613</v>
      </c>
      <c r="R35" s="300">
        <v>0.27009439983649952</v>
      </c>
      <c r="S35" s="300">
        <v>8.9035267811381588E-2</v>
      </c>
      <c r="T35" s="300">
        <f>SUM(Q35:S35)</f>
        <v>1.4151003964040423</v>
      </c>
      <c r="U35" s="300"/>
      <c r="V35" s="300">
        <v>0.94020887022698052</v>
      </c>
      <c r="W35" s="300">
        <v>0.24342221619602919</v>
      </c>
      <c r="X35" s="300">
        <v>8.5084497490176797E-2</v>
      </c>
      <c r="Y35" s="300">
        <f>SUM(V35:X35)</f>
        <v>1.2687155839131865</v>
      </c>
    </row>
    <row r="36" spans="1:25" x14ac:dyDescent="0.2">
      <c r="A36" s="260" t="s">
        <v>364</v>
      </c>
      <c r="B36" s="300">
        <v>3.8434484319480875</v>
      </c>
      <c r="C36" s="300">
        <v>0.10329924092989726</v>
      </c>
      <c r="D36" s="300">
        <v>0.26232570394058252</v>
      </c>
      <c r="E36" s="300">
        <f t="shared" ref="E36:E37" si="44">SUM(B36:D36)</f>
        <v>4.2090733768185675</v>
      </c>
      <c r="F36" s="300"/>
      <c r="G36" s="300">
        <v>4.4254078386663993</v>
      </c>
      <c r="H36" s="300">
        <v>0.10725886801604284</v>
      </c>
      <c r="I36" s="300">
        <v>0.35373386951842206</v>
      </c>
      <c r="J36" s="300">
        <f t="shared" ref="J36:J37" si="45">SUM(G36:I36)</f>
        <v>4.886400576200864</v>
      </c>
      <c r="K36" s="300"/>
      <c r="L36" s="300">
        <v>4.0342027326867189</v>
      </c>
      <c r="M36" s="300">
        <v>0.15398194319450148</v>
      </c>
      <c r="N36" s="300">
        <v>0.15162254245068804</v>
      </c>
      <c r="O36" s="300">
        <f t="shared" ref="O36:O37" si="46">SUM(L36:N36)</f>
        <v>4.3398072183319076</v>
      </c>
      <c r="P36" s="300"/>
      <c r="Q36" s="300">
        <v>4.3695769895115362</v>
      </c>
      <c r="R36" s="300">
        <v>0.17408574042215849</v>
      </c>
      <c r="S36" s="300">
        <v>0.16723687366226428</v>
      </c>
      <c r="T36" s="300">
        <f t="shared" ref="T36:T37" si="47">SUM(Q36:S36)</f>
        <v>4.7108996035959585</v>
      </c>
      <c r="U36" s="300"/>
      <c r="V36" s="300">
        <v>3.9714070256098926</v>
      </c>
      <c r="W36" s="300">
        <v>0.16941380713560694</v>
      </c>
      <c r="X36" s="300">
        <v>0.15846358334130978</v>
      </c>
      <c r="Y36" s="300">
        <f t="shared" ref="Y36:Y37" si="48">SUM(V36:X36)</f>
        <v>4.2992844160868096</v>
      </c>
    </row>
    <row r="37" spans="1:25" x14ac:dyDescent="0.2">
      <c r="A37" s="264" t="s">
        <v>363</v>
      </c>
      <c r="B37" s="301">
        <f>SUM(B35:B36)</f>
        <v>4.6821987279132138</v>
      </c>
      <c r="C37" s="301">
        <f t="shared" ref="C37" si="49">SUM(C35:C36)</f>
        <v>0.34585475522057008</v>
      </c>
      <c r="D37" s="301">
        <f t="shared" ref="D37" si="50">SUM(D35:D36)</f>
        <v>0.2949465168662192</v>
      </c>
      <c r="E37" s="301">
        <f t="shared" si="44"/>
        <v>5.3230000000000031</v>
      </c>
      <c r="F37" s="301"/>
      <c r="G37" s="301">
        <f>SUM(G35:G36)</f>
        <v>5.3062529259897646</v>
      </c>
      <c r="H37" s="301">
        <f t="shared" ref="H37" si="51">SUM(H35:H36)</f>
        <v>0.3394081987880439</v>
      </c>
      <c r="I37" s="301">
        <f t="shared" ref="I37" si="52">SUM(I35:I36)</f>
        <v>0.47433887522219442</v>
      </c>
      <c r="J37" s="301">
        <f t="shared" si="45"/>
        <v>6.1200000000000028</v>
      </c>
      <c r="K37" s="301"/>
      <c r="L37" s="301">
        <f>SUM(L35:L36)</f>
        <v>5.0149683676381533</v>
      </c>
      <c r="M37" s="301">
        <f t="shared" ref="M37" si="53">SUM(M35:M36)</f>
        <v>0.40519603277581701</v>
      </c>
      <c r="N37" s="301">
        <f t="shared" ref="N37" si="54">SUM(N35:N36)</f>
        <v>0.23283559958602063</v>
      </c>
      <c r="O37" s="301">
        <f t="shared" si="46"/>
        <v>5.6529999999999907</v>
      </c>
      <c r="P37" s="301"/>
      <c r="Q37" s="301">
        <f>SUM(Q35:Q36)</f>
        <v>5.4255477182676977</v>
      </c>
      <c r="R37" s="301">
        <f t="shared" ref="R37" si="55">SUM(R35:R36)</f>
        <v>0.44418014025865804</v>
      </c>
      <c r="S37" s="301">
        <f t="shared" ref="S37" si="56">SUM(S35:S36)</f>
        <v>0.25627214147364585</v>
      </c>
      <c r="T37" s="301">
        <f t="shared" si="47"/>
        <v>6.1260000000000021</v>
      </c>
      <c r="U37" s="301"/>
      <c r="V37" s="301">
        <f>SUM(V35:V36)</f>
        <v>4.9116158958368734</v>
      </c>
      <c r="W37" s="301">
        <f t="shared" ref="W37" si="57">SUM(W35:W36)</f>
        <v>0.41283602333163616</v>
      </c>
      <c r="X37" s="301">
        <f t="shared" ref="X37" si="58">SUM(X35:X36)</f>
        <v>0.24354808083148657</v>
      </c>
      <c r="Y37" s="301">
        <f t="shared" si="48"/>
        <v>5.567999999999997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3.4995698320766211</v>
      </c>
      <c r="C44" s="300">
        <v>0.87317774183714159</v>
      </c>
      <c r="D44" s="300">
        <v>0.26174313153217466</v>
      </c>
      <c r="E44" s="300">
        <f>SUM(B44:D44)</f>
        <v>4.6344907054459377</v>
      </c>
      <c r="F44" s="300"/>
      <c r="G44" s="300">
        <v>3.9081410781511363</v>
      </c>
      <c r="H44" s="300">
        <v>1.1371128832542066</v>
      </c>
      <c r="I44" s="300">
        <v>0.39824047707766708</v>
      </c>
      <c r="J44" s="300">
        <f>SUM(G44:I44)</f>
        <v>5.4434944384830093</v>
      </c>
      <c r="K44" s="300"/>
      <c r="L44" s="300">
        <v>4.1316866547232474</v>
      </c>
      <c r="M44" s="300">
        <v>1.2062322604854521</v>
      </c>
      <c r="N44" s="300">
        <v>0.41402305526694394</v>
      </c>
      <c r="O44" s="300">
        <f>SUM(L44:N44)</f>
        <v>5.7519419704756434</v>
      </c>
      <c r="P44" s="300"/>
      <c r="Q44" s="300">
        <v>4.0565325431945967</v>
      </c>
      <c r="R44" s="300">
        <v>1.1529575568582346</v>
      </c>
      <c r="S44" s="300">
        <v>0.37796485737888563</v>
      </c>
      <c r="T44" s="300">
        <f>SUM(Q44:S44)</f>
        <v>5.5874549574317172</v>
      </c>
      <c r="U44" s="300"/>
      <c r="V44" s="300">
        <v>3.9266029221015777</v>
      </c>
      <c r="W44" s="300">
        <v>1.0870794764577529</v>
      </c>
      <c r="X44" s="300">
        <v>0.3447984143971905</v>
      </c>
      <c r="Y44" s="300">
        <f>SUM(V44:X44)</f>
        <v>5.3584808129565209</v>
      </c>
    </row>
    <row r="45" spans="1:25" x14ac:dyDescent="0.2">
      <c r="A45" s="260" t="s">
        <v>364</v>
      </c>
      <c r="B45" s="300">
        <v>19.270865715423998</v>
      </c>
      <c r="C45" s="300">
        <v>0.39991606951861369</v>
      </c>
      <c r="D45" s="300">
        <v>2.0167275096114099</v>
      </c>
      <c r="E45" s="300">
        <f t="shared" ref="E45:E46" si="59">SUM(B45:D45)</f>
        <v>21.687509294554022</v>
      </c>
      <c r="F45" s="300"/>
      <c r="G45" s="300">
        <v>20.234973950963216</v>
      </c>
      <c r="H45" s="300">
        <v>0.66643393498636061</v>
      </c>
      <c r="I45" s="300">
        <v>1.1920976755674391</v>
      </c>
      <c r="J45" s="300">
        <f t="shared" ref="J45:J46" si="60">SUM(G45:I45)</f>
        <v>22.093505561517016</v>
      </c>
      <c r="K45" s="300"/>
      <c r="L45" s="300">
        <v>18.771893138110368</v>
      </c>
      <c r="M45" s="300">
        <v>1.0542220759508554</v>
      </c>
      <c r="N45" s="300">
        <v>1.1039428154631334</v>
      </c>
      <c r="O45" s="300">
        <f t="shared" ref="O45:O46" si="61">SUM(L45:N45)</f>
        <v>20.930058029524353</v>
      </c>
      <c r="P45" s="300"/>
      <c r="Q45" s="300">
        <v>18.244335424084621</v>
      </c>
      <c r="R45" s="300">
        <v>0.99115753228071402</v>
      </c>
      <c r="S45" s="300">
        <v>1.0470520862029453</v>
      </c>
      <c r="T45" s="300">
        <f t="shared" ref="T45:T46" si="62">SUM(Q45:S45)</f>
        <v>20.28254504256828</v>
      </c>
      <c r="U45" s="300"/>
      <c r="V45" s="300">
        <v>17.229432096584965</v>
      </c>
      <c r="W45" s="300">
        <v>0.94795452181541462</v>
      </c>
      <c r="X45" s="300">
        <v>1.0381325686430658</v>
      </c>
      <c r="Y45" s="300">
        <f t="shared" ref="Y45:Y46" si="63">SUM(V45:X45)</f>
        <v>19.215519187043444</v>
      </c>
    </row>
    <row r="46" spans="1:25" x14ac:dyDescent="0.2">
      <c r="A46" s="264" t="s">
        <v>363</v>
      </c>
      <c r="B46" s="301">
        <f>SUM(B44:B45)</f>
        <v>22.770435547500618</v>
      </c>
      <c r="C46" s="301">
        <f t="shared" ref="C46" si="64">SUM(C44:C45)</f>
        <v>1.2730938113557553</v>
      </c>
      <c r="D46" s="301">
        <f t="shared" ref="D46" si="65">SUM(D44:D45)</f>
        <v>2.2784706411435844</v>
      </c>
      <c r="E46" s="301">
        <f t="shared" si="59"/>
        <v>26.32199999999996</v>
      </c>
      <c r="F46" s="301"/>
      <c r="G46" s="301">
        <f>SUM(G44:G45)</f>
        <v>24.143115029114352</v>
      </c>
      <c r="H46" s="301">
        <f t="shared" ref="H46" si="66">SUM(H44:H45)</f>
        <v>1.8035468182405672</v>
      </c>
      <c r="I46" s="301">
        <f t="shared" ref="I46" si="67">SUM(I44:I45)</f>
        <v>1.5903381526451061</v>
      </c>
      <c r="J46" s="301">
        <f t="shared" si="60"/>
        <v>27.537000000000024</v>
      </c>
      <c r="K46" s="301"/>
      <c r="L46" s="301">
        <f>SUM(L44:L45)</f>
        <v>22.903579792833614</v>
      </c>
      <c r="M46" s="301">
        <f t="shared" ref="M46" si="68">SUM(M44:M45)</f>
        <v>2.2604543364363074</v>
      </c>
      <c r="N46" s="301">
        <f t="shared" ref="N46" si="69">SUM(N44:N45)</f>
        <v>1.5179658707300774</v>
      </c>
      <c r="O46" s="301">
        <f t="shared" si="61"/>
        <v>26.681999999999999</v>
      </c>
      <c r="P46" s="301"/>
      <c r="Q46" s="301">
        <f>SUM(Q44:Q45)</f>
        <v>22.300867967279217</v>
      </c>
      <c r="R46" s="301">
        <f t="shared" ref="R46" si="70">SUM(R44:R45)</f>
        <v>2.1441150891389489</v>
      </c>
      <c r="S46" s="301">
        <f t="shared" ref="S46" si="71">SUM(S44:S45)</f>
        <v>1.425016943581831</v>
      </c>
      <c r="T46" s="301">
        <f t="shared" si="62"/>
        <v>25.869999999999997</v>
      </c>
      <c r="U46" s="301"/>
      <c r="V46" s="301">
        <f>SUM(V44:V45)</f>
        <v>21.156035018686541</v>
      </c>
      <c r="W46" s="301">
        <f t="shared" ref="W46" si="72">SUM(W44:W45)</f>
        <v>2.0350339982731676</v>
      </c>
      <c r="X46" s="301">
        <f t="shared" ref="X46" si="73">SUM(X44:X45)</f>
        <v>1.3829309830402563</v>
      </c>
      <c r="Y46" s="301">
        <f t="shared" si="63"/>
        <v>24.573999999999966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0.10654313785708698</v>
      </c>
      <c r="C53" s="300">
        <v>2.796116057765273E-2</v>
      </c>
      <c r="D53" s="300">
        <v>4.275406816143291E-5</v>
      </c>
      <c r="E53" s="300">
        <f>SUM(B53:D53)</f>
        <v>0.13454705250290114</v>
      </c>
      <c r="F53" s="300"/>
      <c r="G53" s="300">
        <v>0.11869249951848297</v>
      </c>
      <c r="H53" s="300">
        <v>2.5856896220990813E-2</v>
      </c>
      <c r="I53" s="300">
        <v>4.4504124305273654E-5</v>
      </c>
      <c r="J53" s="300">
        <f>SUM(G53:I53)</f>
        <v>0.14459389986377905</v>
      </c>
      <c r="K53" s="300"/>
      <c r="L53" s="300">
        <v>0.12555467800546583</v>
      </c>
      <c r="M53" s="300">
        <v>2.8117861482390299E-2</v>
      </c>
      <c r="N53" s="300">
        <v>0</v>
      </c>
      <c r="O53" s="300">
        <f>SUM(L53:N53)</f>
        <v>0.15367253948785611</v>
      </c>
      <c r="P53" s="300"/>
      <c r="Q53" s="300">
        <v>0.1220030878213776</v>
      </c>
      <c r="R53" s="300">
        <v>2.706720552160425E-2</v>
      </c>
      <c r="S53" s="300">
        <v>0</v>
      </c>
      <c r="T53" s="300">
        <f>SUM(Q53:S53)</f>
        <v>0.14907029334298186</v>
      </c>
      <c r="U53" s="300"/>
      <c r="V53" s="300">
        <v>0.12304177040193562</v>
      </c>
      <c r="W53" s="300">
        <v>2.6777316735846046E-2</v>
      </c>
      <c r="X53" s="300">
        <v>0</v>
      </c>
      <c r="Y53" s="300">
        <f>SUM(V53:X53)</f>
        <v>0.14981908713778166</v>
      </c>
    </row>
    <row r="54" spans="1:25" x14ac:dyDescent="0.2">
      <c r="A54" s="260" t="s">
        <v>364</v>
      </c>
      <c r="B54" s="300">
        <v>0.38461559717474164</v>
      </c>
      <c r="C54" s="300">
        <v>8.7218299048863659E-3</v>
      </c>
      <c r="D54" s="300">
        <v>2.9115520417469953E-2</v>
      </c>
      <c r="E54" s="300">
        <f t="shared" ref="E54:E55" si="74">SUM(B54:D54)</f>
        <v>0.42245294749709794</v>
      </c>
      <c r="F54" s="300"/>
      <c r="G54" s="300">
        <v>0.31184039900441918</v>
      </c>
      <c r="H54" s="300">
        <v>7.5657011318018682E-3</v>
      </c>
      <c r="I54" s="300">
        <v>0</v>
      </c>
      <c r="J54" s="300">
        <f t="shared" ref="J54:J55" si="75">SUM(G54:I54)</f>
        <v>0.31940610013622106</v>
      </c>
      <c r="K54" s="300"/>
      <c r="L54" s="300">
        <v>0.35134021871386262</v>
      </c>
      <c r="M54" s="300">
        <v>5.9872417982807123E-3</v>
      </c>
      <c r="N54" s="300">
        <v>0</v>
      </c>
      <c r="O54" s="300">
        <f t="shared" ref="O54:O55" si="76">SUM(L54:N54)</f>
        <v>0.35732746051214331</v>
      </c>
      <c r="P54" s="300"/>
      <c r="Q54" s="300">
        <v>0.33608818454280487</v>
      </c>
      <c r="R54" s="300">
        <v>5.8415221142129065E-3</v>
      </c>
      <c r="S54" s="300">
        <v>0</v>
      </c>
      <c r="T54" s="300">
        <f t="shared" ref="T54:T55" si="77">SUM(Q54:S54)</f>
        <v>0.34192970665701777</v>
      </c>
      <c r="U54" s="300"/>
      <c r="V54" s="300">
        <v>0.32824527431913736</v>
      </c>
      <c r="W54" s="300">
        <v>5.9356385430814991E-3</v>
      </c>
      <c r="X54" s="300">
        <v>0</v>
      </c>
      <c r="Y54" s="300">
        <f t="shared" ref="Y54:Y55" si="78">SUM(V54:X54)</f>
        <v>0.33418091286221885</v>
      </c>
    </row>
    <row r="55" spans="1:25" x14ac:dyDescent="0.2">
      <c r="A55" s="264" t="s">
        <v>363</v>
      </c>
      <c r="B55" s="301">
        <f>SUM(B53:B54)</f>
        <v>0.49115873503182861</v>
      </c>
      <c r="C55" s="301">
        <f t="shared" ref="C55" si="79">SUM(C53:C54)</f>
        <v>3.6682990482539098E-2</v>
      </c>
      <c r="D55" s="301">
        <f t="shared" ref="D55" si="80">SUM(D53:D54)</f>
        <v>2.9158274485631387E-2</v>
      </c>
      <c r="E55" s="301">
        <f t="shared" si="74"/>
        <v>0.55699999999999905</v>
      </c>
      <c r="F55" s="301"/>
      <c r="G55" s="301">
        <f>SUM(G53:G54)</f>
        <v>0.43053289852290216</v>
      </c>
      <c r="H55" s="301">
        <f t="shared" ref="H55" si="81">SUM(H53:H54)</f>
        <v>3.3422597352792682E-2</v>
      </c>
      <c r="I55" s="301">
        <f t="shared" ref="I55" si="82">SUM(I53:I54)</f>
        <v>4.4504124305273654E-5</v>
      </c>
      <c r="J55" s="301">
        <f t="shared" si="75"/>
        <v>0.46400000000000013</v>
      </c>
      <c r="K55" s="301"/>
      <c r="L55" s="301">
        <f>SUM(L53:L54)</f>
        <v>0.47689489671932844</v>
      </c>
      <c r="M55" s="301">
        <f t="shared" ref="M55" si="83">SUM(M53:M54)</f>
        <v>3.4105103280671012E-2</v>
      </c>
      <c r="N55" s="301">
        <f t="shared" ref="N55" si="84">SUM(N53:N54)</f>
        <v>0</v>
      </c>
      <c r="O55" s="301">
        <f t="shared" si="76"/>
        <v>0.51099999999999945</v>
      </c>
      <c r="P55" s="301"/>
      <c r="Q55" s="301">
        <f>SUM(Q53:Q54)</f>
        <v>0.45809127236418246</v>
      </c>
      <c r="R55" s="301">
        <f t="shared" ref="R55" si="85">SUM(R53:R54)</f>
        <v>3.2908727635817155E-2</v>
      </c>
      <c r="S55" s="301">
        <f t="shared" ref="S55" si="86">SUM(S53:S54)</f>
        <v>0</v>
      </c>
      <c r="T55" s="301">
        <f t="shared" si="77"/>
        <v>0.4909999999999996</v>
      </c>
      <c r="U55" s="301"/>
      <c r="V55" s="301">
        <f>SUM(V53:V54)</f>
        <v>0.45128704472107295</v>
      </c>
      <c r="W55" s="301">
        <f t="shared" ref="W55" si="87">SUM(W53:W54)</f>
        <v>3.2712955278927543E-2</v>
      </c>
      <c r="X55" s="301">
        <f t="shared" ref="X55" si="88">SUM(X53:X54)</f>
        <v>0</v>
      </c>
      <c r="Y55" s="301">
        <f t="shared" si="78"/>
        <v>0.48400000000000049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0.38549129944344251</v>
      </c>
      <c r="C62" s="300">
        <v>0.1699536297246047</v>
      </c>
      <c r="D62" s="300">
        <v>8.3820204892364789E-2</v>
      </c>
      <c r="E62" s="300">
        <f>SUM(B62:D62)</f>
        <v>0.63926513406041197</v>
      </c>
      <c r="F62" s="300"/>
      <c r="G62" s="300">
        <v>0.54281159554363456</v>
      </c>
      <c r="H62" s="300">
        <v>0.22381460076951254</v>
      </c>
      <c r="I62" s="300">
        <v>0</v>
      </c>
      <c r="J62" s="300">
        <f>SUM(G62:I62)</f>
        <v>0.7666261963131471</v>
      </c>
      <c r="K62" s="300"/>
      <c r="L62" s="300">
        <v>0.46281802987812465</v>
      </c>
      <c r="M62" s="300">
        <v>0.24115919774608635</v>
      </c>
      <c r="N62" s="300">
        <v>1.122323200680724E-2</v>
      </c>
      <c r="O62" s="300">
        <f>SUM(L62:N62)</f>
        <v>0.71520045963101819</v>
      </c>
      <c r="P62" s="300"/>
      <c r="Q62" s="300">
        <v>0.49876464313863905</v>
      </c>
      <c r="R62" s="300">
        <v>0.25314899669868912</v>
      </c>
      <c r="S62" s="300">
        <v>1.1371094742326072E-2</v>
      </c>
      <c r="T62" s="300">
        <f>SUM(Q62:S62)</f>
        <v>0.76328473457965429</v>
      </c>
      <c r="U62" s="300"/>
      <c r="V62" s="300">
        <v>0.56528436949324812</v>
      </c>
      <c r="W62" s="300">
        <v>0.27215777603609292</v>
      </c>
      <c r="X62" s="300">
        <v>1.1794959796033101E-2</v>
      </c>
      <c r="Y62" s="300">
        <f>SUM(V62:X62)</f>
        <v>0.84923710532537411</v>
      </c>
    </row>
    <row r="63" spans="1:25" x14ac:dyDescent="0.2">
      <c r="A63" s="260" t="s">
        <v>364</v>
      </c>
      <c r="B63" s="300">
        <v>2.0224345865420403</v>
      </c>
      <c r="C63" s="300">
        <v>4.5447968237337322E-2</v>
      </c>
      <c r="D63" s="300">
        <v>6.8852311160199881E-2</v>
      </c>
      <c r="E63" s="300">
        <f t="shared" ref="E63:E64" si="89">SUM(B63:D63)</f>
        <v>2.1367348659395775</v>
      </c>
      <c r="F63" s="300"/>
      <c r="G63" s="300">
        <v>1.9262197050209047</v>
      </c>
      <c r="H63" s="300">
        <v>0.14862050950147679</v>
      </c>
      <c r="I63" s="300">
        <v>9.9533589164470318E-2</v>
      </c>
      <c r="J63" s="300">
        <f t="shared" ref="J63:J64" si="90">SUM(G63:I63)</f>
        <v>2.1743738036868518</v>
      </c>
      <c r="K63" s="300"/>
      <c r="L63" s="300">
        <v>1.4882005640835685</v>
      </c>
      <c r="M63" s="300">
        <v>0.48259897628541198</v>
      </c>
      <c r="N63" s="300">
        <v>0</v>
      </c>
      <c r="O63" s="300">
        <f t="shared" ref="O63:O64" si="91">SUM(L63:N63)</f>
        <v>1.9707995403689804</v>
      </c>
      <c r="P63" s="300"/>
      <c r="Q63" s="300">
        <v>1.5322550165003128</v>
      </c>
      <c r="R63" s="300">
        <v>0.50246024892003149</v>
      </c>
      <c r="S63" s="300">
        <v>0</v>
      </c>
      <c r="T63" s="300">
        <f t="shared" ref="T63:T64" si="92">SUM(Q63:S63)</f>
        <v>2.0347152654203442</v>
      </c>
      <c r="U63" s="300"/>
      <c r="V63" s="300">
        <v>1.5908634045781727</v>
      </c>
      <c r="W63" s="300">
        <v>0.52989949009644866</v>
      </c>
      <c r="X63" s="300">
        <v>0</v>
      </c>
      <c r="Y63" s="300">
        <f t="shared" ref="Y63:Y64" si="93">SUM(V63:X63)</f>
        <v>2.1207628946746215</v>
      </c>
    </row>
    <row r="64" spans="1:25" x14ac:dyDescent="0.2">
      <c r="A64" s="264" t="s">
        <v>363</v>
      </c>
      <c r="B64" s="301">
        <f>SUM(B62:B63)</f>
        <v>2.4079258859854829</v>
      </c>
      <c r="C64" s="301">
        <f t="shared" ref="C64" si="94">SUM(C62:C63)</f>
        <v>0.21540159796194203</v>
      </c>
      <c r="D64" s="301">
        <f t="shared" ref="D64" si="95">SUM(D62:D63)</f>
        <v>0.15267251605256466</v>
      </c>
      <c r="E64" s="301">
        <f t="shared" si="89"/>
        <v>2.7759999999999896</v>
      </c>
      <c r="F64" s="301"/>
      <c r="G64" s="301">
        <f>SUM(G62:G63)</f>
        <v>2.4690313005645392</v>
      </c>
      <c r="H64" s="301">
        <f t="shared" ref="H64" si="96">SUM(H62:H63)</f>
        <v>0.3724351102709893</v>
      </c>
      <c r="I64" s="301">
        <f t="shared" ref="I64" si="97">SUM(I62:I63)</f>
        <v>9.9533589164470318E-2</v>
      </c>
      <c r="J64" s="301">
        <f t="shared" si="90"/>
        <v>2.9409999999999989</v>
      </c>
      <c r="K64" s="301"/>
      <c r="L64" s="301">
        <f>SUM(L62:L63)</f>
        <v>1.9510185939616931</v>
      </c>
      <c r="M64" s="301">
        <f t="shared" ref="M64" si="98">SUM(M62:M63)</f>
        <v>0.72375817403149834</v>
      </c>
      <c r="N64" s="301">
        <f t="shared" ref="N64" si="99">SUM(N62:N63)</f>
        <v>1.122323200680724E-2</v>
      </c>
      <c r="O64" s="301">
        <f t="shared" si="91"/>
        <v>2.6859999999999986</v>
      </c>
      <c r="P64" s="301"/>
      <c r="Q64" s="301">
        <f>SUM(Q62:Q63)</f>
        <v>2.031019659638952</v>
      </c>
      <c r="R64" s="301">
        <f t="shared" ref="R64" si="100">SUM(R62:R63)</f>
        <v>0.75560924561872067</v>
      </c>
      <c r="S64" s="301">
        <f t="shared" ref="S64" si="101">SUM(S62:S63)</f>
        <v>1.1371094742326072E-2</v>
      </c>
      <c r="T64" s="301">
        <f t="shared" si="92"/>
        <v>2.7979999999999987</v>
      </c>
      <c r="U64" s="301"/>
      <c r="V64" s="301">
        <f>SUM(V62:V63)</f>
        <v>2.156147774071421</v>
      </c>
      <c r="W64" s="301">
        <f t="shared" ref="W64" si="102">SUM(W62:W63)</f>
        <v>0.80205726613254158</v>
      </c>
      <c r="X64" s="301">
        <f t="shared" ref="X64" si="103">SUM(X62:X63)</f>
        <v>1.1794959796033101E-2</v>
      </c>
      <c r="Y64" s="301">
        <f t="shared" si="93"/>
        <v>2.9699999999999953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1.69361182558185</v>
      </c>
      <c r="C71" s="300">
        <v>1.3074908392471496</v>
      </c>
      <c r="D71" s="300">
        <v>0.5870471439064342</v>
      </c>
      <c r="E71" s="300">
        <f>SUM(B71:D71)</f>
        <v>3.5881498087354338</v>
      </c>
      <c r="F71" s="300"/>
      <c r="G71" s="300">
        <v>2.1912372630923058</v>
      </c>
      <c r="H71" s="300">
        <v>1.2360970245735809</v>
      </c>
      <c r="I71" s="300">
        <v>0.59830255343607996</v>
      </c>
      <c r="J71" s="300">
        <f>SUM(G71:I71)</f>
        <v>4.0256368411019672</v>
      </c>
      <c r="K71" s="300"/>
      <c r="L71" s="300">
        <v>2.0825349653388887</v>
      </c>
      <c r="M71" s="300">
        <v>1.3013427759690659</v>
      </c>
      <c r="N71" s="300">
        <v>0.59400423941140945</v>
      </c>
      <c r="O71" s="300">
        <f>SUM(L71:N71)</f>
        <v>3.9778819807193639</v>
      </c>
      <c r="P71" s="300"/>
      <c r="Q71" s="300">
        <v>2.0856328417700176</v>
      </c>
      <c r="R71" s="300">
        <v>1.3118682790749434</v>
      </c>
      <c r="S71" s="300">
        <v>0.5976029271699359</v>
      </c>
      <c r="T71" s="300">
        <f>SUM(Q71:S71)</f>
        <v>3.9951040480148965</v>
      </c>
      <c r="U71" s="300"/>
      <c r="V71" s="300">
        <v>2.1588180836068851</v>
      </c>
      <c r="W71" s="300">
        <v>1.3729934535123833</v>
      </c>
      <c r="X71" s="300">
        <v>0.63597353719219341</v>
      </c>
      <c r="Y71" s="300">
        <f>SUM(V71:X71)</f>
        <v>4.1677850743114622</v>
      </c>
    </row>
    <row r="72" spans="1:25" x14ac:dyDescent="0.2">
      <c r="A72" s="260" t="s">
        <v>364</v>
      </c>
      <c r="B72" s="300">
        <v>11.920766033589697</v>
      </c>
      <c r="C72" s="300">
        <v>0.87558273358220862</v>
      </c>
      <c r="D72" s="300">
        <v>6.3795014240926484</v>
      </c>
      <c r="E72" s="300">
        <f t="shared" ref="E72:E73" si="104">SUM(B72:D72)</f>
        <v>19.175850191264551</v>
      </c>
      <c r="F72" s="300"/>
      <c r="G72" s="300">
        <v>12.620065434345118</v>
      </c>
      <c r="H72" s="300">
        <v>0.55020703935070669</v>
      </c>
      <c r="I72" s="300">
        <v>13.15109068520213</v>
      </c>
      <c r="J72" s="300">
        <f t="shared" ref="J72:J73" si="105">SUM(G72:I72)</f>
        <v>26.321363158897952</v>
      </c>
      <c r="K72" s="300"/>
      <c r="L72" s="300">
        <v>11.344473249984723</v>
      </c>
      <c r="M72" s="300">
        <v>0.72141904605774687</v>
      </c>
      <c r="N72" s="300">
        <v>12.220225723238139</v>
      </c>
      <c r="O72" s="300">
        <f t="shared" ref="O72:O73" si="106">SUM(L72:N72)</f>
        <v>24.286118019280607</v>
      </c>
      <c r="P72" s="300"/>
      <c r="Q72" s="300">
        <v>11.169362228435801</v>
      </c>
      <c r="R72" s="300">
        <v>0.73254109099988041</v>
      </c>
      <c r="S72" s="300">
        <v>12.306992632549411</v>
      </c>
      <c r="T72" s="300">
        <f t="shared" ref="T72:T73" si="107">SUM(Q72:S72)</f>
        <v>24.208895951985092</v>
      </c>
      <c r="U72" s="300"/>
      <c r="V72" s="300">
        <v>11.044987889516438</v>
      </c>
      <c r="W72" s="300">
        <v>0.77523881889678237</v>
      </c>
      <c r="X72" s="300">
        <v>12.844988217275276</v>
      </c>
      <c r="Y72" s="300">
        <f t="shared" ref="Y72:Y73" si="108">SUM(V72:X72)</f>
        <v>24.665214925688495</v>
      </c>
    </row>
    <row r="73" spans="1:25" x14ac:dyDescent="0.2">
      <c r="A73" s="264" t="s">
        <v>363</v>
      </c>
      <c r="B73" s="301">
        <f>SUM(B71:B72)</f>
        <v>13.614377859171547</v>
      </c>
      <c r="C73" s="301">
        <f t="shared" ref="C73" si="109">SUM(C71:C72)</f>
        <v>2.1830735728293584</v>
      </c>
      <c r="D73" s="301">
        <f t="shared" ref="D73" si="110">SUM(D71:D72)</f>
        <v>6.9665485679990828</v>
      </c>
      <c r="E73" s="301">
        <f t="shared" si="104"/>
        <v>22.763999999999989</v>
      </c>
      <c r="F73" s="301"/>
      <c r="G73" s="301">
        <f>SUM(G71:G72)</f>
        <v>14.811302697437425</v>
      </c>
      <c r="H73" s="301">
        <f t="shared" ref="H73" si="111">SUM(H71:H72)</f>
        <v>1.7863040639242875</v>
      </c>
      <c r="I73" s="301">
        <f t="shared" ref="I73" si="112">SUM(I71:I72)</f>
        <v>13.749393238638209</v>
      </c>
      <c r="J73" s="301">
        <f t="shared" si="105"/>
        <v>30.34699999999992</v>
      </c>
      <c r="K73" s="301"/>
      <c r="L73" s="301">
        <f>SUM(L71:L72)</f>
        <v>13.427008215323612</v>
      </c>
      <c r="M73" s="301">
        <f t="shared" ref="M73" si="113">SUM(M71:M72)</f>
        <v>2.0227618220268129</v>
      </c>
      <c r="N73" s="301">
        <f t="shared" ref="N73" si="114">SUM(N71:N72)</f>
        <v>12.814229962649549</v>
      </c>
      <c r="O73" s="301">
        <f t="shared" si="106"/>
        <v>28.263999999999974</v>
      </c>
      <c r="P73" s="301"/>
      <c r="Q73" s="301">
        <f>SUM(Q71:Q72)</f>
        <v>13.254995070205819</v>
      </c>
      <c r="R73" s="301">
        <f t="shared" ref="R73" si="115">SUM(R71:R72)</f>
        <v>2.044409370074824</v>
      </c>
      <c r="S73" s="301">
        <f t="shared" ref="S73" si="116">SUM(S71:S72)</f>
        <v>12.904595559719347</v>
      </c>
      <c r="T73" s="301">
        <f t="shared" si="107"/>
        <v>28.20399999999999</v>
      </c>
      <c r="U73" s="301"/>
      <c r="V73" s="301">
        <f>SUM(V71:V72)</f>
        <v>13.203805973123323</v>
      </c>
      <c r="W73" s="301">
        <f t="shared" ref="W73" si="117">SUM(W71:W72)</f>
        <v>2.1482322724091656</v>
      </c>
      <c r="X73" s="301">
        <f t="shared" ref="X73" si="118">SUM(X71:X72)</f>
        <v>13.480961754467469</v>
      </c>
      <c r="Y73" s="301">
        <f t="shared" si="108"/>
        <v>28.832999999999956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9.7452876963016557</v>
      </c>
      <c r="C80" s="300">
        <v>13.887992384320238</v>
      </c>
      <c r="D80" s="300">
        <v>0.71442659019665222</v>
      </c>
      <c r="E80" s="300">
        <f>SUM(B80:D80)</f>
        <v>24.347706670818546</v>
      </c>
      <c r="F80" s="300"/>
      <c r="G80" s="300">
        <v>10.192592248054272</v>
      </c>
      <c r="H80" s="300">
        <v>13.170257633642175</v>
      </c>
      <c r="I80" s="300">
        <v>0.76057848459724109</v>
      </c>
      <c r="J80" s="300">
        <f>SUM(G80:I80)</f>
        <v>24.123428366293687</v>
      </c>
      <c r="K80" s="300"/>
      <c r="L80" s="300">
        <v>10.068495369509479</v>
      </c>
      <c r="M80" s="300">
        <v>13.047173911794617</v>
      </c>
      <c r="N80" s="300">
        <v>1.5228179988753741</v>
      </c>
      <c r="O80" s="300">
        <f>SUM(L80:N80)</f>
        <v>24.638487280179472</v>
      </c>
      <c r="P80" s="300"/>
      <c r="Q80" s="300">
        <v>10.550101493488887</v>
      </c>
      <c r="R80" s="300">
        <v>12.610817161192958</v>
      </c>
      <c r="S80" s="300">
        <v>1.5742317487778259</v>
      </c>
      <c r="T80" s="300">
        <f>SUM(Q80:S80)</f>
        <v>24.73515040345967</v>
      </c>
      <c r="U80" s="300"/>
      <c r="V80" s="300">
        <v>11.38180691685848</v>
      </c>
      <c r="W80" s="300">
        <v>11.770931691602335</v>
      </c>
      <c r="X80" s="300">
        <v>1.6810140797930229</v>
      </c>
      <c r="Y80" s="300">
        <f>SUM(V80:X80)</f>
        <v>24.833752688253838</v>
      </c>
    </row>
    <row r="81" spans="1:25" x14ac:dyDescent="0.2">
      <c r="A81" s="260" t="s">
        <v>364</v>
      </c>
      <c r="B81" s="300">
        <v>21.692269686811439</v>
      </c>
      <c r="C81" s="300">
        <v>6.3447625574925564</v>
      </c>
      <c r="D81" s="300">
        <v>3.1662610848774793</v>
      </c>
      <c r="E81" s="300">
        <f t="shared" ref="E81:E82" si="119">SUM(B81:D81)</f>
        <v>31.203293329181474</v>
      </c>
      <c r="F81" s="300"/>
      <c r="G81" s="300">
        <v>21.87605677037622</v>
      </c>
      <c r="H81" s="300">
        <v>6.1611430858315615</v>
      </c>
      <c r="I81" s="300">
        <v>3.5933717774984433</v>
      </c>
      <c r="J81" s="300">
        <f t="shared" ref="J81:J82" si="120">SUM(G81:I81)</f>
        <v>31.630571633706225</v>
      </c>
      <c r="K81" s="300"/>
      <c r="L81" s="300">
        <v>20.857804460244459</v>
      </c>
      <c r="M81" s="300">
        <v>7.5090125820397251</v>
      </c>
      <c r="N81" s="300">
        <v>1.735695677536423</v>
      </c>
      <c r="O81" s="300">
        <f t="shared" ref="O81:O82" si="121">SUM(L81:N81)</f>
        <v>30.102512719820606</v>
      </c>
      <c r="P81" s="300"/>
      <c r="Q81" s="300">
        <v>21.222535924046657</v>
      </c>
      <c r="R81" s="300">
        <v>7.5435342978560476</v>
      </c>
      <c r="S81" s="300">
        <v>1.7657793746375845</v>
      </c>
      <c r="T81" s="300">
        <f t="shared" ref="T81:T82" si="122">SUM(Q81:S81)</f>
        <v>30.53184959654029</v>
      </c>
      <c r="U81" s="300"/>
      <c r="V81" s="300">
        <v>21.471353579488223</v>
      </c>
      <c r="W81" s="300">
        <v>7.6154451019941201</v>
      </c>
      <c r="X81" s="300">
        <v>1.8014486302637489</v>
      </c>
      <c r="Y81" s="300">
        <f t="shared" ref="Y81:Y82" si="123">SUM(V81:X81)</f>
        <v>30.888247311746092</v>
      </c>
    </row>
    <row r="82" spans="1:25" x14ac:dyDescent="0.2">
      <c r="A82" s="264" t="s">
        <v>363</v>
      </c>
      <c r="B82" s="301">
        <f>SUM(B80:B81)</f>
        <v>31.437557383113095</v>
      </c>
      <c r="C82" s="301">
        <f t="shared" ref="C82" si="124">SUM(C80:C81)</f>
        <v>20.232754941812793</v>
      </c>
      <c r="D82" s="301">
        <f t="shared" ref="D82" si="125">SUM(D80:D81)</f>
        <v>3.8806876750741317</v>
      </c>
      <c r="E82" s="301">
        <f t="shared" si="119"/>
        <v>55.551000000000016</v>
      </c>
      <c r="F82" s="301"/>
      <c r="G82" s="301">
        <f>SUM(G80:G81)</f>
        <v>32.068649018430492</v>
      </c>
      <c r="H82" s="301">
        <f t="shared" ref="H82" si="126">SUM(H80:H81)</f>
        <v>19.331400719473734</v>
      </c>
      <c r="I82" s="301">
        <f t="shared" ref="I82" si="127">SUM(I80:I81)</f>
        <v>4.353950262095684</v>
      </c>
      <c r="J82" s="301">
        <f t="shared" si="120"/>
        <v>55.753999999999913</v>
      </c>
      <c r="K82" s="301"/>
      <c r="L82" s="301">
        <f>SUM(L80:L81)</f>
        <v>30.926299829753937</v>
      </c>
      <c r="M82" s="301">
        <f t="shared" ref="M82" si="128">SUM(M80:M81)</f>
        <v>20.556186493834343</v>
      </c>
      <c r="N82" s="301">
        <f t="shared" ref="N82" si="129">SUM(N80:N81)</f>
        <v>3.258513676411797</v>
      </c>
      <c r="O82" s="301">
        <f t="shared" si="121"/>
        <v>54.741000000000071</v>
      </c>
      <c r="P82" s="301"/>
      <c r="Q82" s="301">
        <f>SUM(Q80:Q81)</f>
        <v>31.772637417535542</v>
      </c>
      <c r="R82" s="301">
        <f t="shared" ref="R82" si="130">SUM(R80:R81)</f>
        <v>20.154351459049007</v>
      </c>
      <c r="S82" s="301">
        <f t="shared" ref="S82" si="131">SUM(S80:S81)</f>
        <v>3.3400111234154104</v>
      </c>
      <c r="T82" s="301">
        <f t="shared" si="122"/>
        <v>55.266999999999953</v>
      </c>
      <c r="U82" s="301"/>
      <c r="V82" s="301">
        <f>SUM(V80:V81)</f>
        <v>32.853160496346703</v>
      </c>
      <c r="W82" s="301">
        <f t="shared" ref="W82" si="132">SUM(W80:W81)</f>
        <v>19.386376793596455</v>
      </c>
      <c r="X82" s="301">
        <f t="shared" ref="X82" si="133">SUM(X80:X81)</f>
        <v>3.4824627100567715</v>
      </c>
      <c r="Y82" s="301">
        <f t="shared" si="123"/>
        <v>55.72199999999993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1.8955453668633966</v>
      </c>
      <c r="C89" s="300">
        <v>1.0891430933144024</v>
      </c>
      <c r="D89" s="300">
        <v>0.11700560610197268</v>
      </c>
      <c r="E89" s="300">
        <f>SUM(B89:D89)</f>
        <v>3.1016940662797721</v>
      </c>
      <c r="F89" s="300"/>
      <c r="G89" s="300">
        <v>2.2885989075697757</v>
      </c>
      <c r="H89" s="300">
        <v>1.3840209693100609</v>
      </c>
      <c r="I89" s="300">
        <v>0.26291469316844124</v>
      </c>
      <c r="J89" s="300">
        <f>SUM(G89:I89)</f>
        <v>3.9355345700482776</v>
      </c>
      <c r="K89" s="300"/>
      <c r="L89" s="300">
        <v>2.0317121788155732</v>
      </c>
      <c r="M89" s="300">
        <v>1.3649313886881906</v>
      </c>
      <c r="N89" s="300">
        <v>6.7910464342771204E-2</v>
      </c>
      <c r="O89" s="300">
        <f>SUM(L89:N89)</f>
        <v>3.4645540318465353</v>
      </c>
      <c r="P89" s="300"/>
      <c r="Q89" s="300">
        <v>2.2850424218674452</v>
      </c>
      <c r="R89" s="300">
        <v>1.5573989041159457</v>
      </c>
      <c r="S89" s="300">
        <v>7.1332556465413699E-2</v>
      </c>
      <c r="T89" s="300">
        <f>SUM(Q89:S89)</f>
        <v>3.9137738824488046</v>
      </c>
      <c r="U89" s="300"/>
      <c r="V89" s="300">
        <v>2.4693063617387416</v>
      </c>
      <c r="W89" s="300">
        <v>1.7485744835126573</v>
      </c>
      <c r="X89" s="300">
        <v>7.1886028924685888E-2</v>
      </c>
      <c r="Y89" s="300">
        <f>SUM(V89:X89)</f>
        <v>4.2897668741760846</v>
      </c>
    </row>
    <row r="90" spans="1:25" x14ac:dyDescent="0.2">
      <c r="A90" s="260" t="s">
        <v>364</v>
      </c>
      <c r="B90" s="300">
        <v>9.1460745802749575</v>
      </c>
      <c r="C90" s="300">
        <v>0.83031251011566987</v>
      </c>
      <c r="D90" s="300">
        <v>2.100918843329596</v>
      </c>
      <c r="E90" s="300">
        <f t="shared" ref="E90:E91" si="134">SUM(B90:D90)</f>
        <v>12.077305933720224</v>
      </c>
      <c r="F90" s="300"/>
      <c r="G90" s="300">
        <v>8.8293390645390524</v>
      </c>
      <c r="H90" s="300">
        <v>1.0196196202248715</v>
      </c>
      <c r="I90" s="300">
        <v>3.0225067451878029</v>
      </c>
      <c r="J90" s="300">
        <f t="shared" ref="J90:J91" si="135">SUM(G90:I90)</f>
        <v>12.871465429951726</v>
      </c>
      <c r="K90" s="300"/>
      <c r="L90" s="300">
        <v>8.5134557495186467</v>
      </c>
      <c r="M90" s="300">
        <v>1.5759019682486901</v>
      </c>
      <c r="N90" s="300">
        <v>2.27008825038611</v>
      </c>
      <c r="O90" s="300">
        <f t="shared" ref="O90:O91" si="136">SUM(L90:N90)</f>
        <v>12.359445968153446</v>
      </c>
      <c r="P90" s="300"/>
      <c r="Q90" s="300">
        <v>9.1999278504536193</v>
      </c>
      <c r="R90" s="300">
        <v>1.7141247613389599</v>
      </c>
      <c r="S90" s="300">
        <v>2.4621735057586109</v>
      </c>
      <c r="T90" s="300">
        <f t="shared" ref="T90:T91" si="137">SUM(Q90:S90)</f>
        <v>13.376226117551191</v>
      </c>
      <c r="U90" s="300"/>
      <c r="V90" s="300">
        <v>9.3322527823209569</v>
      </c>
      <c r="W90" s="300">
        <v>1.8314348292544722</v>
      </c>
      <c r="X90" s="300">
        <v>2.6155455142484993</v>
      </c>
      <c r="Y90" s="300">
        <f t="shared" ref="Y90:Y91" si="138">SUM(V90:X90)</f>
        <v>13.779233125823929</v>
      </c>
    </row>
    <row r="91" spans="1:25" x14ac:dyDescent="0.2">
      <c r="A91" s="264" t="s">
        <v>363</v>
      </c>
      <c r="B91" s="301">
        <f>SUM(B89:B90)</f>
        <v>11.041619947138354</v>
      </c>
      <c r="C91" s="301">
        <f t="shared" ref="C91" si="139">SUM(C89:C90)</f>
        <v>1.9194556034300723</v>
      </c>
      <c r="D91" s="301">
        <f t="shared" ref="D91" si="140">SUM(D89:D90)</f>
        <v>2.2179244494315689</v>
      </c>
      <c r="E91" s="301">
        <f t="shared" si="134"/>
        <v>15.178999999999997</v>
      </c>
      <c r="F91" s="301"/>
      <c r="G91" s="301">
        <f>SUM(G89:G90)</f>
        <v>11.117937972108829</v>
      </c>
      <c r="H91" s="301">
        <f t="shared" ref="H91" si="141">SUM(H89:H90)</f>
        <v>2.4036405895349322</v>
      </c>
      <c r="I91" s="301">
        <f t="shared" ref="I91" si="142">SUM(I89:I90)</f>
        <v>3.2854214383562441</v>
      </c>
      <c r="J91" s="301">
        <f t="shared" si="135"/>
        <v>16.807000000000006</v>
      </c>
      <c r="K91" s="301"/>
      <c r="L91" s="301">
        <f>SUM(L89:L90)</f>
        <v>10.545167928334219</v>
      </c>
      <c r="M91" s="301">
        <f t="shared" ref="M91" si="143">SUM(M89:M90)</f>
        <v>2.9408333569368805</v>
      </c>
      <c r="N91" s="301">
        <f t="shared" ref="N91" si="144">SUM(N89:N90)</f>
        <v>2.3379987147288812</v>
      </c>
      <c r="O91" s="301">
        <f t="shared" si="136"/>
        <v>15.823999999999982</v>
      </c>
      <c r="P91" s="301"/>
      <c r="Q91" s="301">
        <f>SUM(Q89:Q90)</f>
        <v>11.484970272321064</v>
      </c>
      <c r="R91" s="301">
        <f t="shared" ref="R91" si="145">SUM(R89:R90)</f>
        <v>3.2715236654549056</v>
      </c>
      <c r="S91" s="301">
        <f t="shared" ref="S91" si="146">SUM(S89:S90)</f>
        <v>2.5335060622240246</v>
      </c>
      <c r="T91" s="301">
        <f t="shared" si="137"/>
        <v>17.289999999999996</v>
      </c>
      <c r="U91" s="301"/>
      <c r="V91" s="301">
        <f>SUM(V89:V90)</f>
        <v>11.801559144059699</v>
      </c>
      <c r="W91" s="301">
        <f t="shared" ref="W91" si="147">SUM(W89:W90)</f>
        <v>3.5800093127671295</v>
      </c>
      <c r="X91" s="301">
        <f t="shared" ref="X91" si="148">SUM(X89:X90)</f>
        <v>2.6874315431731852</v>
      </c>
      <c r="Y91" s="301">
        <f t="shared" si="138"/>
        <v>18.069000000000013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3.4872068316192215</v>
      </c>
      <c r="C98" s="300">
        <v>7.0945292791235426</v>
      </c>
      <c r="D98" s="300">
        <v>0.69320199167139196</v>
      </c>
      <c r="E98" s="300">
        <f>SUM(B98:D98)</f>
        <v>11.274938102414156</v>
      </c>
      <c r="F98" s="300"/>
      <c r="G98" s="300">
        <v>3.7155660048611856</v>
      </c>
      <c r="H98" s="300">
        <v>8.4159936065723056</v>
      </c>
      <c r="I98" s="300">
        <v>0.43397535229813622</v>
      </c>
      <c r="J98" s="300">
        <f>SUM(G98:I98)</f>
        <v>12.565534963731627</v>
      </c>
      <c r="K98" s="300"/>
      <c r="L98" s="300">
        <v>4.4108929772004242</v>
      </c>
      <c r="M98" s="300">
        <v>8.3644941487280029</v>
      </c>
      <c r="N98" s="300">
        <v>0.78607164143281827</v>
      </c>
      <c r="O98" s="300">
        <f>SUM(L98:N98)</f>
        <v>13.561458767361245</v>
      </c>
      <c r="P98" s="300"/>
      <c r="Q98" s="300">
        <v>4.8050662689718777</v>
      </c>
      <c r="R98" s="300">
        <v>9.0743356447534893</v>
      </c>
      <c r="S98" s="300">
        <v>0.83376838910063533</v>
      </c>
      <c r="T98" s="300">
        <f>SUM(Q98:S98)</f>
        <v>14.713170302826002</v>
      </c>
      <c r="U98" s="300"/>
      <c r="V98" s="300">
        <v>6.0622118468164841</v>
      </c>
      <c r="W98" s="300">
        <v>11.249406323505653</v>
      </c>
      <c r="X98" s="300">
        <v>1.0335381977566123</v>
      </c>
      <c r="Y98" s="300">
        <f>SUM(V98:X98)</f>
        <v>18.345156368078751</v>
      </c>
    </row>
    <row r="99" spans="1:25" x14ac:dyDescent="0.2">
      <c r="A99" s="260" t="s">
        <v>364</v>
      </c>
      <c r="B99" s="300">
        <v>4.5751845312654469</v>
      </c>
      <c r="C99" s="300">
        <v>4.6983833286025609</v>
      </c>
      <c r="D99" s="300">
        <v>0.68549403771779993</v>
      </c>
      <c r="E99" s="300">
        <f t="shared" ref="E99:E100" si="149">SUM(B99:D99)</f>
        <v>9.9590618975858085</v>
      </c>
      <c r="F99" s="300"/>
      <c r="G99" s="300">
        <v>5.1516347180083386</v>
      </c>
      <c r="H99" s="300">
        <v>5.0482441331752756</v>
      </c>
      <c r="I99" s="300">
        <v>0.70358618508475701</v>
      </c>
      <c r="J99" s="300">
        <f t="shared" ref="J99:J100" si="150">SUM(G99:I99)</f>
        <v>10.903465036268372</v>
      </c>
      <c r="K99" s="300"/>
      <c r="L99" s="300">
        <v>5.1815593982615935</v>
      </c>
      <c r="M99" s="300">
        <v>5.5125013699733989</v>
      </c>
      <c r="N99" s="300">
        <v>0.50148046440376759</v>
      </c>
      <c r="O99" s="300">
        <f t="shared" ref="O99:O100" si="151">SUM(L99:N99)</f>
        <v>11.19554123263876</v>
      </c>
      <c r="P99" s="300"/>
      <c r="Q99" s="300">
        <v>5.6475254933238332</v>
      </c>
      <c r="R99" s="300">
        <v>6.0239904063085756</v>
      </c>
      <c r="S99" s="300">
        <v>0.5333137975416371</v>
      </c>
      <c r="T99" s="300">
        <f t="shared" ref="T99:T100" si="152">SUM(Q99:S99)</f>
        <v>12.204829697174047</v>
      </c>
      <c r="U99" s="300"/>
      <c r="V99" s="300">
        <v>7.1744972085103793</v>
      </c>
      <c r="W99" s="300">
        <v>7.5192543458022936</v>
      </c>
      <c r="X99" s="300">
        <v>0.66209207760854993</v>
      </c>
      <c r="Y99" s="300">
        <f t="shared" ref="Y99:Y100" si="153">SUM(V99:X99)</f>
        <v>15.355843631921223</v>
      </c>
    </row>
    <row r="100" spans="1:25" x14ac:dyDescent="0.2">
      <c r="A100" s="264" t="s">
        <v>363</v>
      </c>
      <c r="B100" s="301">
        <f>SUM(B98:B99)</f>
        <v>8.062391362884668</v>
      </c>
      <c r="C100" s="301">
        <f t="shared" ref="C100" si="154">SUM(C98:C99)</f>
        <v>11.792912607726104</v>
      </c>
      <c r="D100" s="301">
        <f t="shared" ref="D100" si="155">SUM(D98:D99)</f>
        <v>1.3786960293891919</v>
      </c>
      <c r="E100" s="301">
        <f t="shared" si="149"/>
        <v>21.233999999999963</v>
      </c>
      <c r="F100" s="301"/>
      <c r="G100" s="301">
        <f>SUM(G98:G99)</f>
        <v>8.8672007228695247</v>
      </c>
      <c r="H100" s="301">
        <f t="shared" ref="H100" si="156">SUM(H98:H99)</f>
        <v>13.464237739747581</v>
      </c>
      <c r="I100" s="301">
        <f t="shared" ref="I100" si="157">SUM(I98:I99)</f>
        <v>1.1375615373828931</v>
      </c>
      <c r="J100" s="301">
        <f t="shared" si="150"/>
        <v>23.469000000000001</v>
      </c>
      <c r="K100" s="301"/>
      <c r="L100" s="301">
        <f>SUM(L98:L99)</f>
        <v>9.5924523754620168</v>
      </c>
      <c r="M100" s="301">
        <f t="shared" ref="M100" si="158">SUM(M98:M99)</f>
        <v>13.876995518701403</v>
      </c>
      <c r="N100" s="301">
        <f t="shared" ref="N100" si="159">SUM(N98:N99)</f>
        <v>1.287552105836586</v>
      </c>
      <c r="O100" s="301">
        <f t="shared" si="151"/>
        <v>24.757000000000005</v>
      </c>
      <c r="P100" s="301"/>
      <c r="Q100" s="301">
        <f>SUM(Q98:Q99)</f>
        <v>10.452591762295711</v>
      </c>
      <c r="R100" s="301">
        <f t="shared" ref="R100" si="160">SUM(R98:R99)</f>
        <v>15.098326051062065</v>
      </c>
      <c r="S100" s="301">
        <f t="shared" ref="S100" si="161">SUM(S98:S99)</f>
        <v>1.3670821866422724</v>
      </c>
      <c r="T100" s="301">
        <f t="shared" si="152"/>
        <v>26.918000000000049</v>
      </c>
      <c r="U100" s="301"/>
      <c r="V100" s="301">
        <f>SUM(V98:V99)</f>
        <v>13.236709055326862</v>
      </c>
      <c r="W100" s="301">
        <f t="shared" ref="W100" si="162">SUM(W98:W99)</f>
        <v>18.768660669307948</v>
      </c>
      <c r="X100" s="301">
        <f t="shared" ref="X100" si="163">SUM(X98:X99)</f>
        <v>1.6956302753651622</v>
      </c>
      <c r="Y100" s="301">
        <f t="shared" si="153"/>
        <v>33.700999999999972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0.24963474442550171</v>
      </c>
      <c r="C107" s="300">
        <v>0.23769174053595221</v>
      </c>
      <c r="D107" s="300">
        <v>0.12306486620988537</v>
      </c>
      <c r="E107" s="300">
        <f>SUM(B107:D107)</f>
        <v>0.61039135117133925</v>
      </c>
      <c r="F107" s="300"/>
      <c r="G107" s="300">
        <v>0.20968704084205964</v>
      </c>
      <c r="H107" s="300">
        <v>0.24719541580531318</v>
      </c>
      <c r="I107" s="300">
        <v>0.23473875992036777</v>
      </c>
      <c r="J107" s="300">
        <f>SUM(G107:I107)</f>
        <v>0.69162121656774056</v>
      </c>
      <c r="K107" s="300"/>
      <c r="L107" s="300">
        <v>0.23501311352049747</v>
      </c>
      <c r="M107" s="300">
        <v>0.32236568002345178</v>
      </c>
      <c r="N107" s="300">
        <v>0.3180269763860113</v>
      </c>
      <c r="O107" s="300">
        <f>SUM(L107:N107)</f>
        <v>0.87540576992996055</v>
      </c>
      <c r="P107" s="300"/>
      <c r="Q107" s="300">
        <v>0.22825506509656032</v>
      </c>
      <c r="R107" s="300">
        <v>0.3177724991947245</v>
      </c>
      <c r="S107" s="300">
        <v>0.3058272467377281</v>
      </c>
      <c r="T107" s="300">
        <f>SUM(Q107:S107)</f>
        <v>0.85185481102901295</v>
      </c>
      <c r="U107" s="300"/>
      <c r="V107" s="300">
        <v>0.23368638239145384</v>
      </c>
      <c r="W107" s="300">
        <v>0.32352132048795657</v>
      </c>
      <c r="X107" s="300">
        <v>0.29723521319773955</v>
      </c>
      <c r="Y107" s="300">
        <f>SUM(V107:X107)</f>
        <v>0.85444291607715006</v>
      </c>
    </row>
    <row r="108" spans="1:25" x14ac:dyDescent="0.2">
      <c r="A108" s="260" t="s">
        <v>364</v>
      </c>
      <c r="B108" s="300">
        <v>0.41229326484453399</v>
      </c>
      <c r="C108" s="300">
        <v>9.3856432772409237E-2</v>
      </c>
      <c r="D108" s="300">
        <v>0.45045895121171536</v>
      </c>
      <c r="E108" s="300">
        <f t="shared" ref="E108:E109" si="164">SUM(B108:D108)</f>
        <v>0.9566086488286587</v>
      </c>
      <c r="F108" s="300"/>
      <c r="G108" s="300">
        <v>0.355845136643822</v>
      </c>
      <c r="H108" s="300">
        <v>0.22684954451624417</v>
      </c>
      <c r="I108" s="300">
        <v>0.6096841022721915</v>
      </c>
      <c r="J108" s="300">
        <f t="shared" ref="J108:J109" si="165">SUM(G108:I108)</f>
        <v>1.1923787834322577</v>
      </c>
      <c r="K108" s="300"/>
      <c r="L108" s="300">
        <v>0.38339677781783321</v>
      </c>
      <c r="M108" s="300">
        <v>0.22373248407193341</v>
      </c>
      <c r="N108" s="300">
        <v>0.83346496818027538</v>
      </c>
      <c r="O108" s="300">
        <f t="shared" ref="O108:O109" si="166">SUM(L108:N108)</f>
        <v>1.4405942300700421</v>
      </c>
      <c r="P108" s="300"/>
      <c r="Q108" s="300">
        <v>0.37073458240032547</v>
      </c>
      <c r="R108" s="300">
        <v>0.22782330897916664</v>
      </c>
      <c r="S108" s="300">
        <v>0.81558729759149662</v>
      </c>
      <c r="T108" s="300">
        <f t="shared" ref="T108:T109" si="167">SUM(Q108:S108)</f>
        <v>1.4141451889709886</v>
      </c>
      <c r="U108" s="300"/>
      <c r="V108" s="300">
        <v>0.37248280604640177</v>
      </c>
      <c r="W108" s="300">
        <v>0.24682943603215471</v>
      </c>
      <c r="X108" s="300">
        <v>0.83624484184429093</v>
      </c>
      <c r="Y108" s="300">
        <f t="shared" ref="Y108:Y109" si="168">SUM(V108:X108)</f>
        <v>1.4555570839228475</v>
      </c>
    </row>
    <row r="109" spans="1:25" x14ac:dyDescent="0.2">
      <c r="A109" s="264" t="s">
        <v>363</v>
      </c>
      <c r="B109" s="301">
        <f>SUM(B107:B108)</f>
        <v>0.6619280092700357</v>
      </c>
      <c r="C109" s="301">
        <f t="shared" ref="C109" si="169">SUM(C107:C108)</f>
        <v>0.33154817330836145</v>
      </c>
      <c r="D109" s="301">
        <f t="shared" ref="D109" si="170">SUM(D107:D108)</f>
        <v>0.57352381742160075</v>
      </c>
      <c r="E109" s="301">
        <f t="shared" si="164"/>
        <v>1.566999999999998</v>
      </c>
      <c r="F109" s="301"/>
      <c r="G109" s="301">
        <f>SUM(G107:G108)</f>
        <v>0.56553217748588169</v>
      </c>
      <c r="H109" s="301">
        <f t="shared" ref="H109" si="171">SUM(H107:H108)</f>
        <v>0.47404496032155735</v>
      </c>
      <c r="I109" s="301">
        <f t="shared" ref="I109" si="172">SUM(I107:I108)</f>
        <v>0.84442286219255924</v>
      </c>
      <c r="J109" s="301">
        <f t="shared" si="165"/>
        <v>1.8839999999999981</v>
      </c>
      <c r="K109" s="301"/>
      <c r="L109" s="301">
        <f>SUM(L107:L108)</f>
        <v>0.61840989133833069</v>
      </c>
      <c r="M109" s="301">
        <f t="shared" ref="M109" si="173">SUM(M107:M108)</f>
        <v>0.54609816409538525</v>
      </c>
      <c r="N109" s="301">
        <f t="shared" ref="N109" si="174">SUM(N107:N108)</f>
        <v>1.1514919445662866</v>
      </c>
      <c r="O109" s="301">
        <f t="shared" si="166"/>
        <v>2.3160000000000025</v>
      </c>
      <c r="P109" s="301"/>
      <c r="Q109" s="301">
        <f>SUM(Q107:Q108)</f>
        <v>0.59898964749688577</v>
      </c>
      <c r="R109" s="301">
        <f t="shared" ref="R109" si="175">SUM(R107:R108)</f>
        <v>0.54559580817389119</v>
      </c>
      <c r="S109" s="301">
        <f t="shared" ref="S109" si="176">SUM(S107:S108)</f>
        <v>1.1214145443292247</v>
      </c>
      <c r="T109" s="301">
        <f t="shared" si="167"/>
        <v>2.2660000000000018</v>
      </c>
      <c r="U109" s="301"/>
      <c r="V109" s="301">
        <f>SUM(V107:V108)</f>
        <v>0.60616918843785561</v>
      </c>
      <c r="W109" s="301">
        <f t="shared" ref="W109" si="177">SUM(W107:W108)</f>
        <v>0.57035075652011125</v>
      </c>
      <c r="X109" s="301">
        <f t="shared" ref="X109" si="178">SUM(X107:X108)</f>
        <v>1.1334800550420305</v>
      </c>
      <c r="Y109" s="301">
        <f t="shared" si="168"/>
        <v>2.3099999999999974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1.4281697535862494</v>
      </c>
      <c r="C116" s="300">
        <v>0.6921029530852838</v>
      </c>
      <c r="D116" s="300">
        <v>0.11997722047930395</v>
      </c>
      <c r="E116" s="300">
        <f>SUM(B116:D116)</f>
        <v>2.2402499271508374</v>
      </c>
      <c r="F116" s="300"/>
      <c r="G116" s="300">
        <v>1.4876004771438549</v>
      </c>
      <c r="H116" s="300">
        <v>0.44413507272574659</v>
      </c>
      <c r="I116" s="300">
        <v>4.8879473562829186E-2</v>
      </c>
      <c r="J116" s="300">
        <f>SUM(G116:I116)</f>
        <v>1.9806150234324309</v>
      </c>
      <c r="K116" s="300"/>
      <c r="L116" s="300">
        <v>1.7669324941560081</v>
      </c>
      <c r="M116" s="300">
        <v>0.37474190281367631</v>
      </c>
      <c r="N116" s="300">
        <v>0.17459178679020315</v>
      </c>
      <c r="O116" s="300">
        <f>SUM(L116:N116)</f>
        <v>2.3162661837598875</v>
      </c>
      <c r="P116" s="300"/>
      <c r="Q116" s="300">
        <v>1.9346691750017262</v>
      </c>
      <c r="R116" s="300">
        <v>0.39536586266502077</v>
      </c>
      <c r="S116" s="300">
        <v>0.18972062259556416</v>
      </c>
      <c r="T116" s="300">
        <f>SUM(Q116:S116)</f>
        <v>2.5197556602623115</v>
      </c>
      <c r="U116" s="300"/>
      <c r="V116" s="300">
        <v>2.1525890718600547</v>
      </c>
      <c r="W116" s="300">
        <v>0.40742864270862683</v>
      </c>
      <c r="X116" s="300">
        <v>0.20324975049519456</v>
      </c>
      <c r="Y116" s="300">
        <f>SUM(V116:X116)</f>
        <v>2.7632674650638758</v>
      </c>
    </row>
    <row r="117" spans="1:25" x14ac:dyDescent="0.2">
      <c r="A117" s="260" t="s">
        <v>364</v>
      </c>
      <c r="B117" s="300">
        <v>4.3530166110623547</v>
      </c>
      <c r="C117" s="300">
        <v>0.12212179840111267</v>
      </c>
      <c r="D117" s="300">
        <v>0.64361166338569342</v>
      </c>
      <c r="E117" s="300">
        <f t="shared" ref="E117:E118" si="179">SUM(B117:D117)</f>
        <v>5.1187500728491599</v>
      </c>
      <c r="F117" s="300"/>
      <c r="G117" s="300">
        <v>4.8260567998524202</v>
      </c>
      <c r="H117" s="300">
        <v>0.23513722773433593</v>
      </c>
      <c r="I117" s="300">
        <v>0.57319094898082246</v>
      </c>
      <c r="J117" s="300">
        <f t="shared" ref="J117:J118" si="180">SUM(G117:I117)</f>
        <v>5.6343849765675786</v>
      </c>
      <c r="K117" s="300"/>
      <c r="L117" s="300">
        <v>4.4119355882453561</v>
      </c>
      <c r="M117" s="300">
        <v>0.23434148090508022</v>
      </c>
      <c r="N117" s="300">
        <v>1.1144567470896563</v>
      </c>
      <c r="O117" s="300">
        <f t="shared" ref="O117:O118" si="181">SUM(L117:N117)</f>
        <v>5.7607338162400925</v>
      </c>
      <c r="P117" s="300"/>
      <c r="Q117" s="300">
        <v>4.6859618994797128</v>
      </c>
      <c r="R117" s="300">
        <v>0.2525025677521574</v>
      </c>
      <c r="S117" s="300">
        <v>1.2197798725057831</v>
      </c>
      <c r="T117" s="300">
        <f t="shared" ref="T117:T118" si="182">SUM(Q117:S117)</f>
        <v>6.158244339737653</v>
      </c>
      <c r="U117" s="300"/>
      <c r="V117" s="300">
        <v>4.9450083582711217</v>
      </c>
      <c r="W117" s="300">
        <v>0.27154166666206836</v>
      </c>
      <c r="X117" s="300">
        <v>1.3301825100029259</v>
      </c>
      <c r="Y117" s="300">
        <f t="shared" ref="Y117:Y118" si="183">SUM(V117:X117)</f>
        <v>6.5467325349361163</v>
      </c>
    </row>
    <row r="118" spans="1:25" x14ac:dyDescent="0.2">
      <c r="A118" s="264" t="s">
        <v>363</v>
      </c>
      <c r="B118" s="301">
        <f>SUM(B116:B117)</f>
        <v>5.7811863646486046</v>
      </c>
      <c r="C118" s="301">
        <f t="shared" ref="C118" si="184">SUM(C116:C117)</f>
        <v>0.8142247514863965</v>
      </c>
      <c r="D118" s="301">
        <f t="shared" ref="D118" si="185">SUM(D116:D117)</f>
        <v>0.76358888386499735</v>
      </c>
      <c r="E118" s="301">
        <f t="shared" si="179"/>
        <v>7.3589999999999982</v>
      </c>
      <c r="F118" s="301"/>
      <c r="G118" s="301">
        <f>SUM(G116:G117)</f>
        <v>6.3136572769962749</v>
      </c>
      <c r="H118" s="301">
        <f t="shared" ref="H118" si="186">SUM(H116:H117)</f>
        <v>0.67927230046008247</v>
      </c>
      <c r="I118" s="301">
        <f t="shared" ref="I118" si="187">SUM(I116:I117)</f>
        <v>0.62207042254365164</v>
      </c>
      <c r="J118" s="301">
        <f t="shared" si="180"/>
        <v>7.6150000000000091</v>
      </c>
      <c r="K118" s="301"/>
      <c r="L118" s="301">
        <f>SUM(L116:L117)</f>
        <v>6.1788680824013644</v>
      </c>
      <c r="M118" s="301">
        <f t="shared" ref="M118" si="188">SUM(M116:M117)</f>
        <v>0.60908338371875659</v>
      </c>
      <c r="N118" s="301">
        <f t="shared" ref="N118" si="189">SUM(N116:N117)</f>
        <v>1.2890485338798594</v>
      </c>
      <c r="O118" s="301">
        <f t="shared" si="181"/>
        <v>8.0769999999999804</v>
      </c>
      <c r="P118" s="301"/>
      <c r="Q118" s="301">
        <f>SUM(Q116:Q117)</f>
        <v>6.6206310744814392</v>
      </c>
      <c r="R118" s="301">
        <f t="shared" ref="R118" si="190">SUM(R116:R117)</f>
        <v>0.64786843041717823</v>
      </c>
      <c r="S118" s="301">
        <f t="shared" ref="S118" si="191">SUM(S116:S117)</f>
        <v>1.4095004951013472</v>
      </c>
      <c r="T118" s="301">
        <f t="shared" si="182"/>
        <v>8.6779999999999653</v>
      </c>
      <c r="U118" s="301"/>
      <c r="V118" s="301">
        <f>SUM(V116:V117)</f>
        <v>7.0975974301311764</v>
      </c>
      <c r="W118" s="301">
        <f t="shared" ref="W118" si="192">SUM(W116:W117)</f>
        <v>0.67897030937069514</v>
      </c>
      <c r="X118" s="301">
        <f t="shared" ref="X118" si="193">SUM(X116:X117)</f>
        <v>1.5334322604981203</v>
      </c>
      <c r="Y118" s="301">
        <f t="shared" si="183"/>
        <v>9.3099999999999916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1.4980423538813155</v>
      </c>
      <c r="C125" s="300">
        <v>0.57137125740517725</v>
      </c>
      <c r="D125" s="300">
        <v>0.23198135165096848</v>
      </c>
      <c r="E125" s="300">
        <f>SUM(B125:D125)</f>
        <v>2.301394962937461</v>
      </c>
      <c r="F125" s="300"/>
      <c r="G125" s="300">
        <v>1.9794677368114708</v>
      </c>
      <c r="H125" s="300">
        <v>0.71671225913394854</v>
      </c>
      <c r="I125" s="300">
        <v>6.2860925250886227E-2</v>
      </c>
      <c r="J125" s="300">
        <f>SUM(G125:I125)</f>
        <v>2.7590409211963056</v>
      </c>
      <c r="K125" s="300"/>
      <c r="L125" s="300">
        <v>1.8896130292911755</v>
      </c>
      <c r="M125" s="300">
        <v>0.84620521172020768</v>
      </c>
      <c r="N125" s="300">
        <v>7.8079804558818439E-2</v>
      </c>
      <c r="O125" s="300">
        <f>SUM(L125:N125)</f>
        <v>2.8138980455702018</v>
      </c>
      <c r="P125" s="300"/>
      <c r="Q125" s="300">
        <v>1.8757162688707414</v>
      </c>
      <c r="R125" s="300">
        <v>0.83106523123298226</v>
      </c>
      <c r="S125" s="300">
        <v>8.1023755221572819E-2</v>
      </c>
      <c r="T125" s="300">
        <f>SUM(Q125:S125)</f>
        <v>2.7878052553252965</v>
      </c>
      <c r="U125" s="300"/>
      <c r="V125" s="300">
        <v>1.7673967173737097</v>
      </c>
      <c r="W125" s="300">
        <v>0.77588313294925726</v>
      </c>
      <c r="X125" s="300">
        <v>7.7701040191572798E-2</v>
      </c>
      <c r="Y125" s="300">
        <f>SUM(V125:X125)</f>
        <v>2.6209808905145398</v>
      </c>
    </row>
    <row r="126" spans="1:25" x14ac:dyDescent="0.2">
      <c r="A126" s="260" t="s">
        <v>364</v>
      </c>
      <c r="B126" s="300">
        <v>1.8566430090107613</v>
      </c>
      <c r="C126" s="300">
        <v>7.0769496006275856E-2</v>
      </c>
      <c r="D126" s="300">
        <v>0.36619253204551555</v>
      </c>
      <c r="E126" s="300">
        <f t="shared" ref="E126:E127" si="194">SUM(B126:D126)</f>
        <v>2.2936050370625529</v>
      </c>
      <c r="F126" s="300"/>
      <c r="G126" s="300">
        <v>2.3835038911333482</v>
      </c>
      <c r="H126" s="300">
        <v>6.2616647043208448E-2</v>
      </c>
      <c r="I126" s="300">
        <v>0.4658385406271463</v>
      </c>
      <c r="J126" s="300">
        <f t="shared" ref="J126:J127" si="195">SUM(G126:I126)</f>
        <v>2.9119590788037031</v>
      </c>
      <c r="K126" s="300"/>
      <c r="L126" s="300">
        <v>2.3617710097938707</v>
      </c>
      <c r="M126" s="300">
        <v>0.18510228012815652</v>
      </c>
      <c r="N126" s="300">
        <v>0.4122286645077663</v>
      </c>
      <c r="O126" s="300">
        <f t="shared" ref="O126:O127" si="196">SUM(L126:N126)</f>
        <v>2.9591019544297934</v>
      </c>
      <c r="P126" s="300"/>
      <c r="Q126" s="300">
        <v>2.3544261774792541</v>
      </c>
      <c r="R126" s="300">
        <v>0.19210470996028645</v>
      </c>
      <c r="S126" s="300">
        <v>0.43166385723515882</v>
      </c>
      <c r="T126" s="300">
        <f t="shared" ref="T126:T127" si="197">SUM(Q126:S126)</f>
        <v>2.9781947446746995</v>
      </c>
      <c r="U126" s="300"/>
      <c r="V126" s="300">
        <v>2.225631556433699</v>
      </c>
      <c r="W126" s="300">
        <v>0.1939707832340419</v>
      </c>
      <c r="X126" s="300">
        <v>0.42441676981772009</v>
      </c>
      <c r="Y126" s="300">
        <f t="shared" ref="Y126:Y127" si="198">SUM(V126:X126)</f>
        <v>2.844019109485461</v>
      </c>
    </row>
    <row r="127" spans="1:25" x14ac:dyDescent="0.2">
      <c r="A127" s="264" t="s">
        <v>363</v>
      </c>
      <c r="B127" s="301">
        <f>SUM(B125:B126)</f>
        <v>3.3546853628920767</v>
      </c>
      <c r="C127" s="301">
        <f t="shared" ref="C127" si="199">SUM(C125:C126)</f>
        <v>0.64214075341145316</v>
      </c>
      <c r="D127" s="301">
        <f t="shared" ref="D127" si="200">SUM(D125:D126)</f>
        <v>0.59817388369648405</v>
      </c>
      <c r="E127" s="301">
        <f t="shared" si="194"/>
        <v>4.595000000000014</v>
      </c>
      <c r="F127" s="301"/>
      <c r="G127" s="301">
        <f>SUM(G125:G126)</f>
        <v>4.3629716279448187</v>
      </c>
      <c r="H127" s="301">
        <f t="shared" ref="H127" si="201">SUM(H125:H126)</f>
        <v>0.779328906177157</v>
      </c>
      <c r="I127" s="301">
        <f t="shared" ref="I127" si="202">SUM(I125:I126)</f>
        <v>0.52869946587803252</v>
      </c>
      <c r="J127" s="301">
        <f t="shared" si="195"/>
        <v>5.6710000000000083</v>
      </c>
      <c r="K127" s="301"/>
      <c r="L127" s="301">
        <f>SUM(L125:L126)</f>
        <v>4.2513840390850461</v>
      </c>
      <c r="M127" s="301">
        <f t="shared" ref="M127" si="203">SUM(M125:M126)</f>
        <v>1.0313074918483642</v>
      </c>
      <c r="N127" s="301">
        <f t="shared" ref="N127" si="204">SUM(N125:N126)</f>
        <v>0.49030846906658476</v>
      </c>
      <c r="O127" s="301">
        <f t="shared" si="196"/>
        <v>5.7729999999999952</v>
      </c>
      <c r="P127" s="301"/>
      <c r="Q127" s="301">
        <f>SUM(Q125:Q126)</f>
        <v>4.2301424463499959</v>
      </c>
      <c r="R127" s="301">
        <f t="shared" ref="R127" si="205">SUM(R125:R126)</f>
        <v>1.0231699411932687</v>
      </c>
      <c r="S127" s="301">
        <f t="shared" ref="S127" si="206">SUM(S125:S126)</f>
        <v>0.51268761245673167</v>
      </c>
      <c r="T127" s="301">
        <f t="shared" si="197"/>
        <v>5.7659999999999965</v>
      </c>
      <c r="U127" s="301"/>
      <c r="V127" s="301">
        <f>SUM(V125:V126)</f>
        <v>3.9930282738074085</v>
      </c>
      <c r="W127" s="301">
        <f t="shared" ref="W127" si="207">SUM(W125:W126)</f>
        <v>0.96985391618329919</v>
      </c>
      <c r="X127" s="301">
        <f t="shared" ref="X127" si="208">SUM(X125:X126)</f>
        <v>0.5021178100092929</v>
      </c>
      <c r="Y127" s="301">
        <f t="shared" si="198"/>
        <v>5.4650000000000007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1.9103604844791595</v>
      </c>
      <c r="C134" s="300">
        <v>1.2037922914280863</v>
      </c>
      <c r="D134" s="300">
        <v>0.24478724842180308</v>
      </c>
      <c r="E134" s="300">
        <f>SUM(B134:D134)</f>
        <v>3.358940024329049</v>
      </c>
      <c r="F134" s="300"/>
      <c r="G134" s="300">
        <v>2.027389464693659</v>
      </c>
      <c r="H134" s="300">
        <v>1.2104953526591928</v>
      </c>
      <c r="I134" s="300">
        <v>0.53307705266020877</v>
      </c>
      <c r="J134" s="300">
        <f>SUM(G134:I134)</f>
        <v>3.7709618700130605</v>
      </c>
      <c r="K134" s="300"/>
      <c r="L134" s="300">
        <v>1.7369519622217136</v>
      </c>
      <c r="M134" s="300">
        <v>1.286816169961549</v>
      </c>
      <c r="N134" s="300">
        <v>0.23112717614903752</v>
      </c>
      <c r="O134" s="300">
        <f>SUM(L134:N134)</f>
        <v>3.2548953083323</v>
      </c>
      <c r="P134" s="300"/>
      <c r="Q134" s="300">
        <v>1.8094657881597638</v>
      </c>
      <c r="R134" s="300">
        <v>1.2380621271719527</v>
      </c>
      <c r="S134" s="300">
        <v>0.23569618697908112</v>
      </c>
      <c r="T134" s="300">
        <f>SUM(Q134:S134)</f>
        <v>3.2832241023107978</v>
      </c>
      <c r="U134" s="300"/>
      <c r="V134" s="300">
        <v>2.2053207472290923</v>
      </c>
      <c r="W134" s="300">
        <v>1.2899480800553562</v>
      </c>
      <c r="X134" s="300">
        <v>0.27020653716235504</v>
      </c>
      <c r="Y134" s="300">
        <f>SUM(V134:X134)</f>
        <v>3.7654753644468033</v>
      </c>
    </row>
    <row r="135" spans="1:25" x14ac:dyDescent="0.2">
      <c r="A135" s="260" t="s">
        <v>364</v>
      </c>
      <c r="B135" s="300">
        <v>1.5621761222810056</v>
      </c>
      <c r="C135" s="300">
        <v>0.2172486829659194</v>
      </c>
      <c r="D135" s="300">
        <v>0.52463517042403074</v>
      </c>
      <c r="E135" s="300">
        <f t="shared" ref="E135:E136" si="209">SUM(B135:D135)</f>
        <v>2.3040599756709557</v>
      </c>
      <c r="F135" s="300"/>
      <c r="G135" s="300">
        <v>1.8980187875462233</v>
      </c>
      <c r="H135" s="300">
        <v>0.46196684437289981</v>
      </c>
      <c r="I135" s="300">
        <v>0.16405249806781935</v>
      </c>
      <c r="J135" s="300">
        <f t="shared" ref="J135:J136" si="210">SUM(G135:I135)</f>
        <v>2.5240381299869425</v>
      </c>
      <c r="K135" s="300"/>
      <c r="L135" s="300">
        <v>1.9809473001077156</v>
      </c>
      <c r="M135" s="300">
        <v>0.6592746532952467</v>
      </c>
      <c r="N135" s="300">
        <v>0.45588273826473757</v>
      </c>
      <c r="O135" s="300">
        <f t="shared" ref="O135:O136" si="211">SUM(L135:N135)</f>
        <v>3.0961046916677</v>
      </c>
      <c r="P135" s="300"/>
      <c r="Q135" s="300">
        <v>1.9910882880488234</v>
      </c>
      <c r="R135" s="300">
        <v>0.66440539592633197</v>
      </c>
      <c r="S135" s="300">
        <v>0.48228221371403623</v>
      </c>
      <c r="T135" s="300">
        <f t="shared" ref="T135:T136" si="212">SUM(Q135:S135)</f>
        <v>3.1377758976891919</v>
      </c>
      <c r="U135" s="300"/>
      <c r="V135" s="300">
        <v>2.2655089332038241</v>
      </c>
      <c r="W135" s="300">
        <v>0.76976848101270801</v>
      </c>
      <c r="X135" s="300">
        <v>0.59624722133666752</v>
      </c>
      <c r="Y135" s="300">
        <f t="shared" ref="Y135:Y136" si="213">SUM(V135:X135)</f>
        <v>3.6315246355531996</v>
      </c>
    </row>
    <row r="136" spans="1:25" x14ac:dyDescent="0.2">
      <c r="A136" s="264" t="s">
        <v>363</v>
      </c>
      <c r="B136" s="301">
        <f>SUM(B134:B135)</f>
        <v>3.4725366067601651</v>
      </c>
      <c r="C136" s="301">
        <f t="shared" ref="C136" si="214">SUM(C134:C135)</f>
        <v>1.4210409743940058</v>
      </c>
      <c r="D136" s="301">
        <f t="shared" ref="D136" si="215">SUM(D134:D135)</f>
        <v>0.76942241884583384</v>
      </c>
      <c r="E136" s="301">
        <f t="shared" si="209"/>
        <v>5.6630000000000047</v>
      </c>
      <c r="F136" s="301"/>
      <c r="G136" s="301">
        <f>SUM(G134:G135)</f>
        <v>3.9254082522398823</v>
      </c>
      <c r="H136" s="301">
        <f t="shared" ref="H136" si="216">SUM(H134:H135)</f>
        <v>1.6724621970320928</v>
      </c>
      <c r="I136" s="301">
        <f t="shared" ref="I136" si="217">SUM(I134:I135)</f>
        <v>0.69712955072802818</v>
      </c>
      <c r="J136" s="301">
        <f t="shared" si="210"/>
        <v>6.2950000000000026</v>
      </c>
      <c r="K136" s="301"/>
      <c r="L136" s="301">
        <f>SUM(L134:L135)</f>
        <v>3.7178992623294294</v>
      </c>
      <c r="M136" s="301">
        <f t="shared" ref="M136" si="218">SUM(M134:M135)</f>
        <v>1.9460908232567957</v>
      </c>
      <c r="N136" s="301">
        <f t="shared" ref="N136" si="219">SUM(N134:N135)</f>
        <v>0.68700991441377512</v>
      </c>
      <c r="O136" s="301">
        <f t="shared" si="211"/>
        <v>6.3510000000000009</v>
      </c>
      <c r="P136" s="301"/>
      <c r="Q136" s="301">
        <f>SUM(Q134:Q135)</f>
        <v>3.800554076208587</v>
      </c>
      <c r="R136" s="301">
        <f t="shared" ref="R136" si="220">SUM(R134:R135)</f>
        <v>1.9024675230982848</v>
      </c>
      <c r="S136" s="301">
        <f t="shared" ref="S136" si="221">SUM(S134:S135)</f>
        <v>0.71797840069311736</v>
      </c>
      <c r="T136" s="301">
        <f t="shared" si="212"/>
        <v>6.4209999999999896</v>
      </c>
      <c r="U136" s="301"/>
      <c r="V136" s="301">
        <f>SUM(V134:V135)</f>
        <v>4.4708296804329164</v>
      </c>
      <c r="W136" s="301">
        <f t="shared" ref="W136" si="222">SUM(W134:W135)</f>
        <v>2.0597165610680643</v>
      </c>
      <c r="X136" s="301">
        <f t="shared" ref="X136" si="223">SUM(X134:X135)</f>
        <v>0.86645375849902262</v>
      </c>
      <c r="Y136" s="301">
        <f t="shared" si="213"/>
        <v>7.3970000000000029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4.7708849310365222</v>
      </c>
      <c r="C143" s="300">
        <v>3.1319348965849421</v>
      </c>
      <c r="D143" s="300">
        <v>1.8278024285501817</v>
      </c>
      <c r="E143" s="300">
        <f>SUM(B143:D143)</f>
        <v>9.730622256171646</v>
      </c>
      <c r="F143" s="300"/>
      <c r="G143" s="300">
        <v>5.876398587582373</v>
      </c>
      <c r="H143" s="300">
        <v>3.637885445219418</v>
      </c>
      <c r="I143" s="300">
        <v>2.1496047469462747</v>
      </c>
      <c r="J143" s="300">
        <f>SUM(G143:I143)</f>
        <v>11.663888779748067</v>
      </c>
      <c r="K143" s="300"/>
      <c r="L143" s="300">
        <v>5.1855021531787617</v>
      </c>
      <c r="M143" s="300">
        <v>3.7204836032726356</v>
      </c>
      <c r="N143" s="300">
        <v>1.1688415145480289</v>
      </c>
      <c r="O143" s="300">
        <f>SUM(L143:N143)</f>
        <v>10.074827270999426</v>
      </c>
      <c r="P143" s="300"/>
      <c r="Q143" s="300">
        <v>5.4229710890260883</v>
      </c>
      <c r="R143" s="300">
        <v>3.9175623273566056</v>
      </c>
      <c r="S143" s="300">
        <v>1.2439080972923959</v>
      </c>
      <c r="T143" s="300">
        <f>SUM(Q143:S143)</f>
        <v>10.58444151367509</v>
      </c>
      <c r="U143" s="300"/>
      <c r="V143" s="300">
        <v>5.8202247598441517</v>
      </c>
      <c r="W143" s="300">
        <v>4.2297487035691539</v>
      </c>
      <c r="X143" s="300">
        <v>1.3843190097463711</v>
      </c>
      <c r="Y143" s="300">
        <f>SUM(V143:X143)</f>
        <v>11.434292473159676</v>
      </c>
    </row>
    <row r="144" spans="1:25" x14ac:dyDescent="0.2">
      <c r="A144" s="260" t="s">
        <v>364</v>
      </c>
      <c r="B144" s="300">
        <v>8.4484641812884824</v>
      </c>
      <c r="C144" s="300">
        <v>1.262412967834353</v>
      </c>
      <c r="D144" s="300">
        <v>2.2485005947055017</v>
      </c>
      <c r="E144" s="300">
        <f t="shared" ref="E144:E145" si="224">SUM(B144:D144)</f>
        <v>11.959377743828338</v>
      </c>
      <c r="F144" s="300"/>
      <c r="G144" s="300">
        <v>9.4327344057576603</v>
      </c>
      <c r="H144" s="300">
        <v>1.065453118854182</v>
      </c>
      <c r="I144" s="300">
        <v>3.6679236956400709</v>
      </c>
      <c r="J144" s="300">
        <f t="shared" ref="J144:J145" si="225">SUM(G144:I144)</f>
        <v>14.166111220251913</v>
      </c>
      <c r="K144" s="300"/>
      <c r="L144" s="300">
        <v>9.7750441843387907</v>
      </c>
      <c r="M144" s="300">
        <v>1.5051659240208304</v>
      </c>
      <c r="N144" s="300">
        <v>4.4349626206409294</v>
      </c>
      <c r="O144" s="300">
        <f t="shared" ref="O144:O145" si="226">SUM(L144:N144)</f>
        <v>15.715172729000551</v>
      </c>
      <c r="P144" s="300"/>
      <c r="Q144" s="300">
        <v>10.00448203415791</v>
      </c>
      <c r="R144" s="300">
        <v>1.6042408076514307</v>
      </c>
      <c r="S144" s="300">
        <v>4.603835644515577</v>
      </c>
      <c r="T144" s="300">
        <f t="shared" ref="T144:T145" si="227">SUM(Q144:S144)</f>
        <v>16.212558486324916</v>
      </c>
      <c r="U144" s="300"/>
      <c r="V144" s="300">
        <v>10.424561060004944</v>
      </c>
      <c r="W144" s="300">
        <v>1.7834896780465685</v>
      </c>
      <c r="X144" s="300">
        <v>4.91965678878885</v>
      </c>
      <c r="Y144" s="300">
        <f t="shared" ref="Y144:Y145" si="228">SUM(V144:X144)</f>
        <v>17.127707526840361</v>
      </c>
    </row>
    <row r="145" spans="1:25" x14ac:dyDescent="0.2">
      <c r="A145" s="264" t="s">
        <v>363</v>
      </c>
      <c r="B145" s="301">
        <f>SUM(B143:B144)</f>
        <v>13.219349112325006</v>
      </c>
      <c r="C145" s="301">
        <f t="shared" ref="C145" si="229">SUM(C143:C144)</f>
        <v>4.394347864419295</v>
      </c>
      <c r="D145" s="301">
        <f t="shared" ref="D145" si="230">SUM(D143:D144)</f>
        <v>4.0763030232556829</v>
      </c>
      <c r="E145" s="301">
        <f t="shared" si="224"/>
        <v>21.689999999999984</v>
      </c>
      <c r="F145" s="301"/>
      <c r="G145" s="301">
        <f>SUM(G143:G144)</f>
        <v>15.309132993340032</v>
      </c>
      <c r="H145" s="301">
        <f t="shared" ref="H145" si="231">SUM(H143:H144)</f>
        <v>4.7033385640735998</v>
      </c>
      <c r="I145" s="301">
        <f t="shared" ref="I145" si="232">SUM(I143:I144)</f>
        <v>5.8175284425863456</v>
      </c>
      <c r="J145" s="301">
        <f t="shared" si="225"/>
        <v>25.829999999999977</v>
      </c>
      <c r="K145" s="301"/>
      <c r="L145" s="301">
        <f>SUM(L143:L144)</f>
        <v>14.960546337517552</v>
      </c>
      <c r="M145" s="301">
        <f t="shared" ref="M145" si="233">SUM(M143:M144)</f>
        <v>5.2256495272934664</v>
      </c>
      <c r="N145" s="301">
        <f t="shared" ref="N145" si="234">SUM(N143:N144)</f>
        <v>5.603804135188958</v>
      </c>
      <c r="O145" s="301">
        <f t="shared" si="226"/>
        <v>25.789999999999978</v>
      </c>
      <c r="P145" s="301"/>
      <c r="Q145" s="301">
        <f>SUM(Q143:Q144)</f>
        <v>15.427453123183998</v>
      </c>
      <c r="R145" s="301">
        <f t="shared" ref="R145" si="235">SUM(R143:R144)</f>
        <v>5.5218031350080361</v>
      </c>
      <c r="S145" s="301">
        <f t="shared" ref="S145" si="236">SUM(S143:S144)</f>
        <v>5.8477437418079727</v>
      </c>
      <c r="T145" s="301">
        <f t="shared" si="227"/>
        <v>26.797000000000004</v>
      </c>
      <c r="U145" s="301"/>
      <c r="V145" s="301">
        <f>SUM(V143:V144)</f>
        <v>16.244785819849096</v>
      </c>
      <c r="W145" s="301">
        <f t="shared" ref="W145" si="237">SUM(W143:W144)</f>
        <v>6.0132383816157224</v>
      </c>
      <c r="X145" s="301">
        <f t="shared" ref="X145" si="238">SUM(X143:X144)</f>
        <v>6.3039757985352214</v>
      </c>
      <c r="Y145" s="301">
        <f t="shared" si="228"/>
        <v>28.56200000000004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3.6991775099817943</v>
      </c>
      <c r="C152" s="300">
        <v>4.134776126196436</v>
      </c>
      <c r="D152" s="300">
        <v>0.77871779461243462</v>
      </c>
      <c r="E152" s="300">
        <f>SUM(B152:D152)</f>
        <v>8.6126714307906642</v>
      </c>
      <c r="F152" s="300"/>
      <c r="G152" s="300">
        <v>4.8177860750913144</v>
      </c>
      <c r="H152" s="300">
        <v>4.1464822660533134</v>
      </c>
      <c r="I152" s="300">
        <v>1.2277816810809339</v>
      </c>
      <c r="J152" s="300">
        <f>SUM(G152:I152)</f>
        <v>10.192050022225562</v>
      </c>
      <c r="K152" s="300"/>
      <c r="L152" s="300">
        <v>4.2554717838476854</v>
      </c>
      <c r="M152" s="300">
        <v>4.0089280259764211</v>
      </c>
      <c r="N152" s="300">
        <v>0.94531870668289186</v>
      </c>
      <c r="O152" s="300">
        <f>SUM(L152:N152)</f>
        <v>9.2097185165069977</v>
      </c>
      <c r="P152" s="300"/>
      <c r="Q152" s="300">
        <v>4.674097762629339</v>
      </c>
      <c r="R152" s="300">
        <v>4.2441180652972559</v>
      </c>
      <c r="S152" s="300">
        <v>1.0029307519644959</v>
      </c>
      <c r="T152" s="300">
        <f>SUM(Q152:S152)</f>
        <v>9.9211465798910901</v>
      </c>
      <c r="U152" s="300"/>
      <c r="V152" s="300">
        <v>5.1540271449041235</v>
      </c>
      <c r="W152" s="300">
        <v>4.4213006371061567</v>
      </c>
      <c r="X152" s="300">
        <v>1.0915085947652325</v>
      </c>
      <c r="Y152" s="300">
        <f>SUM(V152:X152)</f>
        <v>10.666836376775512</v>
      </c>
    </row>
    <row r="153" spans="1:25" x14ac:dyDescent="0.2">
      <c r="A153" s="260" t="s">
        <v>364</v>
      </c>
      <c r="B153" s="300">
        <v>8.0655907526255426</v>
      </c>
      <c r="C153" s="300">
        <v>3.3680446022484221</v>
      </c>
      <c r="D153" s="300">
        <v>1.4176932143353769</v>
      </c>
      <c r="E153" s="300">
        <f t="shared" ref="E153:E154" si="239">SUM(B153:D153)</f>
        <v>12.85132856920934</v>
      </c>
      <c r="F153" s="300"/>
      <c r="G153" s="300">
        <v>8.8978511648395777</v>
      </c>
      <c r="H153" s="300">
        <v>3.1249058586113643</v>
      </c>
      <c r="I153" s="300">
        <v>1.2391929543234907</v>
      </c>
      <c r="J153" s="300">
        <f t="shared" ref="J153:J154" si="240">SUM(G153:I153)</f>
        <v>13.261949977774433</v>
      </c>
      <c r="K153" s="300"/>
      <c r="L153" s="300">
        <v>8.3118458644447148</v>
      </c>
      <c r="M153" s="300">
        <v>2.9281244743907169</v>
      </c>
      <c r="N153" s="300">
        <v>0.80131114465758813</v>
      </c>
      <c r="O153" s="300">
        <f t="shared" ref="O153:O154" si="241">SUM(L153:N153)</f>
        <v>12.04128148349302</v>
      </c>
      <c r="P153" s="300"/>
      <c r="Q153" s="300">
        <v>8.9679449956743351</v>
      </c>
      <c r="R153" s="300">
        <v>3.1528292383942995</v>
      </c>
      <c r="S153" s="300">
        <v>0.85107918604030286</v>
      </c>
      <c r="T153" s="300">
        <f t="shared" ref="T153:T154" si="242">SUM(Q153:S153)</f>
        <v>12.971853420108937</v>
      </c>
      <c r="U153" s="300"/>
      <c r="V153" s="300">
        <v>9.6729409128822113</v>
      </c>
      <c r="W153" s="300">
        <v>3.3695370947150987</v>
      </c>
      <c r="X153" s="300">
        <v>0.92068561562715789</v>
      </c>
      <c r="Y153" s="300">
        <f t="shared" ref="Y153:Y154" si="243">SUM(V153:X153)</f>
        <v>13.963163623224467</v>
      </c>
    </row>
    <row r="154" spans="1:25" x14ac:dyDescent="0.2">
      <c r="A154" s="264" t="s">
        <v>363</v>
      </c>
      <c r="B154" s="301">
        <f>SUM(B152:B153)</f>
        <v>11.764768262607337</v>
      </c>
      <c r="C154" s="301">
        <f t="shared" ref="C154" si="244">SUM(C152:C153)</f>
        <v>7.502820728444858</v>
      </c>
      <c r="D154" s="301">
        <f t="shared" ref="D154" si="245">SUM(D152:D153)</f>
        <v>2.1964110089478117</v>
      </c>
      <c r="E154" s="301">
        <f t="shared" si="239"/>
        <v>21.464000000000006</v>
      </c>
      <c r="F154" s="301"/>
      <c r="G154" s="301">
        <f>SUM(G152:G153)</f>
        <v>13.715637239930892</v>
      </c>
      <c r="H154" s="301">
        <f t="shared" ref="H154" si="246">SUM(H152:H153)</f>
        <v>7.2713881246646777</v>
      </c>
      <c r="I154" s="301">
        <f t="shared" ref="I154" si="247">SUM(I152:I153)</f>
        <v>2.4669746354044246</v>
      </c>
      <c r="J154" s="301">
        <f t="shared" si="240"/>
        <v>23.453999999999994</v>
      </c>
      <c r="K154" s="301"/>
      <c r="L154" s="301">
        <f>SUM(L152:L153)</f>
        <v>12.5673176482924</v>
      </c>
      <c r="M154" s="301">
        <f t="shared" ref="M154" si="248">SUM(M152:M153)</f>
        <v>6.9370525003671375</v>
      </c>
      <c r="N154" s="301">
        <f t="shared" ref="N154" si="249">SUM(N152:N153)</f>
        <v>1.7466298513404799</v>
      </c>
      <c r="O154" s="301">
        <f t="shared" si="241"/>
        <v>21.251000000000019</v>
      </c>
      <c r="P154" s="301"/>
      <c r="Q154" s="301">
        <f>SUM(Q152:Q153)</f>
        <v>13.642042758303674</v>
      </c>
      <c r="R154" s="301">
        <f t="shared" ref="R154" si="250">SUM(R152:R153)</f>
        <v>7.3969473036915554</v>
      </c>
      <c r="S154" s="301">
        <f t="shared" ref="S154" si="251">SUM(S152:S153)</f>
        <v>1.8540099380047987</v>
      </c>
      <c r="T154" s="301">
        <f t="shared" si="242"/>
        <v>22.893000000000029</v>
      </c>
      <c r="U154" s="301"/>
      <c r="V154" s="301">
        <f>SUM(V152:V153)</f>
        <v>14.826968057786335</v>
      </c>
      <c r="W154" s="301">
        <f t="shared" ref="W154" si="252">SUM(W152:W153)</f>
        <v>7.7908377318212558</v>
      </c>
      <c r="X154" s="301">
        <f t="shared" ref="X154" si="253">SUM(X152:X153)</f>
        <v>2.0121942103923907</v>
      </c>
      <c r="Y154" s="301">
        <f t="shared" si="243"/>
        <v>24.629999999999981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4.053435169653147</v>
      </c>
      <c r="C161" s="300">
        <v>4.0961916973538317</v>
      </c>
      <c r="D161" s="300">
        <v>0.42843785912549853</v>
      </c>
      <c r="E161" s="300">
        <f>SUM(B161:D161)</f>
        <v>8.5780647261324781</v>
      </c>
      <c r="F161" s="300"/>
      <c r="G161" s="300">
        <v>3.7246263376145667</v>
      </c>
      <c r="H161" s="300">
        <v>3.3335891027992228</v>
      </c>
      <c r="I161" s="300">
        <v>0.61321446005290237</v>
      </c>
      <c r="J161" s="300">
        <f>SUM(G161:I161)</f>
        <v>7.6714299004666922</v>
      </c>
      <c r="K161" s="300"/>
      <c r="L161" s="300">
        <v>3.9235192514888806</v>
      </c>
      <c r="M161" s="300">
        <v>3.4268848080987802</v>
      </c>
      <c r="N161" s="300">
        <v>0.22983406280493496</v>
      </c>
      <c r="O161" s="300">
        <f>SUM(L161:N161)</f>
        <v>7.5802381223925952</v>
      </c>
      <c r="P161" s="300"/>
      <c r="Q161" s="300">
        <v>3.9583082838263612</v>
      </c>
      <c r="R161" s="300">
        <v>3.464266329405747</v>
      </c>
      <c r="S161" s="300">
        <v>0.23215427447200249</v>
      </c>
      <c r="T161" s="300">
        <f>SUM(Q161:S161)</f>
        <v>7.6547288877041106</v>
      </c>
      <c r="U161" s="300"/>
      <c r="V161" s="300">
        <v>4.0981535466974304</v>
      </c>
      <c r="W161" s="300">
        <v>3.5882179352590478</v>
      </c>
      <c r="X161" s="300">
        <v>0.24243679015579747</v>
      </c>
      <c r="Y161" s="300">
        <f>SUM(V161:X161)</f>
        <v>7.928808272112275</v>
      </c>
    </row>
    <row r="162" spans="1:25" x14ac:dyDescent="0.2">
      <c r="A162" s="260" t="s">
        <v>364</v>
      </c>
      <c r="B162" s="300">
        <v>4.6921653384695956</v>
      </c>
      <c r="C162" s="300">
        <v>0.74794837390528301</v>
      </c>
      <c r="D162" s="300">
        <v>0.63582156149262747</v>
      </c>
      <c r="E162" s="300">
        <f t="shared" ref="E162:E163" si="254">SUM(B162:D162)</f>
        <v>6.0759352738675059</v>
      </c>
      <c r="F162" s="300"/>
      <c r="G162" s="300">
        <v>4.270828636416101</v>
      </c>
      <c r="H162" s="300">
        <v>0.61587367279711858</v>
      </c>
      <c r="I162" s="300">
        <v>0.18986779032008028</v>
      </c>
      <c r="J162" s="300">
        <f t="shared" ref="J162:J163" si="255">SUM(G162:I162)</f>
        <v>5.0765700995333001</v>
      </c>
      <c r="K162" s="300"/>
      <c r="L162" s="300">
        <v>4.4589951157867658</v>
      </c>
      <c r="M162" s="300">
        <v>0.62976676182064306</v>
      </c>
      <c r="N162" s="300">
        <v>0</v>
      </c>
      <c r="O162" s="300">
        <f t="shared" ref="O162:O163" si="256">SUM(L162:N162)</f>
        <v>5.0887618776074088</v>
      </c>
      <c r="P162" s="300"/>
      <c r="Q162" s="300">
        <v>4.4076852099280392</v>
      </c>
      <c r="R162" s="300">
        <v>0.6695859023678471</v>
      </c>
      <c r="S162" s="300">
        <v>0</v>
      </c>
      <c r="T162" s="300">
        <f t="shared" ref="T162:T163" si="257">SUM(Q162:S162)</f>
        <v>5.077271112295886</v>
      </c>
      <c r="U162" s="300"/>
      <c r="V162" s="300">
        <v>4.3774161783518482</v>
      </c>
      <c r="W162" s="300">
        <v>0.76477554953585836</v>
      </c>
      <c r="X162" s="300">
        <v>0</v>
      </c>
      <c r="Y162" s="300">
        <f t="shared" ref="Y162:Y163" si="258">SUM(V162:X162)</f>
        <v>5.1421917278877061</v>
      </c>
    </row>
    <row r="163" spans="1:25" x14ac:dyDescent="0.2">
      <c r="A163" s="264" t="s">
        <v>363</v>
      </c>
      <c r="B163" s="301">
        <f>SUM(B161:B162)</f>
        <v>8.7456005081227417</v>
      </c>
      <c r="C163" s="301">
        <f t="shared" ref="C163" si="259">SUM(C161:C162)</f>
        <v>4.8441400712591145</v>
      </c>
      <c r="D163" s="301">
        <f t="shared" ref="D163" si="260">SUM(D161:D162)</f>
        <v>1.064259420618126</v>
      </c>
      <c r="E163" s="301">
        <f t="shared" si="254"/>
        <v>14.653999999999982</v>
      </c>
      <c r="F163" s="301"/>
      <c r="G163" s="301">
        <f>SUM(G161:G162)</f>
        <v>7.9954549740306682</v>
      </c>
      <c r="H163" s="301">
        <f t="shared" ref="H163" si="261">SUM(H161:H162)</f>
        <v>3.9494627755963414</v>
      </c>
      <c r="I163" s="301">
        <f t="shared" ref="I163" si="262">SUM(I161:I162)</f>
        <v>0.80308225037298264</v>
      </c>
      <c r="J163" s="301">
        <f t="shared" si="255"/>
        <v>12.747999999999992</v>
      </c>
      <c r="K163" s="301"/>
      <c r="L163" s="301">
        <f>SUM(L161:L162)</f>
        <v>8.3825143672756468</v>
      </c>
      <c r="M163" s="301">
        <f t="shared" ref="M163" si="263">SUM(M161:M162)</f>
        <v>4.0566515699194232</v>
      </c>
      <c r="N163" s="301">
        <f t="shared" ref="N163" si="264">SUM(N161:N162)</f>
        <v>0.22983406280493496</v>
      </c>
      <c r="O163" s="301">
        <f t="shared" si="256"/>
        <v>12.669000000000006</v>
      </c>
      <c r="P163" s="301"/>
      <c r="Q163" s="301">
        <f>SUM(Q161:Q162)</f>
        <v>8.3659934937544005</v>
      </c>
      <c r="R163" s="301">
        <f t="shared" ref="R163" si="265">SUM(R161:R162)</f>
        <v>4.1338522317735942</v>
      </c>
      <c r="S163" s="301">
        <f t="shared" ref="S163" si="266">SUM(S161:S162)</f>
        <v>0.23215427447200249</v>
      </c>
      <c r="T163" s="301">
        <f t="shared" si="257"/>
        <v>12.731999999999996</v>
      </c>
      <c r="U163" s="301"/>
      <c r="V163" s="301">
        <f>SUM(V161:V162)</f>
        <v>8.4755697250492794</v>
      </c>
      <c r="W163" s="301">
        <f t="shared" ref="W163" si="267">SUM(W161:W162)</f>
        <v>4.3529934847949061</v>
      </c>
      <c r="X163" s="301">
        <f t="shared" ref="X163" si="268">SUM(X161:X162)</f>
        <v>0.24243679015579747</v>
      </c>
      <c r="Y163" s="301">
        <f t="shared" si="258"/>
        <v>13.070999999999984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8.5303187270437455</v>
      </c>
      <c r="C170" s="300">
        <v>11.162083135252029</v>
      </c>
      <c r="D170" s="300">
        <v>0.91046094785404608</v>
      </c>
      <c r="E170" s="300">
        <f>SUM(B170:D170)</f>
        <v>20.602862810149819</v>
      </c>
      <c r="F170" s="300"/>
      <c r="G170" s="300">
        <v>8.3210776290789639</v>
      </c>
      <c r="H170" s="300">
        <v>9.7844010002592068</v>
      </c>
      <c r="I170" s="300">
        <v>0.94833775800288334</v>
      </c>
      <c r="J170" s="300">
        <f>SUM(G170:I170)</f>
        <v>19.053816387341055</v>
      </c>
      <c r="K170" s="300"/>
      <c r="L170" s="300">
        <v>8.4529039783933335</v>
      </c>
      <c r="M170" s="300">
        <v>9.9172260019993814</v>
      </c>
      <c r="N170" s="300">
        <v>1.0546255008283696</v>
      </c>
      <c r="O170" s="300">
        <f>SUM(L170:N170)</f>
        <v>19.424755481221084</v>
      </c>
      <c r="P170" s="300"/>
      <c r="Q170" s="300">
        <v>8.9465632576335956</v>
      </c>
      <c r="R170" s="300">
        <v>10.047186859349415</v>
      </c>
      <c r="S170" s="300">
        <v>1.1041273776154523</v>
      </c>
      <c r="T170" s="300">
        <f>SUM(Q170:S170)</f>
        <v>20.09787749459846</v>
      </c>
      <c r="U170" s="300"/>
      <c r="V170" s="300">
        <v>10.125060244534255</v>
      </c>
      <c r="W170" s="300">
        <v>10.394273046530099</v>
      </c>
      <c r="X170" s="300">
        <v>1.1958366190547636</v>
      </c>
      <c r="Y170" s="300">
        <f>SUM(V170:X170)</f>
        <v>21.715169910119119</v>
      </c>
    </row>
    <row r="171" spans="1:25" x14ac:dyDescent="0.2">
      <c r="A171" s="260" t="s">
        <v>364</v>
      </c>
      <c r="B171" s="300">
        <v>5.3529500899001103</v>
      </c>
      <c r="C171" s="300">
        <v>1.7892098404398253</v>
      </c>
      <c r="D171" s="300">
        <v>0.91897725951029408</v>
      </c>
      <c r="E171" s="300">
        <f t="shared" ref="E171" si="269">SUM(B171:D171)</f>
        <v>8.0611371898502302</v>
      </c>
      <c r="F171" s="300"/>
      <c r="G171" s="300">
        <v>5.0523736190109396</v>
      </c>
      <c r="H171" s="300">
        <v>1.6630648411447271</v>
      </c>
      <c r="I171" s="300">
        <v>0.78474515250331389</v>
      </c>
      <c r="J171" s="300">
        <f t="shared" ref="J171:J172" si="270">SUM(G171:I171)</f>
        <v>7.5001836126589811</v>
      </c>
      <c r="K171" s="300"/>
      <c r="L171" s="300">
        <v>5.2432878321858718</v>
      </c>
      <c r="M171" s="300">
        <v>1.5345650488764342</v>
      </c>
      <c r="N171" s="300">
        <v>0.84139163771659653</v>
      </c>
      <c r="O171" s="300">
        <f t="shared" ref="O171:O172" si="271">SUM(L171:N171)</f>
        <v>7.6192445187789026</v>
      </c>
      <c r="P171" s="300"/>
      <c r="Q171" s="300">
        <v>5.3579302952119621</v>
      </c>
      <c r="R171" s="300">
        <v>1.610204007750087</v>
      </c>
      <c r="S171" s="300">
        <v>0.88798820243948573</v>
      </c>
      <c r="T171" s="300">
        <f t="shared" ref="T171:T172" si="272">SUM(Q171:S171)</f>
        <v>7.8561225054015349</v>
      </c>
      <c r="U171" s="300"/>
      <c r="V171" s="300">
        <v>5.648594206065539</v>
      </c>
      <c r="W171" s="300">
        <v>1.7792418103401766</v>
      </c>
      <c r="X171" s="300">
        <v>0.98999407347512525</v>
      </c>
      <c r="Y171" s="300">
        <f t="shared" ref="Y171:Y172" si="273">SUM(V171:X171)</f>
        <v>8.4178300898808409</v>
      </c>
    </row>
    <row r="172" spans="1:25" x14ac:dyDescent="0.2">
      <c r="A172" s="264" t="s">
        <v>363</v>
      </c>
      <c r="B172" s="301">
        <f>SUM(B170:B171)</f>
        <v>13.883268816943856</v>
      </c>
      <c r="C172" s="301">
        <f t="shared" ref="C172" si="274">SUM(C170:C171)</f>
        <v>12.951292975691855</v>
      </c>
      <c r="D172" s="301">
        <f t="shared" ref="D172" si="275">SUM(D170:D171)</f>
        <v>1.82943820736434</v>
      </c>
      <c r="E172" s="301">
        <f>SUM(B172:D172)</f>
        <v>28.664000000000051</v>
      </c>
      <c r="F172" s="301"/>
      <c r="G172" s="301">
        <f>SUM(G170:G171)</f>
        <v>13.373451248089903</v>
      </c>
      <c r="H172" s="301">
        <f t="shared" ref="H172" si="276">SUM(H170:H171)</f>
        <v>11.447465841403934</v>
      </c>
      <c r="I172" s="301">
        <f t="shared" ref="I172" si="277">SUM(I170:I171)</f>
        <v>1.7330829105061971</v>
      </c>
      <c r="J172" s="301">
        <f t="shared" si="270"/>
        <v>26.554000000000038</v>
      </c>
      <c r="K172" s="301"/>
      <c r="L172" s="301">
        <f>SUM(L170:L171)</f>
        <v>13.696191810579204</v>
      </c>
      <c r="M172" s="301">
        <f t="shared" ref="M172" si="278">SUM(M170:M171)</f>
        <v>11.451791050875816</v>
      </c>
      <c r="N172" s="301">
        <f t="shared" ref="N172" si="279">SUM(N170:N171)</f>
        <v>1.8960171385449662</v>
      </c>
      <c r="O172" s="301">
        <f t="shared" si="271"/>
        <v>27.043999999999986</v>
      </c>
      <c r="P172" s="301"/>
      <c r="Q172" s="301">
        <f>SUM(Q170:Q171)</f>
        <v>14.304493552845557</v>
      </c>
      <c r="R172" s="301">
        <f t="shared" ref="R172" si="280">SUM(R170:R171)</f>
        <v>11.657390867099501</v>
      </c>
      <c r="S172" s="301">
        <f t="shared" ref="S172" si="281">SUM(S170:S171)</f>
        <v>1.9921155800549379</v>
      </c>
      <c r="T172" s="301">
        <f t="shared" si="272"/>
        <v>27.953999999999997</v>
      </c>
      <c r="U172" s="301"/>
      <c r="V172" s="301">
        <f>SUM(V170:V171)</f>
        <v>15.773654450599794</v>
      </c>
      <c r="W172" s="301">
        <f t="shared" ref="W172" si="282">SUM(W170:W171)</f>
        <v>12.173514856870275</v>
      </c>
      <c r="X172" s="301">
        <f t="shared" ref="X172" si="283">SUM(X170:X171)</f>
        <v>2.1858306925298887</v>
      </c>
      <c r="Y172" s="301">
        <f t="shared" si="273"/>
        <v>30.13299999999996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14.746988666342412</v>
      </c>
      <c r="C179" s="300">
        <v>13.862076759804824</v>
      </c>
      <c r="D179" s="300">
        <v>1.9142822686007828</v>
      </c>
      <c r="E179" s="300">
        <f>SUM(B179:D179)</f>
        <v>30.523347694748018</v>
      </c>
      <c r="F179" s="300"/>
      <c r="G179" s="300">
        <v>17.253911792448672</v>
      </c>
      <c r="H179" s="300">
        <v>15.802675808777501</v>
      </c>
      <c r="I179" s="300">
        <v>2.0125051059761199</v>
      </c>
      <c r="J179" s="300">
        <f>SUM(G179:I179)</f>
        <v>35.069092707202287</v>
      </c>
      <c r="K179" s="300"/>
      <c r="L179" s="300">
        <v>17.658805590419409</v>
      </c>
      <c r="M179" s="300">
        <v>15.467000764718415</v>
      </c>
      <c r="N179" s="300">
        <v>1.4199455281006623</v>
      </c>
      <c r="O179" s="300">
        <f>SUM(L179:N179)</f>
        <v>34.545751883238488</v>
      </c>
      <c r="P179" s="300"/>
      <c r="Q179" s="300">
        <v>19.151627280067338</v>
      </c>
      <c r="R179" s="300">
        <v>15.812882982459623</v>
      </c>
      <c r="S179" s="300">
        <v>1.5857227255453317</v>
      </c>
      <c r="T179" s="300">
        <f>SUM(Q179:S179)</f>
        <v>36.550232988072288</v>
      </c>
      <c r="U179" s="300"/>
      <c r="V179" s="300">
        <v>21.226356795713532</v>
      </c>
      <c r="W179" s="300">
        <v>15.429309036098086</v>
      </c>
      <c r="X179" s="300">
        <v>1.8045284853493959</v>
      </c>
      <c r="Y179" s="300">
        <f>SUM(V179:X179)</f>
        <v>38.460194317161012</v>
      </c>
    </row>
    <row r="180" spans="1:25" x14ac:dyDescent="0.2">
      <c r="A180" s="260" t="s">
        <v>364</v>
      </c>
      <c r="B180" s="300">
        <v>5.9473676934680144</v>
      </c>
      <c r="C180" s="300">
        <v>1.4796011955009316</v>
      </c>
      <c r="D180" s="300">
        <v>0.65368341628310989</v>
      </c>
      <c r="E180" s="300">
        <f t="shared" ref="E180:E181" si="284">SUM(B180:D180)</f>
        <v>8.0806523052520554</v>
      </c>
      <c r="F180" s="300"/>
      <c r="G180" s="300">
        <v>5.9800523326579489</v>
      </c>
      <c r="H180" s="300">
        <v>1.791402670963042</v>
      </c>
      <c r="I180" s="300">
        <v>1.3294522891766678</v>
      </c>
      <c r="J180" s="300">
        <f t="shared" ref="J180:J181" si="285">SUM(G180:I180)</f>
        <v>9.1009072927976593</v>
      </c>
      <c r="K180" s="300"/>
      <c r="L180" s="300">
        <v>5.9114111718238433</v>
      </c>
      <c r="M180" s="300">
        <v>1.7751100861942806</v>
      </c>
      <c r="N180" s="300">
        <v>1.5507268587433871</v>
      </c>
      <c r="O180" s="300">
        <f t="shared" ref="O180:O181" si="286">SUM(L180:N180)</f>
        <v>9.2372481167615117</v>
      </c>
      <c r="P180" s="300"/>
      <c r="Q180" s="300">
        <v>6.2399742487107517</v>
      </c>
      <c r="R180" s="300">
        <v>1.9192533092768165</v>
      </c>
      <c r="S180" s="300">
        <v>1.5545394539401653</v>
      </c>
      <c r="T180" s="300">
        <f t="shared" ref="T180:T181" si="287">SUM(Q180:S180)</f>
        <v>9.7137670119277342</v>
      </c>
      <c r="U180" s="300"/>
      <c r="V180" s="300">
        <v>6.5658619241771854</v>
      </c>
      <c r="W180" s="300">
        <v>2.0964652926509455</v>
      </c>
      <c r="X180" s="300">
        <v>1.4674784660108844</v>
      </c>
      <c r="Y180" s="300">
        <f t="shared" ref="Y180:Y181" si="288">SUM(V180:X180)</f>
        <v>10.129805682839017</v>
      </c>
    </row>
    <row r="181" spans="1:25" x14ac:dyDescent="0.2">
      <c r="A181" s="264" t="s">
        <v>363</v>
      </c>
      <c r="B181" s="301">
        <f>SUM(B179:B180)</f>
        <v>20.694356359810428</v>
      </c>
      <c r="C181" s="301">
        <f t="shared" ref="C181" si="289">SUM(C179:C180)</f>
        <v>15.341677955305755</v>
      </c>
      <c r="D181" s="301">
        <f t="shared" ref="D181" si="290">SUM(D179:D180)</f>
        <v>2.5679656848838928</v>
      </c>
      <c r="E181" s="301">
        <f t="shared" si="284"/>
        <v>38.604000000000077</v>
      </c>
      <c r="F181" s="301"/>
      <c r="G181" s="301">
        <f>SUM(G179:G180)</f>
        <v>23.23396412510662</v>
      </c>
      <c r="H181" s="301">
        <f t="shared" ref="H181" si="291">SUM(H179:H180)</f>
        <v>17.594078479740542</v>
      </c>
      <c r="I181" s="301">
        <f t="shared" ref="I181" si="292">SUM(I179:I180)</f>
        <v>3.3419573951527877</v>
      </c>
      <c r="J181" s="301">
        <f t="shared" si="285"/>
        <v>44.169999999999952</v>
      </c>
      <c r="K181" s="301"/>
      <c r="L181" s="301">
        <f>SUM(L179:L180)</f>
        <v>23.570216762243252</v>
      </c>
      <c r="M181" s="301">
        <f t="shared" ref="M181" si="293">SUM(M179:M180)</f>
        <v>17.242110850912695</v>
      </c>
      <c r="N181" s="301">
        <f t="shared" ref="N181" si="294">SUM(N179:N180)</f>
        <v>2.9706723868440497</v>
      </c>
      <c r="O181" s="301">
        <f t="shared" si="286"/>
        <v>43.782999999999994</v>
      </c>
      <c r="P181" s="301"/>
      <c r="Q181" s="301">
        <f>SUM(Q179:Q180)</f>
        <v>25.391601528778089</v>
      </c>
      <c r="R181" s="301">
        <f t="shared" ref="R181" si="295">SUM(R179:R180)</f>
        <v>17.732136291736438</v>
      </c>
      <c r="S181" s="301">
        <f t="shared" ref="S181" si="296">SUM(S179:S180)</f>
        <v>3.140262179485497</v>
      </c>
      <c r="T181" s="301">
        <f t="shared" si="287"/>
        <v>46.264000000000024</v>
      </c>
      <c r="U181" s="301"/>
      <c r="V181" s="301">
        <f>SUM(V179:V180)</f>
        <v>27.792218719890716</v>
      </c>
      <c r="W181" s="301">
        <f t="shared" ref="W181" si="297">SUM(W179:W180)</f>
        <v>17.52577432874903</v>
      </c>
      <c r="X181" s="301">
        <f t="shared" ref="X181" si="298">SUM(X179:X180)</f>
        <v>3.2720069513602805</v>
      </c>
      <c r="Y181" s="301">
        <f t="shared" si="288"/>
        <v>48.590000000000032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1.4568980433885557</v>
      </c>
      <c r="C188" s="300">
        <v>2.4668900947733317</v>
      </c>
      <c r="D188" s="300">
        <v>0.96635998166001325</v>
      </c>
      <c r="E188" s="300">
        <f>SUM(B188:D188)</f>
        <v>4.8901481198219008</v>
      </c>
      <c r="F188" s="300"/>
      <c r="G188" s="300">
        <v>1.3173739005408192</v>
      </c>
      <c r="H188" s="300">
        <v>2.0805241428597232</v>
      </c>
      <c r="I188" s="300">
        <v>0.95247044646978574</v>
      </c>
      <c r="J188" s="300">
        <f>SUM(G188:I188)</f>
        <v>4.3503684898703279</v>
      </c>
      <c r="K188" s="300"/>
      <c r="L188" s="300">
        <v>1.5560687643811302</v>
      </c>
      <c r="M188" s="300">
        <v>2.3042499167492325</v>
      </c>
      <c r="N188" s="300">
        <v>0.74805779191251809</v>
      </c>
      <c r="O188" s="300">
        <f>SUM(L188:N188)</f>
        <v>4.6083764730428811</v>
      </c>
      <c r="P188" s="300"/>
      <c r="Q188" s="300">
        <v>1.3345085055370811</v>
      </c>
      <c r="R188" s="300">
        <v>2.1115981275905122</v>
      </c>
      <c r="S188" s="300">
        <v>0.58559378924579863</v>
      </c>
      <c r="T188" s="300">
        <f>SUM(Q188:S188)</f>
        <v>4.0317004223733921</v>
      </c>
      <c r="U188" s="300"/>
      <c r="V188" s="300">
        <v>1.3382396680975848</v>
      </c>
      <c r="W188" s="300">
        <v>2.2487571250713967</v>
      </c>
      <c r="X188" s="300">
        <v>0.64392187436771164</v>
      </c>
      <c r="Y188" s="300">
        <f>SUM(V188:X188)</f>
        <v>4.2309186675366925</v>
      </c>
    </row>
    <row r="189" spans="1:25" x14ac:dyDescent="0.2">
      <c r="A189" s="260" t="s">
        <v>364</v>
      </c>
      <c r="B189" s="300">
        <v>1.8076327575471249</v>
      </c>
      <c r="C189" s="300">
        <v>1.7659370223133104</v>
      </c>
      <c r="D189" s="300">
        <v>1.6702821003176784</v>
      </c>
      <c r="E189" s="300">
        <f t="shared" ref="E189:E190" si="299">SUM(B189:D189)</f>
        <v>5.2438518801781138</v>
      </c>
      <c r="F189" s="300"/>
      <c r="G189" s="300">
        <v>2.0619168141077719</v>
      </c>
      <c r="H189" s="300">
        <v>1.2555576069759846</v>
      </c>
      <c r="I189" s="300">
        <v>2.0721570890459198</v>
      </c>
      <c r="J189" s="300">
        <f t="shared" ref="J189:J190" si="300">SUM(G189:I189)</f>
        <v>5.3896315101296768</v>
      </c>
      <c r="K189" s="300"/>
      <c r="L189" s="300">
        <v>1.7210016911396313</v>
      </c>
      <c r="M189" s="300">
        <v>1.3187232512383236</v>
      </c>
      <c r="N189" s="300">
        <v>1.6158985845791625</v>
      </c>
      <c r="O189" s="300">
        <f t="shared" ref="O189:O190" si="301">SUM(L189:N189)</f>
        <v>4.6556235269571173</v>
      </c>
      <c r="P189" s="300"/>
      <c r="Q189" s="300">
        <v>1.5790807169501462</v>
      </c>
      <c r="R189" s="300">
        <v>1.2498668797432759</v>
      </c>
      <c r="S189" s="300">
        <v>1.3313519809331926</v>
      </c>
      <c r="T189" s="300">
        <f t="shared" ref="T189:T190" si="302">SUM(Q189:S189)</f>
        <v>4.1602995776266152</v>
      </c>
      <c r="U189" s="300"/>
      <c r="V189" s="300">
        <v>1.7004822623683309</v>
      </c>
      <c r="W189" s="300">
        <v>1.3926111355721398</v>
      </c>
      <c r="X189" s="300">
        <v>1.4269879345228356</v>
      </c>
      <c r="Y189" s="300">
        <f t="shared" ref="Y189:Y190" si="303">SUM(V189:X189)</f>
        <v>4.520081332463306</v>
      </c>
    </row>
    <row r="190" spans="1:25" x14ac:dyDescent="0.2">
      <c r="A190" s="264" t="s">
        <v>363</v>
      </c>
      <c r="B190" s="301">
        <f>SUM(B188:B189)</f>
        <v>3.2645308009356806</v>
      </c>
      <c r="C190" s="301">
        <f t="shared" ref="C190" si="304">SUM(C188:C189)</f>
        <v>4.2328271170866421</v>
      </c>
      <c r="D190" s="301">
        <f t="shared" ref="D190" si="305">SUM(D188:D189)</f>
        <v>2.6366420819776915</v>
      </c>
      <c r="E190" s="301">
        <f t="shared" si="299"/>
        <v>10.134000000000015</v>
      </c>
      <c r="F190" s="301"/>
      <c r="G190" s="301">
        <f>SUM(G188:G189)</f>
        <v>3.3792907146485911</v>
      </c>
      <c r="H190" s="301">
        <f t="shared" ref="H190" si="306">SUM(H188:H189)</f>
        <v>3.3360817498357078</v>
      </c>
      <c r="I190" s="301">
        <f t="shared" ref="I190" si="307">SUM(I188:I189)</f>
        <v>3.0246275355157053</v>
      </c>
      <c r="J190" s="301">
        <f t="shared" si="300"/>
        <v>9.7400000000000038</v>
      </c>
      <c r="K190" s="301"/>
      <c r="L190" s="301">
        <f>SUM(L188:L189)</f>
        <v>3.2770704555207617</v>
      </c>
      <c r="M190" s="301">
        <f t="shared" ref="M190" si="308">SUM(M188:M189)</f>
        <v>3.6229731679875563</v>
      </c>
      <c r="N190" s="301">
        <f t="shared" ref="N190" si="309">SUM(N188:N189)</f>
        <v>2.3639563764916804</v>
      </c>
      <c r="O190" s="301">
        <f t="shared" si="301"/>
        <v>9.2639999999999993</v>
      </c>
      <c r="P190" s="301"/>
      <c r="Q190" s="301">
        <f>SUM(Q188:Q189)</f>
        <v>2.9135892224872273</v>
      </c>
      <c r="R190" s="301">
        <f t="shared" ref="R190" si="310">SUM(R188:R189)</f>
        <v>3.3614650073337882</v>
      </c>
      <c r="S190" s="301">
        <f t="shared" ref="S190" si="311">SUM(S188:S189)</f>
        <v>1.9169457701789914</v>
      </c>
      <c r="T190" s="301">
        <f t="shared" si="302"/>
        <v>8.1920000000000073</v>
      </c>
      <c r="U190" s="301"/>
      <c r="V190" s="301">
        <f>SUM(V188:V189)</f>
        <v>3.0387219304659157</v>
      </c>
      <c r="W190" s="301">
        <f t="shared" ref="W190" si="312">SUM(W188:W189)</f>
        <v>3.6413682606435365</v>
      </c>
      <c r="X190" s="301">
        <f t="shared" ref="X190" si="313">SUM(X188:X189)</f>
        <v>2.0709098088905473</v>
      </c>
      <c r="Y190" s="301">
        <f t="shared" si="303"/>
        <v>8.7509999999999994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2.5254800420529282</v>
      </c>
      <c r="C197" s="300">
        <v>2.3151008474196031</v>
      </c>
      <c r="D197" s="300">
        <v>2.1585117877657582</v>
      </c>
      <c r="E197" s="300">
        <f>SUM(B197:D197)</f>
        <v>6.9990926772382895</v>
      </c>
      <c r="F197" s="300"/>
      <c r="G197" s="300">
        <v>2.2221914102550557</v>
      </c>
      <c r="H197" s="300">
        <v>2.1625335466198954</v>
      </c>
      <c r="I197" s="300">
        <v>2.3312654442931455</v>
      </c>
      <c r="J197" s="300">
        <f>SUM(G197:I197)</f>
        <v>6.7159904011680966</v>
      </c>
      <c r="K197" s="300"/>
      <c r="L197" s="300">
        <v>2.2568992293027352</v>
      </c>
      <c r="M197" s="300">
        <v>1.8941403522343103</v>
      </c>
      <c r="N197" s="300">
        <v>2.2655032068449392</v>
      </c>
      <c r="O197" s="300">
        <f>SUM(L197:N197)</f>
        <v>6.4165427883819843</v>
      </c>
      <c r="P197" s="300"/>
      <c r="Q197" s="300">
        <v>2.1241630443533976</v>
      </c>
      <c r="R197" s="300">
        <v>1.8139881788275316</v>
      </c>
      <c r="S197" s="300">
        <v>2.207841050647509</v>
      </c>
      <c r="T197" s="300">
        <f>SUM(Q197:S197)</f>
        <v>6.1459922738284387</v>
      </c>
      <c r="U197" s="300"/>
      <c r="V197" s="300">
        <v>2.0406370217315897</v>
      </c>
      <c r="W197" s="300">
        <v>1.7671936732536428</v>
      </c>
      <c r="X197" s="300">
        <v>2.1872952297538606</v>
      </c>
      <c r="Y197" s="300">
        <f>SUM(V197:X197)</f>
        <v>5.9951259247390931</v>
      </c>
    </row>
    <row r="198" spans="1:25" x14ac:dyDescent="0.2">
      <c r="A198" s="260" t="s">
        <v>364</v>
      </c>
      <c r="B198" s="300">
        <v>2.6160599730893628</v>
      </c>
      <c r="C198" s="300">
        <v>0.75239781426907504</v>
      </c>
      <c r="D198" s="300">
        <v>0.99544953540327474</v>
      </c>
      <c r="E198" s="300">
        <f t="shared" ref="E198:E199" si="314">SUM(B198:D198)</f>
        <v>4.3639073227617127</v>
      </c>
      <c r="F198" s="300"/>
      <c r="G198" s="300">
        <v>1.9620523997159884</v>
      </c>
      <c r="H198" s="300">
        <v>0.99690082450402695</v>
      </c>
      <c r="I198" s="300">
        <v>0.72805637461188288</v>
      </c>
      <c r="J198" s="300">
        <f t="shared" ref="J198:J199" si="315">SUM(G198:I198)</f>
        <v>3.687009598831898</v>
      </c>
      <c r="K198" s="300"/>
      <c r="L198" s="300">
        <v>1.9951105594165326</v>
      </c>
      <c r="M198" s="300">
        <v>0.86039775519114792</v>
      </c>
      <c r="N198" s="300">
        <v>0.51294889701034552</v>
      </c>
      <c r="O198" s="300">
        <f t="shared" ref="O198:O199" si="316">SUM(L198:N198)</f>
        <v>3.3684572116180265</v>
      </c>
      <c r="P198" s="300"/>
      <c r="Q198" s="300">
        <v>2.0019805719787249</v>
      </c>
      <c r="R198" s="300">
        <v>0.83287928382697896</v>
      </c>
      <c r="S198" s="300">
        <v>0.5141478703658644</v>
      </c>
      <c r="T198" s="300">
        <f t="shared" ref="T198:T199" si="317">SUM(Q198:S198)</f>
        <v>3.3490077261715685</v>
      </c>
      <c r="U198" s="300"/>
      <c r="V198" s="300">
        <v>2.1109474319140467</v>
      </c>
      <c r="W198" s="300">
        <v>0.84095778642915664</v>
      </c>
      <c r="X198" s="300">
        <v>0.5399688569176937</v>
      </c>
      <c r="Y198" s="300">
        <f t="shared" ref="Y198:Y199" si="318">SUM(V198:X198)</f>
        <v>3.4918740752608968</v>
      </c>
    </row>
    <row r="199" spans="1:25" x14ac:dyDescent="0.2">
      <c r="A199" s="264" t="s">
        <v>363</v>
      </c>
      <c r="B199" s="301">
        <f>SUM(B197:B198)</f>
        <v>5.141540015142291</v>
      </c>
      <c r="C199" s="301">
        <f t="shared" ref="C199" si="319">SUM(C197:C198)</f>
        <v>3.0674986616886781</v>
      </c>
      <c r="D199" s="301">
        <f t="shared" ref="D199" si="320">SUM(D197:D198)</f>
        <v>3.1539613231690331</v>
      </c>
      <c r="E199" s="301">
        <f t="shared" si="314"/>
        <v>11.363000000000003</v>
      </c>
      <c r="F199" s="301"/>
      <c r="G199" s="301">
        <f>SUM(G197:G198)</f>
        <v>4.1842438099710444</v>
      </c>
      <c r="H199" s="301">
        <f t="shared" ref="H199" si="321">SUM(H197:H198)</f>
        <v>3.1594343711239223</v>
      </c>
      <c r="I199" s="301">
        <f t="shared" ref="I199" si="322">SUM(I197:I198)</f>
        <v>3.0593218189050284</v>
      </c>
      <c r="J199" s="301">
        <f t="shared" si="315"/>
        <v>10.402999999999995</v>
      </c>
      <c r="K199" s="301"/>
      <c r="L199" s="301">
        <f>SUM(L197:L198)</f>
        <v>4.2520097887192678</v>
      </c>
      <c r="M199" s="301">
        <f t="shared" ref="M199" si="323">SUM(M197:M198)</f>
        <v>2.754538107425458</v>
      </c>
      <c r="N199" s="301">
        <f t="shared" ref="N199" si="324">SUM(N197:N198)</f>
        <v>2.778452103855285</v>
      </c>
      <c r="O199" s="301">
        <f t="shared" si="316"/>
        <v>9.7850000000000108</v>
      </c>
      <c r="P199" s="301"/>
      <c r="Q199" s="301">
        <f>SUM(Q197:Q198)</f>
        <v>4.1261436163321221</v>
      </c>
      <c r="R199" s="301">
        <f t="shared" ref="R199" si="325">SUM(R197:R198)</f>
        <v>2.6468674626545106</v>
      </c>
      <c r="S199" s="301">
        <f t="shared" ref="S199" si="326">SUM(S197:S198)</f>
        <v>2.7219889210133736</v>
      </c>
      <c r="T199" s="301">
        <f t="shared" si="317"/>
        <v>9.4950000000000063</v>
      </c>
      <c r="U199" s="301"/>
      <c r="V199" s="301">
        <f>SUM(V197:V198)</f>
        <v>4.1515844536456363</v>
      </c>
      <c r="W199" s="301">
        <f t="shared" ref="W199" si="327">SUM(W197:W198)</f>
        <v>2.6081514596827997</v>
      </c>
      <c r="X199" s="301">
        <f t="shared" ref="X199" si="328">SUM(X197:X198)</f>
        <v>2.7272640866715543</v>
      </c>
      <c r="Y199" s="301">
        <f t="shared" si="318"/>
        <v>9.4869999999999912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The Marches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0.64846431068388277</v>
      </c>
      <c r="N7">
        <f>'Ind T4'!C122</f>
        <v>0.48460293684742251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2.5497584640853166</v>
      </c>
      <c r="N9">
        <f>'Ind T4'!C120</f>
        <v>0.696898005653801</v>
      </c>
    </row>
    <row r="10" spans="1:16" x14ac:dyDescent="0.2">
      <c r="L10" s="13" t="str">
        <f>'Ind T4'!A80</f>
        <v>Education</v>
      </c>
      <c r="M10">
        <f>'Ind T4'!B119</f>
        <v>-1.1567933102465733</v>
      </c>
      <c r="N10">
        <f>'Ind T4'!C119</f>
        <v>0.72364405692397771</v>
      </c>
    </row>
    <row r="11" spans="1:16" x14ac:dyDescent="0.2">
      <c r="L11" s="13" t="str">
        <f>'Ind T4'!A79</f>
        <v>Public admin. and defence</v>
      </c>
      <c r="M11">
        <f>'Ind T4'!B118</f>
        <v>-2.8691409444583149</v>
      </c>
      <c r="N11">
        <f>'Ind T4'!C118</f>
        <v>0.20847013868601216</v>
      </c>
    </row>
    <row r="12" spans="1:16" x14ac:dyDescent="0.2">
      <c r="L12" s="1" t="str">
        <f>CONCATENATE("[",'Ind T4'!A78,"]")</f>
        <v>[Non-marketed services]</v>
      </c>
      <c r="M12">
        <f>'Ind T4'!B117</f>
        <v>0.38134831860747731</v>
      </c>
      <c r="N12">
        <f>'Ind T4'!C117</f>
        <v>0.63365387547558161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-2.9459719575289367</v>
      </c>
      <c r="N14" s="13">
        <f>'Ind T4'!C115</f>
        <v>-0.20597531535615499</v>
      </c>
    </row>
    <row r="15" spans="1:16" x14ac:dyDescent="0.2">
      <c r="L15" s="13" t="str">
        <f>'Ind T4'!A75</f>
        <v>Arts and entertainment</v>
      </c>
      <c r="M15" s="13">
        <f>'Ind T4'!B114</f>
        <v>-1.7791859362644047</v>
      </c>
      <c r="N15" s="13">
        <f>'Ind T4'!C114</f>
        <v>-0.37906599923047679</v>
      </c>
    </row>
    <row r="16" spans="1:16" x14ac:dyDescent="0.2">
      <c r="L16" s="13" t="str">
        <f>'Ind T4'!A74</f>
        <v>Support services</v>
      </c>
      <c r="M16" s="13">
        <f>'Ind T4'!B113</f>
        <v>-0.19926440508643006</v>
      </c>
      <c r="N16" s="13">
        <f>'Ind T4'!C113</f>
        <v>0.98859637189561145</v>
      </c>
    </row>
    <row r="17" spans="12:14" x14ac:dyDescent="0.2">
      <c r="L17" s="13" t="str">
        <f>'Ind T4'!A73</f>
        <v>Professional services</v>
      </c>
      <c r="M17" s="13">
        <f>'Ind T4'!B112</f>
        <v>3.5233597181050458</v>
      </c>
      <c r="N17" s="13">
        <f>'Ind T4'!C112</f>
        <v>0.68292364837585495</v>
      </c>
    </row>
    <row r="18" spans="12:14" x14ac:dyDescent="0.2">
      <c r="L18" s="13" t="str">
        <f>'Ind T4'!A72</f>
        <v>Real estate</v>
      </c>
      <c r="M18" s="13">
        <f>'Ind T4'!B111</f>
        <v>2.3196651537780388</v>
      </c>
      <c r="N18" s="13">
        <f>'Ind T4'!C111</f>
        <v>1.0215979201106729</v>
      </c>
    </row>
    <row r="19" spans="12:14" x14ac:dyDescent="0.2">
      <c r="L19" t="str">
        <f>'Ind T4'!A71</f>
        <v>Finance and insurance</v>
      </c>
      <c r="M19">
        <f>'Ind T4'!B110</f>
        <v>4.6702372008612603</v>
      </c>
      <c r="N19">
        <f>'Ind T4'!C110</f>
        <v>-0.36485115780025001</v>
      </c>
    </row>
    <row r="20" spans="12:14" x14ac:dyDescent="0.2">
      <c r="L20" t="str">
        <f>'Ind T4'!A70</f>
        <v>Information technology</v>
      </c>
      <c r="M20">
        <f>'Ind T4'!B109</f>
        <v>1.8793712372920046</v>
      </c>
      <c r="N20">
        <f>'Ind T4'!C109</f>
        <v>0.95162324374069573</v>
      </c>
    </row>
    <row r="21" spans="12:14" x14ac:dyDescent="0.2">
      <c r="L21" t="str">
        <f>'Ind T4'!A69</f>
        <v>Media</v>
      </c>
      <c r="M21">
        <f>'Ind T4'!B108</f>
        <v>8.1269397802697476</v>
      </c>
      <c r="N21">
        <f>'Ind T4'!C108</f>
        <v>-1.7292072595742614E-2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1.1133578035142921</v>
      </c>
      <c r="N22">
        <f>'Ind T4'!C107</f>
        <v>0.52953204536350107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3.1177054715457286</v>
      </c>
      <c r="N24">
        <f>'Ind T4'!C105</f>
        <v>2.077412162391612</v>
      </c>
    </row>
    <row r="25" spans="12:14" x14ac:dyDescent="0.2">
      <c r="L25" s="13" t="str">
        <f>'Ind T4'!A65</f>
        <v>Transport and storage</v>
      </c>
      <c r="M25">
        <f>'Ind T4'!B104</f>
        <v>0.83577085056498746</v>
      </c>
      <c r="N25">
        <f>'Ind T4'!C104</f>
        <v>0.88838954860384067</v>
      </c>
    </row>
    <row r="26" spans="12:14" x14ac:dyDescent="0.2">
      <c r="L26" s="13" t="str">
        <f>'Ind T4'!A64</f>
        <v>Wholesale and retail trade</v>
      </c>
      <c r="M26">
        <f>'Ind T4'!B103</f>
        <v>-0.29333983748948134</v>
      </c>
      <c r="N26">
        <f>'Ind T4'!C103</f>
        <v>0.11848393948723501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0.71984729055176722</v>
      </c>
      <c r="N27">
        <f>'Ind T4'!C102</f>
        <v>0.80425551296039455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4.4232028056659933</v>
      </c>
      <c r="N29">
        <f>'Ind T4'!C100</f>
        <v>0.13296601787591289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0.27205117630182407</v>
      </c>
      <c r="N31">
        <f>'Ind T4'!C98</f>
        <v>-0.54716561465083524</v>
      </c>
    </row>
    <row r="32" spans="12:14" x14ac:dyDescent="0.2">
      <c r="L32" s="13" t="str">
        <f>'Ind T4'!A58</f>
        <v>Engineering</v>
      </c>
      <c r="M32">
        <f>'Ind T4'!B97</f>
        <v>1.2102514553213428</v>
      </c>
      <c r="N32">
        <f>'Ind T4'!C97</f>
        <v>-0.10095204018101267</v>
      </c>
    </row>
    <row r="33" spans="12:14" x14ac:dyDescent="0.2">
      <c r="L33" s="13" t="str">
        <f>'Ind T4'!A57</f>
        <v>Food drink and tobacco</v>
      </c>
      <c r="M33">
        <f>'Ind T4'!B96</f>
        <v>0.64380773637910949</v>
      </c>
      <c r="N33">
        <f>'Ind T4'!C96</f>
        <v>-0.13574290279554369</v>
      </c>
    </row>
    <row r="34" spans="12:14" x14ac:dyDescent="0.2">
      <c r="L34" s="1" t="str">
        <f>CONCATENATE("[",'Ind T4'!A56,"]")</f>
        <v>[Manufacturing]</v>
      </c>
      <c r="M34">
        <f>'Ind T4'!B95</f>
        <v>0.4813468556643663</v>
      </c>
      <c r="N34">
        <f>'Ind T4'!C95</f>
        <v>-0.38854719790394343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-0.65699120410158685</v>
      </c>
      <c r="N36">
        <f>'Ind T4'!C93</f>
        <v>0.67230894940402131</v>
      </c>
    </row>
    <row r="37" spans="12:14" x14ac:dyDescent="0.2">
      <c r="L37" s="13" t="str">
        <f>'Ind T4'!A53</f>
        <v>Electricity and gas</v>
      </c>
      <c r="M37">
        <f>'Ind T4'!B92</f>
        <v>-1.7091386352668603</v>
      </c>
      <c r="N37">
        <f>'Ind T4'!C92</f>
        <v>-0.36124382874926919</v>
      </c>
    </row>
    <row r="38" spans="12:14" x14ac:dyDescent="0.2">
      <c r="L38" s="13" t="str">
        <f>'Ind T4'!A52</f>
        <v>Mining and quarrying</v>
      </c>
      <c r="M38">
        <f>'Ind T4'!B91</f>
        <v>4.7269029047684485</v>
      </c>
      <c r="N38">
        <f>'Ind T4'!C91</f>
        <v>-3.0942151784391192</v>
      </c>
    </row>
    <row r="39" spans="12:14" x14ac:dyDescent="0.2">
      <c r="L39" s="45" t="str">
        <f>'Ind T4'!A51</f>
        <v>Agriculture</v>
      </c>
      <c r="M39">
        <f>'Ind T4'!B90</f>
        <v>-8.6041367220954452</v>
      </c>
      <c r="N39">
        <f>'Ind T4'!C90</f>
        <v>0.26210354593489971</v>
      </c>
    </row>
    <row r="40" spans="12:14" x14ac:dyDescent="0.2">
      <c r="L40" s="1" t="str">
        <f>CONCATENATE("[",'Ind T4'!A50,"]")</f>
        <v>[Primary sector and utilities]</v>
      </c>
      <c r="M40">
        <f>'Ind T4'!B89</f>
        <v>-6.5238916796685249</v>
      </c>
      <c r="N40">
        <f>'Ind T4'!C89</f>
        <v>0.21148478053301112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The Marches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19.776999999999987</v>
      </c>
      <c r="N5" s="11">
        <f t="shared" ref="N5:AL5" si="1">SUM(N6:N9)</f>
        <v>15.017000000000005</v>
      </c>
      <c r="O5" s="11">
        <f t="shared" si="1"/>
        <v>16.361999999999995</v>
      </c>
      <c r="P5" s="11">
        <f t="shared" si="1"/>
        <v>16.196999999999964</v>
      </c>
      <c r="Q5" s="11">
        <f t="shared" si="1"/>
        <v>17.697000000000006</v>
      </c>
      <c r="R5" s="11">
        <f t="shared" si="1"/>
        <v>17.668999999999958</v>
      </c>
      <c r="S5" s="11">
        <f t="shared" si="1"/>
        <v>14.210999999999965</v>
      </c>
      <c r="T5" s="11">
        <f t="shared" si="1"/>
        <v>12.420000000000009</v>
      </c>
      <c r="U5" s="11">
        <f t="shared" si="1"/>
        <v>19.452999999999996</v>
      </c>
      <c r="V5" s="11">
        <f t="shared" si="1"/>
        <v>16.173000000000002</v>
      </c>
      <c r="W5" s="11">
        <f t="shared" si="1"/>
        <v>12.609999999999982</v>
      </c>
      <c r="X5" s="11">
        <f t="shared" si="1"/>
        <v>12.603000000000002</v>
      </c>
      <c r="Y5" s="11">
        <f t="shared" si="1"/>
        <v>12.641999999999975</v>
      </c>
      <c r="Z5" s="11">
        <f t="shared" si="1"/>
        <v>12.758000000000013</v>
      </c>
      <c r="AA5" s="11">
        <f t="shared" si="1"/>
        <v>12.92199999999999</v>
      </c>
      <c r="AB5" s="11">
        <f t="shared" si="1"/>
        <v>12.958999999999993</v>
      </c>
      <c r="AC5" s="11">
        <f t="shared" si="1"/>
        <v>12.986000000000002</v>
      </c>
      <c r="AD5" s="11">
        <f t="shared" si="1"/>
        <v>12.999999999999979</v>
      </c>
      <c r="AE5" s="11">
        <f t="shared" si="1"/>
        <v>13.005000000000004</v>
      </c>
      <c r="AF5" s="11">
        <f t="shared" si="1"/>
        <v>13.003000000000036</v>
      </c>
      <c r="AG5" s="11">
        <f t="shared" si="1"/>
        <v>13.009999999999987</v>
      </c>
      <c r="AH5" s="11">
        <f t="shared" si="1"/>
        <v>13.012999999999989</v>
      </c>
      <c r="AI5" s="11">
        <f t="shared" si="1"/>
        <v>13.016000000000014</v>
      </c>
      <c r="AJ5" s="11">
        <f t="shared" si="1"/>
        <v>13.017000000000014</v>
      </c>
      <c r="AK5" s="11">
        <f t="shared" si="1"/>
        <v>13.016999999999985</v>
      </c>
      <c r="AL5" s="11">
        <f t="shared" si="1"/>
        <v>13.015999999999996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16.474999999999987</v>
      </c>
      <c r="N6" s="11">
        <v>11.544</v>
      </c>
      <c r="O6" s="11">
        <v>11.87299999999999</v>
      </c>
      <c r="P6" s="11">
        <v>12.731999999999969</v>
      </c>
      <c r="Q6" s="11">
        <v>13.898000000000001</v>
      </c>
      <c r="R6" s="11">
        <v>13.900999999999968</v>
      </c>
      <c r="S6" s="11">
        <v>11.12599999999996</v>
      </c>
      <c r="T6" s="11">
        <v>8.8550000000000058</v>
      </c>
      <c r="U6" s="11">
        <v>15.594000000000003</v>
      </c>
      <c r="V6" s="11">
        <v>12.237000000000004</v>
      </c>
      <c r="W6" s="11">
        <v>8.8649999999999896</v>
      </c>
      <c r="X6" s="11">
        <v>8.9490000000000052</v>
      </c>
      <c r="Y6" s="11">
        <v>9.0259999999999838</v>
      </c>
      <c r="Z6" s="11">
        <v>9.1350000000000087</v>
      </c>
      <c r="AA6" s="11">
        <v>9.2139999999999898</v>
      </c>
      <c r="AB6" s="11">
        <v>9.209999999999992</v>
      </c>
      <c r="AC6" s="11">
        <v>9.2109999999999967</v>
      </c>
      <c r="AD6" s="11">
        <v>9.2109999999999861</v>
      </c>
      <c r="AE6" s="11">
        <v>9.208000000000002</v>
      </c>
      <c r="AF6" s="11">
        <v>9.204000000000029</v>
      </c>
      <c r="AG6" s="11">
        <v>9.208999999999989</v>
      </c>
      <c r="AH6" s="11">
        <v>9.2129999999999903</v>
      </c>
      <c r="AI6" s="11">
        <v>9.2170000000000094</v>
      </c>
      <c r="AJ6" s="11">
        <v>9.2190000000000119</v>
      </c>
      <c r="AK6" s="172">
        <v>9.2199999999999847</v>
      </c>
      <c r="AL6" s="11">
        <v>9.2199999999999935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0.27100000000000013</v>
      </c>
      <c r="N7" s="11">
        <v>0.25299999999999911</v>
      </c>
      <c r="O7" s="11">
        <v>0.76600000000000001</v>
      </c>
      <c r="P7" s="11">
        <v>0.37200000000000111</v>
      </c>
      <c r="Q7" s="11">
        <v>0.25800000000000012</v>
      </c>
      <c r="R7" s="11">
        <v>0.43500000000000155</v>
      </c>
      <c r="S7" s="11">
        <v>0.18100000000000066</v>
      </c>
      <c r="T7" s="11">
        <v>0.2960000000000001</v>
      </c>
      <c r="U7" s="11">
        <v>0.45699999999999985</v>
      </c>
      <c r="V7" s="11">
        <v>0.5310000000000008</v>
      </c>
      <c r="W7" s="11">
        <v>0.5480000000000016</v>
      </c>
      <c r="X7" s="11">
        <v>0.52499999999999936</v>
      </c>
      <c r="Y7" s="11">
        <v>0.51600000000000157</v>
      </c>
      <c r="Z7" s="11">
        <v>0.49600000000000055</v>
      </c>
      <c r="AA7" s="11">
        <v>0.47699999999999965</v>
      </c>
      <c r="AB7" s="11">
        <v>0.45999999999999869</v>
      </c>
      <c r="AC7" s="11">
        <v>0.44499999999999995</v>
      </c>
      <c r="AD7" s="11">
        <v>0.43099999999999922</v>
      </c>
      <c r="AE7" s="11">
        <v>0.4180000000000002</v>
      </c>
      <c r="AF7" s="11">
        <v>0.40499999999999903</v>
      </c>
      <c r="AG7" s="11">
        <v>0.39399999999999946</v>
      </c>
      <c r="AH7" s="11">
        <v>0.38200000000000062</v>
      </c>
      <c r="AI7" s="11">
        <v>0.37100000000000016</v>
      </c>
      <c r="AJ7" s="11">
        <v>0.36099999999999982</v>
      </c>
      <c r="AK7" s="172">
        <v>0.35100000000000037</v>
      </c>
      <c r="AL7" s="11">
        <v>0.34200000000000003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0.2990000000000001</v>
      </c>
      <c r="N8" s="11">
        <v>0.49700000000000127</v>
      </c>
      <c r="O8" s="11">
        <v>1.1920000000000024</v>
      </c>
      <c r="P8" s="11">
        <v>0.41999999999999971</v>
      </c>
      <c r="Q8" s="11">
        <v>0.8869999999999999</v>
      </c>
      <c r="R8" s="11">
        <v>0.5569999999999995</v>
      </c>
      <c r="S8" s="11">
        <v>0.65400000000000058</v>
      </c>
      <c r="T8" s="11">
        <v>0.57700000000000173</v>
      </c>
      <c r="U8" s="11">
        <v>0.38400000000000101</v>
      </c>
      <c r="V8" s="11">
        <v>0.46400000000000047</v>
      </c>
      <c r="W8" s="11">
        <v>0.51099999999999957</v>
      </c>
      <c r="X8" s="11">
        <v>0.50399999999999978</v>
      </c>
      <c r="Y8" s="11">
        <v>0.4950000000000005</v>
      </c>
      <c r="Z8" s="11">
        <v>0.49299999999999938</v>
      </c>
      <c r="AA8" s="11">
        <v>0.49199999999999872</v>
      </c>
      <c r="AB8" s="11">
        <v>0.49099999999999938</v>
      </c>
      <c r="AC8" s="11">
        <v>0.48999999999999927</v>
      </c>
      <c r="AD8" s="11">
        <v>0.48899999999999982</v>
      </c>
      <c r="AE8" s="11">
        <v>0.48799999999999999</v>
      </c>
      <c r="AF8" s="11">
        <v>0.48699999999999866</v>
      </c>
      <c r="AG8" s="11">
        <v>0.48699999999999943</v>
      </c>
      <c r="AH8" s="11">
        <v>0.4860000000000011</v>
      </c>
      <c r="AI8" s="11">
        <v>0.4860000000000001</v>
      </c>
      <c r="AJ8" s="11">
        <v>0.48499999999999938</v>
      </c>
      <c r="AK8" s="172">
        <v>0.48499999999999938</v>
      </c>
      <c r="AL8" s="11">
        <v>0.48400000000000037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2.7319999999999984</v>
      </c>
      <c r="N9" s="11">
        <v>2.7230000000000043</v>
      </c>
      <c r="O9" s="11">
        <v>2.5310000000000019</v>
      </c>
      <c r="P9" s="11">
        <v>2.6729999999999934</v>
      </c>
      <c r="Q9" s="11">
        <v>2.6540000000000035</v>
      </c>
      <c r="R9" s="11">
        <v>2.7759999999999896</v>
      </c>
      <c r="S9" s="11">
        <v>2.2500000000000031</v>
      </c>
      <c r="T9" s="11">
        <v>2.6920000000000011</v>
      </c>
      <c r="U9" s="11">
        <v>3.017999999999994</v>
      </c>
      <c r="V9" s="11">
        <v>2.9409999999999972</v>
      </c>
      <c r="W9" s="11">
        <v>2.6859999999999919</v>
      </c>
      <c r="X9" s="11">
        <v>2.6249999999999982</v>
      </c>
      <c r="Y9" s="11">
        <v>2.6049999999999889</v>
      </c>
      <c r="Z9" s="11">
        <v>2.6340000000000061</v>
      </c>
      <c r="AA9" s="11">
        <v>2.7390000000000017</v>
      </c>
      <c r="AB9" s="11">
        <v>2.7980000000000023</v>
      </c>
      <c r="AC9" s="11">
        <v>2.8400000000000065</v>
      </c>
      <c r="AD9" s="11">
        <v>2.8689999999999953</v>
      </c>
      <c r="AE9" s="11">
        <v>2.8910000000000018</v>
      </c>
      <c r="AF9" s="11">
        <v>2.9070000000000094</v>
      </c>
      <c r="AG9" s="11">
        <v>2.9199999999999973</v>
      </c>
      <c r="AH9" s="11">
        <v>2.9319999999999968</v>
      </c>
      <c r="AI9" s="11">
        <v>2.9420000000000033</v>
      </c>
      <c r="AJ9" s="11">
        <v>2.9520000000000017</v>
      </c>
      <c r="AK9" s="172">
        <v>2.9610000000000012</v>
      </c>
      <c r="AL9" s="11">
        <v>2.9700000000000029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42.21399999999992</v>
      </c>
      <c r="N11" s="11">
        <f t="shared" si="2"/>
        <v>42.124999999999957</v>
      </c>
      <c r="O11" s="11">
        <f t="shared" si="2"/>
        <v>40.724999999999959</v>
      </c>
      <c r="P11" s="11">
        <f t="shared" si="2"/>
        <v>41.166999999999959</v>
      </c>
      <c r="Q11" s="11">
        <f t="shared" si="2"/>
        <v>41.895999999999958</v>
      </c>
      <c r="R11" s="11">
        <f t="shared" ref="R11" si="3">SUM(R12:R14)</f>
        <v>41.151999999999894</v>
      </c>
      <c r="S11" s="11">
        <f t="shared" ref="S11" si="4">SUM(S12:S14)</f>
        <v>40.513999999999932</v>
      </c>
      <c r="T11" s="11">
        <f t="shared" ref="T11" si="5">SUM(T12:T14)</f>
        <v>41.025000000000013</v>
      </c>
      <c r="U11" s="11">
        <f t="shared" ref="U11" si="6">SUM(U12:U14)</f>
        <v>41.176000000000094</v>
      </c>
      <c r="V11" s="11">
        <f t="shared" ref="V11" si="7">SUM(V12:V14)</f>
        <v>43.554000000000009</v>
      </c>
      <c r="W11" s="11">
        <f t="shared" ref="W11" si="8">SUM(W12:W14)</f>
        <v>42.151999999999937</v>
      </c>
      <c r="X11" s="11">
        <f t="shared" ref="X11" si="9">SUM(X12:X14)</f>
        <v>42.424999999999962</v>
      </c>
      <c r="Y11" s="11">
        <f t="shared" ref="Y11" si="10">SUM(Y12:Y14)</f>
        <v>42.255000000000052</v>
      </c>
      <c r="Z11" s="11">
        <f t="shared" ref="Z11" si="11">SUM(Z12:Z14)</f>
        <v>42.220999999999947</v>
      </c>
      <c r="AA11" s="11">
        <f t="shared" ref="AA11" si="12">SUM(AA12:AA14)</f>
        <v>42.141000000000041</v>
      </c>
      <c r="AB11" s="11">
        <f t="shared" ref="AB11" si="13">SUM(AB12:AB14)</f>
        <v>41.911999999999992</v>
      </c>
      <c r="AC11" s="11">
        <f t="shared" ref="AC11" si="14">SUM(AC12:AC14)</f>
        <v>41.68199999999996</v>
      </c>
      <c r="AD11" s="11">
        <f>SUM(AD12:AD14)</f>
        <v>41.435999999999986</v>
      </c>
      <c r="AE11" s="11">
        <f t="shared" ref="AE11" si="15">SUM(AE12:AE14)</f>
        <v>41.196000000000033</v>
      </c>
      <c r="AF11" s="11">
        <f t="shared" ref="AF11" si="16">SUM(AF12:AF14)</f>
        <v>40.964000000000063</v>
      </c>
      <c r="AG11" s="11">
        <f t="shared" ref="AG11:AL11" si="17">SUM(AG12:AG14)</f>
        <v>40.770999999999951</v>
      </c>
      <c r="AH11" s="11">
        <f t="shared" si="17"/>
        <v>40.559999999999988</v>
      </c>
      <c r="AI11" s="11">
        <f t="shared" si="17"/>
        <v>40.353000000000065</v>
      </c>
      <c r="AJ11" s="11">
        <f t="shared" si="17"/>
        <v>40.149999999999977</v>
      </c>
      <c r="AK11" s="11">
        <f t="shared" si="17"/>
        <v>39.950999999999908</v>
      </c>
      <c r="AL11" s="11">
        <f t="shared" si="17"/>
        <v>39.760999999999996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9.8279999999999692</v>
      </c>
      <c r="N12" s="11">
        <v>9.4870000000000143</v>
      </c>
      <c r="O12" s="11">
        <v>9.8529999999999784</v>
      </c>
      <c r="P12" s="11">
        <v>9.1780000000000133</v>
      </c>
      <c r="Q12" s="11">
        <v>9.1079999999999988</v>
      </c>
      <c r="R12" s="11">
        <v>9.506999999999989</v>
      </c>
      <c r="S12" s="11">
        <v>9.5429999999999833</v>
      </c>
      <c r="T12" s="11">
        <v>10.202999999999982</v>
      </c>
      <c r="U12" s="11">
        <v>9.5900000000000194</v>
      </c>
      <c r="V12" s="11">
        <v>9.8970000000000038</v>
      </c>
      <c r="W12" s="11">
        <v>9.8170000000000019</v>
      </c>
      <c r="X12" s="11">
        <v>9.8389999999999667</v>
      </c>
      <c r="Y12" s="11">
        <v>9.8709999999999667</v>
      </c>
      <c r="Z12" s="11">
        <v>9.9499999999999797</v>
      </c>
      <c r="AA12" s="11">
        <v>9.9560000000000155</v>
      </c>
      <c r="AB12" s="11">
        <v>9.9160000000000057</v>
      </c>
      <c r="AC12" s="11">
        <v>9.8980000000000068</v>
      </c>
      <c r="AD12" s="11">
        <v>9.8719999999999946</v>
      </c>
      <c r="AE12" s="11">
        <v>9.8419999999999952</v>
      </c>
      <c r="AF12" s="11">
        <v>9.8100000000000058</v>
      </c>
      <c r="AG12" s="11">
        <v>9.7810000000000272</v>
      </c>
      <c r="AH12" s="11">
        <v>9.7509999999999799</v>
      </c>
      <c r="AI12" s="11">
        <v>9.7200000000000291</v>
      </c>
      <c r="AJ12" s="11">
        <v>9.6880000000000077</v>
      </c>
      <c r="AK12" s="172">
        <v>9.6539999999999555</v>
      </c>
      <c r="AL12" s="11">
        <v>9.6189999999999785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6.9300000000000122</v>
      </c>
      <c r="N13" s="11">
        <v>7.5759999999999748</v>
      </c>
      <c r="O13" s="11">
        <v>6.7359999999999829</v>
      </c>
      <c r="P13" s="11">
        <v>6.1129999999999818</v>
      </c>
      <c r="Q13" s="11">
        <v>6.0499999999999714</v>
      </c>
      <c r="R13" s="11">
        <v>5.3229999999999968</v>
      </c>
      <c r="S13" s="11">
        <v>6.0109999999999992</v>
      </c>
      <c r="T13" s="11">
        <v>5.4470000000000045</v>
      </c>
      <c r="U13" s="11">
        <v>6.1800000000000281</v>
      </c>
      <c r="V13" s="11">
        <v>6.1200000000000072</v>
      </c>
      <c r="W13" s="11">
        <v>5.6529999999999783</v>
      </c>
      <c r="X13" s="11">
        <v>5.952000000000008</v>
      </c>
      <c r="Y13" s="11">
        <v>5.9590000000000041</v>
      </c>
      <c r="Z13" s="11">
        <v>6.0610000000000097</v>
      </c>
      <c r="AA13" s="11">
        <v>6.1179999999999879</v>
      </c>
      <c r="AB13" s="11">
        <v>6.1260000000000074</v>
      </c>
      <c r="AC13" s="11">
        <v>6.0680000000000076</v>
      </c>
      <c r="AD13" s="11">
        <v>6.008999999999987</v>
      </c>
      <c r="AE13" s="11">
        <v>5.9500000000000313</v>
      </c>
      <c r="AF13" s="11">
        <v>5.8909999999999911</v>
      </c>
      <c r="AG13" s="11">
        <v>5.8419999999999828</v>
      </c>
      <c r="AH13" s="11">
        <v>5.7900000000000089</v>
      </c>
      <c r="AI13" s="11">
        <v>5.7360000000000007</v>
      </c>
      <c r="AJ13" s="11">
        <v>5.6799999999999935</v>
      </c>
      <c r="AK13" s="172">
        <v>5.6250000000000151</v>
      </c>
      <c r="AL13" s="11">
        <v>5.5679999999999978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25.455999999999939</v>
      </c>
      <c r="N14" s="11">
        <v>25.061999999999966</v>
      </c>
      <c r="O14" s="11">
        <v>24.135999999999996</v>
      </c>
      <c r="P14" s="11">
        <v>25.875999999999966</v>
      </c>
      <c r="Q14" s="11">
        <v>26.737999999999985</v>
      </c>
      <c r="R14" s="11">
        <v>26.321999999999907</v>
      </c>
      <c r="S14" s="11">
        <v>24.959999999999951</v>
      </c>
      <c r="T14" s="11">
        <v>25.375000000000025</v>
      </c>
      <c r="U14" s="11">
        <v>25.406000000000045</v>
      </c>
      <c r="V14" s="11">
        <v>27.536999999999999</v>
      </c>
      <c r="W14" s="11">
        <v>26.681999999999956</v>
      </c>
      <c r="X14" s="11">
        <v>26.633999999999986</v>
      </c>
      <c r="Y14" s="11">
        <v>26.425000000000079</v>
      </c>
      <c r="Z14" s="11">
        <v>26.209999999999958</v>
      </c>
      <c r="AA14" s="11">
        <v>26.067000000000036</v>
      </c>
      <c r="AB14" s="11">
        <v>25.86999999999998</v>
      </c>
      <c r="AC14" s="11">
        <v>25.715999999999948</v>
      </c>
      <c r="AD14" s="11">
        <v>25.555000000000003</v>
      </c>
      <c r="AE14" s="11">
        <v>25.404000000000007</v>
      </c>
      <c r="AF14" s="11">
        <v>25.263000000000066</v>
      </c>
      <c r="AG14" s="11">
        <v>25.147999999999943</v>
      </c>
      <c r="AH14" s="11">
        <v>25.018999999999995</v>
      </c>
      <c r="AI14" s="11">
        <v>24.897000000000034</v>
      </c>
      <c r="AJ14" s="11">
        <v>24.781999999999979</v>
      </c>
      <c r="AK14" s="172">
        <v>24.671999999999937</v>
      </c>
      <c r="AL14" s="11">
        <v>24.574000000000023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22.902000000000005</v>
      </c>
      <c r="N16" s="11">
        <v>21.521999999999981</v>
      </c>
      <c r="O16" s="11">
        <v>22.128000000000068</v>
      </c>
      <c r="P16" s="11">
        <v>23.721999999999966</v>
      </c>
      <c r="Q16" s="11">
        <v>21.86100000000004</v>
      </c>
      <c r="R16" s="11">
        <v>22.763999999999985</v>
      </c>
      <c r="S16" s="11">
        <v>22.239000000000026</v>
      </c>
      <c r="T16" s="11">
        <v>24.335000000000058</v>
      </c>
      <c r="U16" s="11">
        <v>29.26099999999991</v>
      </c>
      <c r="V16" s="11">
        <v>30.346999999999891</v>
      </c>
      <c r="W16" s="11">
        <v>28.263999999999914</v>
      </c>
      <c r="X16" s="11">
        <v>27.58300000000002</v>
      </c>
      <c r="Y16" s="11">
        <v>27.651999999999997</v>
      </c>
      <c r="Z16" s="11">
        <v>27.867999999999988</v>
      </c>
      <c r="AA16" s="11">
        <v>28.077999999999985</v>
      </c>
      <c r="AB16" s="11">
        <v>28.204000000000011</v>
      </c>
      <c r="AC16" s="11">
        <v>28.292000000000016</v>
      </c>
      <c r="AD16" s="11">
        <v>28.301000000000002</v>
      </c>
      <c r="AE16" s="11">
        <v>28.34700000000004</v>
      </c>
      <c r="AF16" s="11">
        <v>28.372999999999998</v>
      </c>
      <c r="AG16" s="11">
        <v>28.437999999999956</v>
      </c>
      <c r="AH16" s="11">
        <v>28.507999999999935</v>
      </c>
      <c r="AI16" s="11">
        <v>28.585000000000058</v>
      </c>
      <c r="AJ16" s="11">
        <v>28.666000000000022</v>
      </c>
      <c r="AK16" s="172">
        <v>28.748999999999981</v>
      </c>
      <c r="AL16" s="11">
        <v>28.83299999999997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83.614999999999981</v>
      </c>
      <c r="N18" s="11">
        <f t="shared" ref="N18:AL18" si="18">SUM(N19:N21)</f>
        <v>79.570999999999927</v>
      </c>
      <c r="O18" s="11">
        <f t="shared" si="18"/>
        <v>86.734000000000009</v>
      </c>
      <c r="P18" s="11">
        <f t="shared" si="18"/>
        <v>81.288000000000025</v>
      </c>
      <c r="Q18" s="11">
        <f t="shared" si="18"/>
        <v>89.566000000000074</v>
      </c>
      <c r="R18" s="11">
        <f t="shared" si="18"/>
        <v>91.964000000000098</v>
      </c>
      <c r="S18" s="11">
        <f t="shared" si="18"/>
        <v>92.217999999999975</v>
      </c>
      <c r="T18" s="11">
        <f t="shared" si="18"/>
        <v>93.067999999999842</v>
      </c>
      <c r="U18" s="11">
        <f t="shared" si="18"/>
        <v>86.269000000000091</v>
      </c>
      <c r="V18" s="11">
        <f t="shared" si="18"/>
        <v>96.029999999999916</v>
      </c>
      <c r="W18" s="11">
        <f t="shared" si="18"/>
        <v>95.322000000000074</v>
      </c>
      <c r="X18" s="11">
        <f t="shared" si="18"/>
        <v>95.071000000000041</v>
      </c>
      <c r="Y18" s="11">
        <f t="shared" si="18"/>
        <v>96.713999999999871</v>
      </c>
      <c r="Z18" s="11">
        <f t="shared" si="18"/>
        <v>97.492000000000075</v>
      </c>
      <c r="AA18" s="11">
        <f t="shared" si="18"/>
        <v>98.344000000000108</v>
      </c>
      <c r="AB18" s="11">
        <f t="shared" si="18"/>
        <v>99.474999999999895</v>
      </c>
      <c r="AC18" s="11">
        <f t="shared" si="18"/>
        <v>100.41899999999994</v>
      </c>
      <c r="AD18" s="11">
        <f t="shared" si="18"/>
        <v>101.28799999999994</v>
      </c>
      <c r="AE18" s="11">
        <f t="shared" si="18"/>
        <v>102.10899999999984</v>
      </c>
      <c r="AF18" s="11">
        <f t="shared" si="18"/>
        <v>102.90300000000016</v>
      </c>
      <c r="AG18" s="11">
        <f t="shared" si="18"/>
        <v>103.70999999999994</v>
      </c>
      <c r="AH18" s="11">
        <f t="shared" si="18"/>
        <v>104.50400000000012</v>
      </c>
      <c r="AI18" s="11">
        <f t="shared" si="18"/>
        <v>105.27999999999999</v>
      </c>
      <c r="AJ18" s="11">
        <f t="shared" si="18"/>
        <v>106.04899999999979</v>
      </c>
      <c r="AK18" s="11">
        <f t="shared" si="18"/>
        <v>106.78100000000026</v>
      </c>
      <c r="AL18" s="11">
        <f t="shared" si="18"/>
        <v>107.4919999999999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53.077999999999982</v>
      </c>
      <c r="N19" s="11">
        <v>51.481999999999957</v>
      </c>
      <c r="O19" s="11">
        <v>54.064000000000007</v>
      </c>
      <c r="P19" s="11">
        <v>53.33300000000002</v>
      </c>
      <c r="Q19" s="11">
        <v>56.436000000000099</v>
      </c>
      <c r="R19" s="11">
        <v>55.551000000000123</v>
      </c>
      <c r="S19" s="11">
        <v>56.009999999999941</v>
      </c>
      <c r="T19" s="11">
        <v>55.111999999999853</v>
      </c>
      <c r="U19" s="11">
        <v>53.016000000000041</v>
      </c>
      <c r="V19" s="11">
        <v>55.753999999999877</v>
      </c>
      <c r="W19" s="11">
        <v>54.741000000000099</v>
      </c>
      <c r="X19" s="11">
        <v>55.061000000000021</v>
      </c>
      <c r="Y19" s="11">
        <v>55.131999999999913</v>
      </c>
      <c r="Z19" s="11">
        <v>55.109000000000101</v>
      </c>
      <c r="AA19" s="11">
        <v>55.175000000000161</v>
      </c>
      <c r="AB19" s="11">
        <v>55.266999999999904</v>
      </c>
      <c r="AC19" s="11">
        <v>55.306999999999967</v>
      </c>
      <c r="AD19" s="11">
        <v>55.335999999999935</v>
      </c>
      <c r="AE19" s="11">
        <v>55.358999999999831</v>
      </c>
      <c r="AF19" s="11">
        <v>55.382000000000083</v>
      </c>
      <c r="AG19" s="11">
        <v>55.41999999999998</v>
      </c>
      <c r="AH19" s="11">
        <v>55.467000000000063</v>
      </c>
      <c r="AI19" s="11">
        <v>55.515999999999941</v>
      </c>
      <c r="AJ19" s="11">
        <v>55.586999999999854</v>
      </c>
      <c r="AK19" s="172">
        <v>55.654000000000174</v>
      </c>
      <c r="AL19" s="11">
        <v>55.721999999999937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12.84600000000002</v>
      </c>
      <c r="N20" s="11">
        <v>11.611999999999997</v>
      </c>
      <c r="O20" s="11">
        <v>14.520000000000012</v>
      </c>
      <c r="P20" s="11">
        <v>11.060999999999984</v>
      </c>
      <c r="Q20" s="11">
        <v>11.613999999999969</v>
      </c>
      <c r="R20" s="11">
        <v>15.178999999999991</v>
      </c>
      <c r="S20" s="11">
        <v>14.747000000000053</v>
      </c>
      <c r="T20" s="11">
        <v>13.794999999999964</v>
      </c>
      <c r="U20" s="11">
        <v>12.809000000000028</v>
      </c>
      <c r="V20" s="11">
        <v>16.806999999999992</v>
      </c>
      <c r="W20" s="11">
        <v>15.823999999999987</v>
      </c>
      <c r="X20" s="11">
        <v>16.810000000000034</v>
      </c>
      <c r="Y20" s="11">
        <v>16.90499999999998</v>
      </c>
      <c r="Z20" s="11">
        <v>17.030999999999953</v>
      </c>
      <c r="AA20" s="11">
        <v>17.182999999999936</v>
      </c>
      <c r="AB20" s="11">
        <v>17.29</v>
      </c>
      <c r="AC20" s="11">
        <v>17.371000000000024</v>
      </c>
      <c r="AD20" s="11">
        <v>17.449999999999996</v>
      </c>
      <c r="AE20" s="11">
        <v>17.527999999999999</v>
      </c>
      <c r="AF20" s="11">
        <v>17.605999999999998</v>
      </c>
      <c r="AG20" s="11">
        <v>17.688999999999982</v>
      </c>
      <c r="AH20" s="11">
        <v>17.767000000000039</v>
      </c>
      <c r="AI20" s="11">
        <v>17.843999999999998</v>
      </c>
      <c r="AJ20" s="11">
        <v>17.919999999999966</v>
      </c>
      <c r="AK20" s="172">
        <v>17.993999999999986</v>
      </c>
      <c r="AL20" s="11">
        <v>18.068999999999981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17.690999999999974</v>
      </c>
      <c r="N21" s="11">
        <v>16.476999999999979</v>
      </c>
      <c r="O21" s="11">
        <v>18.149999999999991</v>
      </c>
      <c r="P21" s="11">
        <v>16.894000000000016</v>
      </c>
      <c r="Q21" s="11">
        <v>21.516000000000009</v>
      </c>
      <c r="R21" s="11">
        <v>21.23399999999998</v>
      </c>
      <c r="S21" s="11">
        <v>21.460999999999981</v>
      </c>
      <c r="T21" s="11">
        <v>24.16100000000003</v>
      </c>
      <c r="U21" s="11">
        <v>20.444000000000013</v>
      </c>
      <c r="V21" s="11">
        <v>23.469000000000054</v>
      </c>
      <c r="W21" s="11">
        <v>24.756999999999994</v>
      </c>
      <c r="X21" s="11">
        <v>23.199999999999985</v>
      </c>
      <c r="Y21" s="11">
        <v>24.676999999999975</v>
      </c>
      <c r="Z21" s="11">
        <v>25.352000000000018</v>
      </c>
      <c r="AA21" s="11">
        <v>25.986000000000018</v>
      </c>
      <c r="AB21" s="11">
        <v>26.917999999999992</v>
      </c>
      <c r="AC21" s="11">
        <v>27.740999999999946</v>
      </c>
      <c r="AD21" s="11">
        <v>28.502000000000013</v>
      </c>
      <c r="AE21" s="11">
        <v>29.222000000000001</v>
      </c>
      <c r="AF21" s="11">
        <v>29.915000000000077</v>
      </c>
      <c r="AG21" s="11">
        <v>30.600999999999974</v>
      </c>
      <c r="AH21" s="11">
        <v>31.270000000000021</v>
      </c>
      <c r="AI21" s="11">
        <v>31.920000000000041</v>
      </c>
      <c r="AJ21" s="11">
        <v>32.541999999999973</v>
      </c>
      <c r="AK21" s="172">
        <v>33.133000000000095</v>
      </c>
      <c r="AL21" s="11">
        <v>33.700999999999993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68.333999999999946</v>
      </c>
      <c r="N23" s="11">
        <f t="shared" ref="N23:AL23" si="19">SUM(N24:N31)</f>
        <v>71.159999999999982</v>
      </c>
      <c r="O23" s="11">
        <f t="shared" si="19"/>
        <v>73.885999999999967</v>
      </c>
      <c r="P23" s="11">
        <f t="shared" si="19"/>
        <v>76.885000000000019</v>
      </c>
      <c r="Q23" s="11">
        <f t="shared" si="19"/>
        <v>81.184999999999988</v>
      </c>
      <c r="R23" s="11">
        <f t="shared" si="19"/>
        <v>83.835000000000036</v>
      </c>
      <c r="S23" s="11">
        <f t="shared" si="19"/>
        <v>87.059000000000026</v>
      </c>
      <c r="T23" s="11">
        <f t="shared" si="19"/>
        <v>89.069999999999922</v>
      </c>
      <c r="U23" s="11">
        <f t="shared" si="19"/>
        <v>92.262000000000015</v>
      </c>
      <c r="V23" s="11">
        <f t="shared" si="19"/>
        <v>90.891999999999925</v>
      </c>
      <c r="W23" s="11">
        <f t="shared" si="19"/>
        <v>88.606999999999957</v>
      </c>
      <c r="X23" s="11">
        <f t="shared" si="19"/>
        <v>89.238000000000042</v>
      </c>
      <c r="Y23" s="11">
        <f t="shared" si="19"/>
        <v>88.956999999999923</v>
      </c>
      <c r="Z23" s="11">
        <f t="shared" si="19"/>
        <v>89.369</v>
      </c>
      <c r="AA23" s="11">
        <f t="shared" si="19"/>
        <v>90.017000000000081</v>
      </c>
      <c r="AB23" s="11">
        <f t="shared" si="19"/>
        <v>90.508000000000052</v>
      </c>
      <c r="AC23" s="11">
        <f t="shared" si="19"/>
        <v>91.023999999999901</v>
      </c>
      <c r="AD23" s="11">
        <f t="shared" si="19"/>
        <v>91.538999999999945</v>
      </c>
      <c r="AE23" s="11">
        <f t="shared" si="19"/>
        <v>92.055000000000021</v>
      </c>
      <c r="AF23" s="11">
        <f t="shared" si="19"/>
        <v>92.579000000000008</v>
      </c>
      <c r="AG23" s="11">
        <f t="shared" si="19"/>
        <v>93.138000000000034</v>
      </c>
      <c r="AH23" s="11">
        <f t="shared" si="19"/>
        <v>93.693999999999988</v>
      </c>
      <c r="AI23" s="11">
        <f t="shared" si="19"/>
        <v>94.252000000000038</v>
      </c>
      <c r="AJ23" s="11">
        <f t="shared" si="19"/>
        <v>94.808000000000064</v>
      </c>
      <c r="AK23" s="11">
        <f t="shared" si="19"/>
        <v>95.361999999999995</v>
      </c>
      <c r="AL23" s="11">
        <f t="shared" si="19"/>
        <v>95.912000000000063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2.2140000000000013</v>
      </c>
      <c r="N24" s="11">
        <v>1.248999999999999</v>
      </c>
      <c r="O24" s="11">
        <v>1.345</v>
      </c>
      <c r="P24" s="11">
        <v>1.6669999999999998</v>
      </c>
      <c r="Q24" s="11">
        <v>2.336999999999998</v>
      </c>
      <c r="R24" s="11">
        <v>1.5669999999999951</v>
      </c>
      <c r="S24" s="11">
        <v>1.359</v>
      </c>
      <c r="T24" s="11">
        <v>1.7620000000000013</v>
      </c>
      <c r="U24" s="11">
        <v>1.367</v>
      </c>
      <c r="V24" s="11">
        <v>1.8839999999999995</v>
      </c>
      <c r="W24" s="11">
        <v>2.3160000000000003</v>
      </c>
      <c r="X24" s="11">
        <v>2.282999999999999</v>
      </c>
      <c r="Y24" s="11">
        <v>2.2739999999999974</v>
      </c>
      <c r="Z24" s="11">
        <v>2.2630000000000017</v>
      </c>
      <c r="AA24" s="11">
        <v>2.2570000000000032</v>
      </c>
      <c r="AB24" s="11">
        <v>2.2659999999999987</v>
      </c>
      <c r="AC24" s="11">
        <v>2.2710000000000026</v>
      </c>
      <c r="AD24" s="11">
        <v>2.2750000000000044</v>
      </c>
      <c r="AE24" s="11">
        <v>2.280000000000002</v>
      </c>
      <c r="AF24" s="11">
        <v>2.2849999999999975</v>
      </c>
      <c r="AG24" s="11">
        <v>2.2890000000000006</v>
      </c>
      <c r="AH24" s="11">
        <v>2.2940000000000023</v>
      </c>
      <c r="AI24" s="11">
        <v>2.298000000000004</v>
      </c>
      <c r="AJ24" s="11">
        <v>2.3019999999999952</v>
      </c>
      <c r="AK24" s="172">
        <v>2.3060000000000023</v>
      </c>
      <c r="AL24" s="11">
        <v>2.3099999999999956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7.7229999999999892</v>
      </c>
      <c r="N25" s="11">
        <v>7.3879999999999937</v>
      </c>
      <c r="O25" s="11">
        <v>6.7719999999999994</v>
      </c>
      <c r="P25" s="11">
        <v>7.9309999999999965</v>
      </c>
      <c r="Q25" s="11">
        <v>7.9959999999999907</v>
      </c>
      <c r="R25" s="11">
        <v>7.3590000000000044</v>
      </c>
      <c r="S25" s="11">
        <v>7.5360000000000174</v>
      </c>
      <c r="T25" s="11">
        <v>6.8900000000000023</v>
      </c>
      <c r="U25" s="11">
        <v>8.0630000000000415</v>
      </c>
      <c r="V25" s="11">
        <v>7.615000000000002</v>
      </c>
      <c r="W25" s="11">
        <v>8.0769999999999875</v>
      </c>
      <c r="X25" s="11">
        <v>8.2740000000000222</v>
      </c>
      <c r="Y25" s="11">
        <v>8.3370000000000193</v>
      </c>
      <c r="Z25" s="11">
        <v>8.480999999999991</v>
      </c>
      <c r="AA25" s="11">
        <v>8.5900000000000549</v>
      </c>
      <c r="AB25" s="11">
        <v>8.6779999999999831</v>
      </c>
      <c r="AC25" s="11">
        <v>8.7580000000000062</v>
      </c>
      <c r="AD25" s="11">
        <v>8.8260000000000112</v>
      </c>
      <c r="AE25" s="11">
        <v>8.8890000000000029</v>
      </c>
      <c r="AF25" s="11">
        <v>8.9510000000000218</v>
      </c>
      <c r="AG25" s="11">
        <v>9.0169999999999781</v>
      </c>
      <c r="AH25" s="11">
        <v>9.082000000000038</v>
      </c>
      <c r="AI25" s="11">
        <v>9.1449999999999942</v>
      </c>
      <c r="AJ25" s="11">
        <v>9.2039999999999935</v>
      </c>
      <c r="AK25" s="172">
        <v>9.2590000000000323</v>
      </c>
      <c r="AL25" s="11">
        <v>9.3099999999999916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6.8580000000000005</v>
      </c>
      <c r="N26" s="11">
        <v>5.241000000000005</v>
      </c>
      <c r="O26" s="11">
        <v>4.2059999999999969</v>
      </c>
      <c r="P26" s="11">
        <v>4.8849999999999945</v>
      </c>
      <c r="Q26" s="11">
        <v>4.0389999999999997</v>
      </c>
      <c r="R26" s="11">
        <v>4.595000000000014</v>
      </c>
      <c r="S26" s="11">
        <v>4.2770000000000072</v>
      </c>
      <c r="T26" s="11">
        <v>5.9750000000000068</v>
      </c>
      <c r="U26" s="11">
        <v>5.3339999999999996</v>
      </c>
      <c r="V26" s="11">
        <v>5.6710000000000171</v>
      </c>
      <c r="W26" s="11">
        <v>5.7730000000000068</v>
      </c>
      <c r="X26" s="11">
        <v>5.9150000000000009</v>
      </c>
      <c r="Y26" s="11">
        <v>5.8849999999999802</v>
      </c>
      <c r="Z26" s="11">
        <v>5.851000000000008</v>
      </c>
      <c r="AA26" s="11">
        <v>5.801999999999996</v>
      </c>
      <c r="AB26" s="11">
        <v>5.7659999999999894</v>
      </c>
      <c r="AC26" s="11">
        <v>5.7390000000000025</v>
      </c>
      <c r="AD26" s="11">
        <v>5.7109999999999932</v>
      </c>
      <c r="AE26" s="11">
        <v>5.6830000000000025</v>
      </c>
      <c r="AF26" s="11">
        <v>5.6539999999999884</v>
      </c>
      <c r="AG26" s="11">
        <v>5.6260000000000003</v>
      </c>
      <c r="AH26" s="11">
        <v>5.5940000000000047</v>
      </c>
      <c r="AI26" s="11">
        <v>5.5609999999999964</v>
      </c>
      <c r="AJ26" s="11">
        <v>5.5289999999999893</v>
      </c>
      <c r="AK26" s="172">
        <v>5.4969999999999981</v>
      </c>
      <c r="AL26" s="11">
        <v>5.464999999999999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3.2169999999999961</v>
      </c>
      <c r="N27" s="11">
        <v>4.2050000000000063</v>
      </c>
      <c r="O27" s="11">
        <v>4.8659999999999988</v>
      </c>
      <c r="P27" s="11">
        <v>5.5210000000000043</v>
      </c>
      <c r="Q27" s="11">
        <v>6.3259999999999996</v>
      </c>
      <c r="R27" s="11">
        <v>5.6630000000000082</v>
      </c>
      <c r="S27" s="11">
        <v>5.5339999999999954</v>
      </c>
      <c r="T27" s="11">
        <v>5.9849999999999932</v>
      </c>
      <c r="U27" s="11">
        <v>6.0019999999999998</v>
      </c>
      <c r="V27" s="11">
        <v>6.2949999999999919</v>
      </c>
      <c r="W27" s="11">
        <v>6.3509999999999929</v>
      </c>
      <c r="X27" s="11">
        <v>6.3299999999999876</v>
      </c>
      <c r="Y27" s="11">
        <v>6.2879999999999994</v>
      </c>
      <c r="Z27" s="11">
        <v>6.2949999999999893</v>
      </c>
      <c r="AA27" s="11">
        <v>6.3570000000000242</v>
      </c>
      <c r="AB27" s="11">
        <v>6.4209999999999905</v>
      </c>
      <c r="AC27" s="11">
        <v>6.5030000000000152</v>
      </c>
      <c r="AD27" s="11">
        <v>6.5940000000000039</v>
      </c>
      <c r="AE27" s="11">
        <v>6.6909999999999981</v>
      </c>
      <c r="AF27" s="11">
        <v>6.7899999999999947</v>
      </c>
      <c r="AG27" s="11">
        <v>6.8909999999999991</v>
      </c>
      <c r="AH27" s="11">
        <v>6.9929999999999914</v>
      </c>
      <c r="AI27" s="11">
        <v>7.0949999999999882</v>
      </c>
      <c r="AJ27" s="11">
        <v>7.1960000000000033</v>
      </c>
      <c r="AK27" s="172">
        <v>7.2969999999999944</v>
      </c>
      <c r="AL27" s="11">
        <v>7.3970000000000011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12.757999999999999</v>
      </c>
      <c r="N28" s="11">
        <v>16.953999999999962</v>
      </c>
      <c r="O28" s="11">
        <v>15.84499999999996</v>
      </c>
      <c r="P28" s="11">
        <v>16.706000000000021</v>
      </c>
      <c r="Q28" s="11">
        <v>18.485999999999947</v>
      </c>
      <c r="R28" s="11">
        <v>21.69</v>
      </c>
      <c r="S28" s="11">
        <v>21.942000000000021</v>
      </c>
      <c r="T28" s="11">
        <v>21.955999999999939</v>
      </c>
      <c r="U28" s="11">
        <v>25.899999999999974</v>
      </c>
      <c r="V28" s="11">
        <v>25.82999999999997</v>
      </c>
      <c r="W28" s="11">
        <v>25.789999999999953</v>
      </c>
      <c r="X28" s="11">
        <v>26.110000000000039</v>
      </c>
      <c r="Y28" s="11">
        <v>26.241999999999969</v>
      </c>
      <c r="Z28" s="11">
        <v>26.426999999999964</v>
      </c>
      <c r="AA28" s="11">
        <v>26.63200000000003</v>
      </c>
      <c r="AB28" s="11">
        <v>26.797000000000008</v>
      </c>
      <c r="AC28" s="11">
        <v>26.947999999999908</v>
      </c>
      <c r="AD28" s="11">
        <v>27.106999999999939</v>
      </c>
      <c r="AE28" s="11">
        <v>27.274000000000015</v>
      </c>
      <c r="AF28" s="11">
        <v>27.449000000000009</v>
      </c>
      <c r="AG28" s="11">
        <v>27.637000000000025</v>
      </c>
      <c r="AH28" s="11">
        <v>27.821999999999985</v>
      </c>
      <c r="AI28" s="11">
        <v>28.007000000000023</v>
      </c>
      <c r="AJ28" s="11">
        <v>28.192000000000046</v>
      </c>
      <c r="AK28" s="172">
        <v>28.376999999999942</v>
      </c>
      <c r="AL28" s="11">
        <v>28.56200000000009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17.917999999999996</v>
      </c>
      <c r="N29" s="11">
        <v>19.164000000000041</v>
      </c>
      <c r="O29" s="11">
        <v>24.009000000000015</v>
      </c>
      <c r="P29" s="11">
        <v>21.745000000000022</v>
      </c>
      <c r="Q29" s="11">
        <v>24.872000000000021</v>
      </c>
      <c r="R29" s="11">
        <v>21.463999999999977</v>
      </c>
      <c r="S29" s="11">
        <v>25.610999999999997</v>
      </c>
      <c r="T29" s="11">
        <v>25.415999999999972</v>
      </c>
      <c r="U29" s="11">
        <v>26.605000000000029</v>
      </c>
      <c r="V29" s="11">
        <v>23.453999999999962</v>
      </c>
      <c r="W29" s="11">
        <v>21.250999999999994</v>
      </c>
      <c r="X29" s="11">
        <v>21.689999999999991</v>
      </c>
      <c r="Y29" s="11">
        <v>22.199999999999971</v>
      </c>
      <c r="Z29" s="11">
        <v>22.530000000000047</v>
      </c>
      <c r="AA29" s="11">
        <v>22.736999999999977</v>
      </c>
      <c r="AB29" s="11">
        <v>22.893000000000072</v>
      </c>
      <c r="AC29" s="11">
        <v>23.070999999999959</v>
      </c>
      <c r="AD29" s="11">
        <v>23.246000000000006</v>
      </c>
      <c r="AE29" s="11">
        <v>23.418999999999983</v>
      </c>
      <c r="AF29" s="11">
        <v>23.591999999999974</v>
      </c>
      <c r="AG29" s="11">
        <v>23.77100000000004</v>
      </c>
      <c r="AH29" s="11">
        <v>23.941999999999982</v>
      </c>
      <c r="AI29" s="11">
        <v>24.114000000000036</v>
      </c>
      <c r="AJ29" s="11">
        <v>24.286000000000044</v>
      </c>
      <c r="AK29" s="172">
        <v>24.457999999999998</v>
      </c>
      <c r="AL29" s="11">
        <v>24.630000000000003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8.4629999999999761</v>
      </c>
      <c r="N30" s="11">
        <v>7.1589999999999918</v>
      </c>
      <c r="O30" s="11">
        <v>8.1359999999999939</v>
      </c>
      <c r="P30" s="11">
        <v>8.9109999999999907</v>
      </c>
      <c r="Q30" s="11">
        <v>8.1920000000000019</v>
      </c>
      <c r="R30" s="11">
        <v>10.133999999999999</v>
      </c>
      <c r="S30" s="11">
        <v>8.8210000000000015</v>
      </c>
      <c r="T30" s="11">
        <v>8.6229999999999976</v>
      </c>
      <c r="U30" s="11">
        <v>6.5630000000000077</v>
      </c>
      <c r="V30" s="11">
        <v>9.74</v>
      </c>
      <c r="W30" s="11">
        <v>9.2639999999999922</v>
      </c>
      <c r="X30" s="11">
        <v>9.0329999999999977</v>
      </c>
      <c r="Y30" s="11">
        <v>8.2519999999999811</v>
      </c>
      <c r="Z30" s="11">
        <v>8.0339999999999989</v>
      </c>
      <c r="AA30" s="11">
        <v>8.1349999999999891</v>
      </c>
      <c r="AB30" s="11">
        <v>8.1920000000000055</v>
      </c>
      <c r="AC30" s="11">
        <v>8.2569999999999979</v>
      </c>
      <c r="AD30" s="11">
        <v>8.3189999999999884</v>
      </c>
      <c r="AE30" s="11">
        <v>8.3700000000000117</v>
      </c>
      <c r="AF30" s="11">
        <v>8.4160000000000039</v>
      </c>
      <c r="AG30" s="11">
        <v>8.4659999999999975</v>
      </c>
      <c r="AH30" s="11">
        <v>8.5220000000000038</v>
      </c>
      <c r="AI30" s="11">
        <v>8.5800000000000125</v>
      </c>
      <c r="AJ30" s="11">
        <v>8.6379999999999946</v>
      </c>
      <c r="AK30" s="172">
        <v>8.6950000000000145</v>
      </c>
      <c r="AL30" s="11">
        <v>8.7509999999999941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9.1829999999999945</v>
      </c>
      <c r="N31" s="11">
        <v>9.7999999999999794</v>
      </c>
      <c r="O31" s="11">
        <v>8.7070000000000043</v>
      </c>
      <c r="P31" s="11">
        <v>9.5189999999999984</v>
      </c>
      <c r="Q31" s="11">
        <v>8.9370000000000207</v>
      </c>
      <c r="R31" s="11">
        <v>11.363000000000037</v>
      </c>
      <c r="S31" s="11">
        <v>11.978999999999992</v>
      </c>
      <c r="T31" s="11">
        <v>12.463000000000006</v>
      </c>
      <c r="U31" s="11">
        <v>12.427999999999967</v>
      </c>
      <c r="V31" s="11">
        <v>10.402999999999988</v>
      </c>
      <c r="W31" s="11">
        <v>9.7850000000000197</v>
      </c>
      <c r="X31" s="11">
        <v>9.6030000000000051</v>
      </c>
      <c r="Y31" s="11">
        <v>9.4789999999999992</v>
      </c>
      <c r="Z31" s="11">
        <v>9.4880000000000067</v>
      </c>
      <c r="AA31" s="11">
        <v>9.5070000000000032</v>
      </c>
      <c r="AB31" s="11">
        <v>9.4950000000000081</v>
      </c>
      <c r="AC31" s="11">
        <v>9.4770000000000199</v>
      </c>
      <c r="AD31" s="11">
        <v>9.4610000000000021</v>
      </c>
      <c r="AE31" s="11">
        <v>9.4490000000000034</v>
      </c>
      <c r="AF31" s="11">
        <v>9.4420000000000073</v>
      </c>
      <c r="AG31" s="11">
        <v>9.4409999999999918</v>
      </c>
      <c r="AH31" s="11">
        <v>9.4449999999999861</v>
      </c>
      <c r="AI31" s="11">
        <v>9.4519999999999822</v>
      </c>
      <c r="AJ31" s="11">
        <v>9.4610000000000021</v>
      </c>
      <c r="AK31" s="172">
        <v>9.4730000000000114</v>
      </c>
      <c r="AL31" s="11">
        <v>9.4869999999999806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83.109000000000094</v>
      </c>
      <c r="N33" s="11">
        <f t="shared" ref="N33:AK33" si="20">SUM(N34:N36)</f>
        <v>83.908999999999992</v>
      </c>
      <c r="O33" s="11">
        <f t="shared" si="20"/>
        <v>83.21400000000007</v>
      </c>
      <c r="P33" s="11">
        <f t="shared" si="20"/>
        <v>85.565000000000055</v>
      </c>
      <c r="Q33" s="11">
        <f t="shared" si="20"/>
        <v>88.327999999999989</v>
      </c>
      <c r="R33" s="11">
        <f t="shared" si="20"/>
        <v>81.922000000000196</v>
      </c>
      <c r="S33" s="11">
        <f t="shared" si="20"/>
        <v>86.58799999999988</v>
      </c>
      <c r="T33" s="11">
        <f t="shared" si="20"/>
        <v>86.975000000000065</v>
      </c>
      <c r="U33" s="11">
        <f t="shared" si="20"/>
        <v>84.850000000000023</v>
      </c>
      <c r="V33" s="11">
        <f t="shared" si="20"/>
        <v>83.472000000000037</v>
      </c>
      <c r="W33" s="11">
        <f t="shared" si="20"/>
        <v>83.495999999999967</v>
      </c>
      <c r="X33" s="11">
        <f t="shared" si="20"/>
        <v>84.164000000000044</v>
      </c>
      <c r="Y33" s="11">
        <f t="shared" si="20"/>
        <v>84.867999999999995</v>
      </c>
      <c r="Z33" s="11">
        <f t="shared" si="20"/>
        <v>85.518000000000029</v>
      </c>
      <c r="AA33" s="11">
        <f t="shared" si="20"/>
        <v>86.329000000000036</v>
      </c>
      <c r="AB33" s="11">
        <f t="shared" si="20"/>
        <v>86.950000000000131</v>
      </c>
      <c r="AC33" s="11">
        <f t="shared" si="20"/>
        <v>87.423999999999921</v>
      </c>
      <c r="AD33" s="11">
        <f t="shared" si="20"/>
        <v>87.886000000000081</v>
      </c>
      <c r="AE33" s="11">
        <f t="shared" si="20"/>
        <v>88.344999999999999</v>
      </c>
      <c r="AF33" s="11">
        <f t="shared" si="20"/>
        <v>88.81200000000004</v>
      </c>
      <c r="AG33" s="11">
        <f t="shared" si="20"/>
        <v>89.303000000000196</v>
      </c>
      <c r="AH33" s="11">
        <f t="shared" si="20"/>
        <v>89.799000000000021</v>
      </c>
      <c r="AI33" s="11">
        <f t="shared" si="20"/>
        <v>90.295000000000059</v>
      </c>
      <c r="AJ33" s="11">
        <f t="shared" si="20"/>
        <v>90.793000000000077</v>
      </c>
      <c r="AK33" s="11">
        <f t="shared" si="20"/>
        <v>91.29200000000003</v>
      </c>
      <c r="AL33" s="11">
        <f>SUM(AL34:AL36)</f>
        <v>91.793999999999954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16.242999999999974</v>
      </c>
      <c r="N34" s="11">
        <v>14.866999999999996</v>
      </c>
      <c r="O34" s="11">
        <v>12.734000000000039</v>
      </c>
      <c r="P34" s="11">
        <v>12.800999999999993</v>
      </c>
      <c r="Q34" s="11">
        <v>14.220999999999956</v>
      </c>
      <c r="R34" s="11">
        <v>14.65399999999997</v>
      </c>
      <c r="S34" s="11">
        <v>13.322999999999972</v>
      </c>
      <c r="T34" s="11">
        <v>12.518000000000022</v>
      </c>
      <c r="U34" s="11">
        <v>12.606999999999983</v>
      </c>
      <c r="V34" s="11">
        <v>12.748000000000033</v>
      </c>
      <c r="W34" s="11">
        <v>12.668999999999976</v>
      </c>
      <c r="X34" s="11">
        <v>12.475000000000003</v>
      </c>
      <c r="Y34" s="11">
        <v>12.563000000000017</v>
      </c>
      <c r="Z34" s="11">
        <v>12.619999999999981</v>
      </c>
      <c r="AA34" s="11">
        <v>12.691000000000003</v>
      </c>
      <c r="AB34" s="11">
        <v>12.732000000000014</v>
      </c>
      <c r="AC34" s="11">
        <v>12.763999999999973</v>
      </c>
      <c r="AD34" s="11">
        <v>12.797000000000031</v>
      </c>
      <c r="AE34" s="11">
        <v>12.830999999999984</v>
      </c>
      <c r="AF34" s="11">
        <v>12.863999999999987</v>
      </c>
      <c r="AG34" s="11">
        <v>12.897000000000013</v>
      </c>
      <c r="AH34" s="11">
        <v>12.932000000000032</v>
      </c>
      <c r="AI34" s="11">
        <v>12.967000000000002</v>
      </c>
      <c r="AJ34" s="11">
        <v>13.002000000000036</v>
      </c>
      <c r="AK34" s="172">
        <v>13.036999999999972</v>
      </c>
      <c r="AL34" s="11">
        <v>13.070999999999973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26.185000000000045</v>
      </c>
      <c r="N35" s="11">
        <v>26.870000000000008</v>
      </c>
      <c r="O35" s="11">
        <v>27.331000000000031</v>
      </c>
      <c r="P35" s="11">
        <v>29.426000000000023</v>
      </c>
      <c r="Q35" s="11">
        <v>27.982999999999951</v>
      </c>
      <c r="R35" s="11">
        <v>28.664000000000069</v>
      </c>
      <c r="S35" s="11">
        <v>29.892999999999951</v>
      </c>
      <c r="T35" s="11">
        <v>29.344000000000008</v>
      </c>
      <c r="U35" s="11">
        <v>28.414000000000009</v>
      </c>
      <c r="V35" s="11">
        <v>26.554000000000034</v>
      </c>
      <c r="W35" s="11">
        <v>27.044000000000008</v>
      </c>
      <c r="X35" s="11">
        <v>27.166999999999987</v>
      </c>
      <c r="Y35" s="11">
        <v>27.304000000000041</v>
      </c>
      <c r="Z35" s="11">
        <v>27.498999999999999</v>
      </c>
      <c r="AA35" s="11">
        <v>27.722000000000023</v>
      </c>
      <c r="AB35" s="11">
        <v>27.954000000000061</v>
      </c>
      <c r="AC35" s="11">
        <v>28.131000000000011</v>
      </c>
      <c r="AD35" s="11">
        <v>28.316000000000027</v>
      </c>
      <c r="AE35" s="11">
        <v>28.506999999999966</v>
      </c>
      <c r="AF35" s="11">
        <v>28.709000000000049</v>
      </c>
      <c r="AG35" s="11">
        <v>28.940000000000072</v>
      </c>
      <c r="AH35" s="11">
        <v>29.174999999999958</v>
      </c>
      <c r="AI35" s="11">
        <v>29.413000000000036</v>
      </c>
      <c r="AJ35" s="11">
        <v>29.652000000000019</v>
      </c>
      <c r="AK35" s="172">
        <v>29.892000000000007</v>
      </c>
      <c r="AL35" s="11">
        <v>30.132999999999971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40.681000000000068</v>
      </c>
      <c r="N36" s="11">
        <v>42.171999999999983</v>
      </c>
      <c r="O36" s="11">
        <v>43.149000000000001</v>
      </c>
      <c r="P36" s="11">
        <v>43.338000000000029</v>
      </c>
      <c r="Q36" s="11">
        <v>46.12400000000008</v>
      </c>
      <c r="R36" s="11">
        <v>38.604000000000163</v>
      </c>
      <c r="S36" s="11">
        <v>43.371999999999964</v>
      </c>
      <c r="T36" s="11">
        <v>45.113000000000035</v>
      </c>
      <c r="U36" s="11">
        <v>43.829000000000029</v>
      </c>
      <c r="V36" s="11">
        <v>44.169999999999973</v>
      </c>
      <c r="W36" s="11">
        <v>43.782999999999987</v>
      </c>
      <c r="X36" s="11">
        <v>44.522000000000048</v>
      </c>
      <c r="Y36" s="11">
        <v>45.000999999999941</v>
      </c>
      <c r="Z36" s="11">
        <v>45.399000000000044</v>
      </c>
      <c r="AA36" s="11">
        <v>45.916000000000011</v>
      </c>
      <c r="AB36" s="11">
        <v>46.26400000000006</v>
      </c>
      <c r="AC36" s="11">
        <v>46.528999999999932</v>
      </c>
      <c r="AD36" s="11">
        <v>46.773000000000017</v>
      </c>
      <c r="AE36" s="11">
        <v>47.007000000000055</v>
      </c>
      <c r="AF36" s="11">
        <v>47.239000000000011</v>
      </c>
      <c r="AG36" s="11">
        <v>47.466000000000101</v>
      </c>
      <c r="AH36" s="11">
        <v>47.692000000000029</v>
      </c>
      <c r="AI36" s="11">
        <v>47.91500000000002</v>
      </c>
      <c r="AJ36" s="11">
        <v>48.139000000000024</v>
      </c>
      <c r="AK36" s="172">
        <v>48.363000000000049</v>
      </c>
      <c r="AL36" s="11">
        <v>48.590000000000018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319.95099999999991</v>
      </c>
      <c r="N38" s="11">
        <f t="shared" ref="N38:AL38" si="21">SUM(N5,N11,N16,N18,N23,N33)</f>
        <v>313.30399999999986</v>
      </c>
      <c r="O38" s="11">
        <f t="shared" si="21"/>
        <v>323.04900000000004</v>
      </c>
      <c r="P38" s="11">
        <f t="shared" si="21"/>
        <v>324.82399999999996</v>
      </c>
      <c r="Q38" s="11">
        <f t="shared" si="21"/>
        <v>340.53300000000007</v>
      </c>
      <c r="R38" s="11">
        <f t="shared" si="21"/>
        <v>339.30600000000015</v>
      </c>
      <c r="S38" s="11">
        <f t="shared" si="21"/>
        <v>342.82899999999984</v>
      </c>
      <c r="T38" s="11">
        <f t="shared" si="21"/>
        <v>346.89299999999992</v>
      </c>
      <c r="U38" s="11">
        <f t="shared" si="21"/>
        <v>353.27100000000013</v>
      </c>
      <c r="V38" s="11">
        <f t="shared" si="21"/>
        <v>360.46799999999979</v>
      </c>
      <c r="W38" s="11">
        <f t="shared" si="21"/>
        <v>350.45099999999985</v>
      </c>
      <c r="X38" s="11">
        <f t="shared" si="21"/>
        <v>351.08400000000012</v>
      </c>
      <c r="Y38" s="11">
        <f t="shared" si="21"/>
        <v>353.08799999999979</v>
      </c>
      <c r="Z38" s="11">
        <f t="shared" si="21"/>
        <v>355.22600000000006</v>
      </c>
      <c r="AA38" s="11">
        <f t="shared" si="21"/>
        <v>357.83100000000024</v>
      </c>
      <c r="AB38" s="11">
        <f t="shared" si="21"/>
        <v>360.00800000000004</v>
      </c>
      <c r="AC38" s="11">
        <f t="shared" si="21"/>
        <v>361.82699999999971</v>
      </c>
      <c r="AD38" s="11">
        <f t="shared" si="21"/>
        <v>363.44999999999993</v>
      </c>
      <c r="AE38" s="11">
        <f t="shared" si="21"/>
        <v>365.0569999999999</v>
      </c>
      <c r="AF38" s="11">
        <f t="shared" si="21"/>
        <v>366.63400000000024</v>
      </c>
      <c r="AG38" s="11">
        <f t="shared" si="21"/>
        <v>368.37000000000012</v>
      </c>
      <c r="AH38" s="11">
        <f t="shared" si="21"/>
        <v>370.07800000000003</v>
      </c>
      <c r="AI38" s="11">
        <f t="shared" si="21"/>
        <v>371.78100000000023</v>
      </c>
      <c r="AJ38" s="11">
        <f t="shared" si="21"/>
        <v>373.48299999999995</v>
      </c>
      <c r="AK38" s="11">
        <f t="shared" si="21"/>
        <v>375.15200000000016</v>
      </c>
      <c r="AL38" s="11">
        <f t="shared" si="21"/>
        <v>376.80799999999988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The Marches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The Marches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The Marches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The Marches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The Marches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The Marches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The Marches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24.143988022610905</v>
      </c>
      <c r="N231" s="40">
        <f>'Ind T1'!D25</f>
        <v>23.825299399916108</v>
      </c>
      <c r="O231" s="40">
        <f>'Ind T1'!F25</f>
        <v>24.360947750578539</v>
      </c>
    </row>
    <row r="232" spans="1:15" x14ac:dyDescent="0.2">
      <c r="L232" t="str">
        <f>L23</f>
        <v>Business and other services</v>
      </c>
      <c r="M232" s="40">
        <f>'Ind T1'!B24</f>
        <v>24.707785892380329</v>
      </c>
      <c r="N232" s="40">
        <f>'Ind T1'!D24</f>
        <v>25.283705853314725</v>
      </c>
      <c r="O232" s="40">
        <f>'Ind T1'!F24</f>
        <v>25.453812020976223</v>
      </c>
    </row>
    <row r="233" spans="1:15" x14ac:dyDescent="0.2">
      <c r="L233" t="str">
        <f>L18</f>
        <v>Trade, accomod. and transport</v>
      </c>
      <c r="M233" s="40">
        <f>'Ind T1'!B23</f>
        <v>27.103558439874348</v>
      </c>
      <c r="N233" s="40">
        <f>'Ind T1'!D23</f>
        <v>27.199808247087358</v>
      </c>
      <c r="O233" s="40">
        <f>'Ind T1'!F23</f>
        <v>28.526995180569397</v>
      </c>
    </row>
    <row r="234" spans="1:15" x14ac:dyDescent="0.2">
      <c r="L234" t="str">
        <f>L16</f>
        <v>Construction</v>
      </c>
      <c r="M234" s="40">
        <f>'Ind T1'!B22</f>
        <v>6.7089883468019949</v>
      </c>
      <c r="N234" s="40">
        <f>'Ind T1'!D22</f>
        <v>8.0650361962157113</v>
      </c>
      <c r="O234" s="40">
        <f>'Ind T1'!F22</f>
        <v>7.6519076028109758</v>
      </c>
    </row>
    <row r="235" spans="1:15" x14ac:dyDescent="0.2">
      <c r="L235" t="str">
        <f>L11</f>
        <v>Manufacturing</v>
      </c>
      <c r="M235" s="40">
        <f>'Ind T1'!B21</f>
        <v>12.12828538251604</v>
      </c>
      <c r="N235" s="40">
        <f>'Ind T1'!D21</f>
        <v>12.027929724840265</v>
      </c>
      <c r="O235" s="40">
        <f>'Ind T1'!F21</f>
        <v>10.552058342710348</v>
      </c>
    </row>
    <row r="236" spans="1:15" x14ac:dyDescent="0.2">
      <c r="L236" t="str">
        <f>L5</f>
        <v>Primary sector and utilities</v>
      </c>
      <c r="M236" s="40">
        <f>'Ind T1'!B20</f>
        <v>5.2073939158163869</v>
      </c>
      <c r="N236" s="40">
        <f>'Ind T1'!D20</f>
        <v>3.5982205786258241</v>
      </c>
      <c r="O236" s="40">
        <f>'Ind T1'!F20</f>
        <v>3.4542791023545147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The Marches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1.5739999999997707</v>
      </c>
      <c r="O261" s="11">
        <f>'Ind T1'!F50</f>
        <v>8.2979999999999876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4.7719999999999203</v>
      </c>
      <c r="O262" s="11">
        <f>'Ind T1'!F49</f>
        <v>7.3050000000001063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3.3579999999999757</v>
      </c>
      <c r="O263" s="11">
        <f>'Ind T1'!F48</f>
        <v>12.169999999999831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5.4999999999999289</v>
      </c>
      <c r="O264" s="11">
        <f>'Ind T1'!F47</f>
        <v>0.56900000000005591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1.0000000000000426</v>
      </c>
      <c r="O265" s="11">
        <f>'Ind T1'!F46</f>
        <v>-2.3909999999999414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-5.0589999999999762</v>
      </c>
      <c r="O266" s="11">
        <f>'Ind T1'!F45</f>
        <v>0.40600000000001479</v>
      </c>
    </row>
    <row r="268" spans="1:16" x14ac:dyDescent="0.2">
      <c r="L268" t="str">
        <f>L38</f>
        <v>All industries</v>
      </c>
      <c r="N268" s="11">
        <f>'Ind T1'!D14-'Ind T1'!B14</f>
        <v>11.144999999999698</v>
      </c>
      <c r="O268" s="11">
        <f>SUM(O261:O266)</f>
        <v>26.357000000000056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9.1725977881608731</v>
      </c>
      <c r="C9" s="249">
        <f>SUM(C26,C43,C60,C77,C94,C111,C128,C145,C162,C179,C196,C213,C230,C247,C264,C281,C298,C315,C332,C349,C366,C383)</f>
        <v>19.135910880560303</v>
      </c>
      <c r="D9" s="249">
        <f>SUM(B9:C9)</f>
        <v>28.308508668721174</v>
      </c>
      <c r="E9" s="238"/>
      <c r="F9" s="249">
        <f>SUM(F26,F43,F60,F77,F94,F111,F128,F145,F162,F179,F196,F213,F230,F247,F264,F281,F298,F315,F332,F349,F366,F383)</f>
        <v>12.245672925380497</v>
      </c>
      <c r="G9" s="249">
        <f>SUM(G26,G43,G60,G77,G94,G111,G128,G145,G162,G179,G196,G213,G230,G247,G264,G281,G298,G315,G332,G349,G366,G383)</f>
        <v>22.059649462385924</v>
      </c>
      <c r="H9" s="249">
        <f>SUM(F9:G9)</f>
        <v>34.305322387766424</v>
      </c>
      <c r="I9" s="238"/>
      <c r="J9" s="249">
        <f>SUM(J26,J43,J60,J77,J94,J111,J128,J145,J162,J179,J196,J213,J230,J247,J264,J281,J298,J315,J332,J349,J366,J383)</f>
        <v>13.935773338586127</v>
      </c>
      <c r="K9" s="249">
        <f>SUM(K26,K43,K60,K77,K94,K111,K128,K145,K162,K179,K196,K213,K230,K247,K264,K281,K298,K315,K332,K349,K366,K383)</f>
        <v>22.619856614545377</v>
      </c>
      <c r="L9" s="249">
        <f>SUM(J9:K9)</f>
        <v>36.555629953131501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27.949610609655259</v>
      </c>
      <c r="C10" s="249">
        <f t="shared" si="0"/>
        <v>30.460310860892999</v>
      </c>
      <c r="D10" s="249">
        <f t="shared" ref="D10:D17" si="1">SUM(B10:C10)</f>
        <v>58.409921470548255</v>
      </c>
      <c r="E10" s="238"/>
      <c r="F10" s="249">
        <f t="shared" ref="F10:G17" si="2">SUM(F27,F44,F61,F78,F95,F112,F129,F146,F163,F180,F197,F214,F231,F248,F265,F282,F299,F316,F333,F350,F367,F384)</f>
        <v>34.335095086165886</v>
      </c>
      <c r="G10" s="249">
        <f t="shared" si="2"/>
        <v>37.919755633462337</v>
      </c>
      <c r="H10" s="249">
        <f t="shared" ref="H10:H17" si="3">SUM(F10:G10)</f>
        <v>72.254850719628223</v>
      </c>
      <c r="I10" s="238"/>
      <c r="J10" s="249">
        <f t="shared" ref="J10:K17" si="4">SUM(J27,J44,J61,J78,J95,J112,J129,J146,J163,J180,J197,J214,J231,J248,J265,J282,J299,J316,J333,J350,J367,J384)</f>
        <v>40.604107812104331</v>
      </c>
      <c r="K10" s="249">
        <f t="shared" si="4"/>
        <v>46.054047930611198</v>
      </c>
      <c r="L10" s="249">
        <f t="shared" ref="L10:L17" si="5">SUM(J10:K10)</f>
        <v>86.658155742715536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16.814664036734349</v>
      </c>
      <c r="C11" s="249">
        <f t="shared" si="0"/>
        <v>21.188368502725435</v>
      </c>
      <c r="D11" s="249">
        <f t="shared" si="1"/>
        <v>38.003032539459781</v>
      </c>
      <c r="E11" s="238"/>
      <c r="F11" s="249">
        <f t="shared" si="2"/>
        <v>19.665097810805801</v>
      </c>
      <c r="G11" s="249">
        <f t="shared" si="2"/>
        <v>23.899574226944349</v>
      </c>
      <c r="H11" s="249">
        <f t="shared" si="3"/>
        <v>43.56467203775015</v>
      </c>
      <c r="I11" s="238"/>
      <c r="J11" s="249">
        <f t="shared" si="4"/>
        <v>27.224491867301904</v>
      </c>
      <c r="K11" s="249">
        <f t="shared" si="4"/>
        <v>23.984821086199737</v>
      </c>
      <c r="L11" s="249">
        <f t="shared" si="5"/>
        <v>51.209312953501637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29.351246158040297</v>
      </c>
      <c r="C12" s="249">
        <f t="shared" si="0"/>
        <v>11.027788375850438</v>
      </c>
      <c r="D12" s="249">
        <f t="shared" si="1"/>
        <v>40.379034533890731</v>
      </c>
      <c r="E12" s="238"/>
      <c r="F12" s="249">
        <f t="shared" si="2"/>
        <v>27.980037202394396</v>
      </c>
      <c r="G12" s="249">
        <f t="shared" si="2"/>
        <v>12.112005576682531</v>
      </c>
      <c r="H12" s="249">
        <f t="shared" si="3"/>
        <v>40.092042779076927</v>
      </c>
      <c r="I12" s="238"/>
      <c r="J12" s="249">
        <f t="shared" si="4"/>
        <v>24.116044564782342</v>
      </c>
      <c r="K12" s="249">
        <f t="shared" si="4"/>
        <v>14.934725586418606</v>
      </c>
      <c r="L12" s="249">
        <f t="shared" si="5"/>
        <v>39.05077015120095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4.0441359465989342</v>
      </c>
      <c r="C13" s="249">
        <f t="shared" si="0"/>
        <v>41.013478056029236</v>
      </c>
      <c r="D13" s="249">
        <f t="shared" si="1"/>
        <v>45.057614002628171</v>
      </c>
      <c r="E13" s="238"/>
      <c r="F13" s="249">
        <f t="shared" si="2"/>
        <v>4.5255444809810346</v>
      </c>
      <c r="G13" s="249">
        <f t="shared" si="2"/>
        <v>36.154415373944815</v>
      </c>
      <c r="H13" s="249">
        <f t="shared" si="3"/>
        <v>40.679959854925848</v>
      </c>
      <c r="I13" s="238"/>
      <c r="J13" s="249">
        <f t="shared" si="4"/>
        <v>5.1417247897970206</v>
      </c>
      <c r="K13" s="249">
        <f t="shared" si="4"/>
        <v>32.582272428655912</v>
      </c>
      <c r="L13" s="249">
        <f t="shared" si="5"/>
        <v>37.723997218452936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28.222444942621227</v>
      </c>
      <c r="C14" s="249">
        <f t="shared" si="0"/>
        <v>5.1387794346461746</v>
      </c>
      <c r="D14" s="249">
        <f t="shared" si="1"/>
        <v>33.361224377267405</v>
      </c>
      <c r="E14" s="238"/>
      <c r="F14" s="249">
        <f t="shared" si="2"/>
        <v>27.003350334875933</v>
      </c>
      <c r="G14" s="249">
        <f t="shared" si="2"/>
        <v>4.9169116819050833</v>
      </c>
      <c r="H14" s="249">
        <f t="shared" si="3"/>
        <v>31.920262016781017</v>
      </c>
      <c r="I14" s="238"/>
      <c r="J14" s="249">
        <f t="shared" si="4"/>
        <v>29.113058412685106</v>
      </c>
      <c r="K14" s="249">
        <f t="shared" si="4"/>
        <v>5.8369425340596734</v>
      </c>
      <c r="L14" s="249">
        <f t="shared" si="5"/>
        <v>34.95000094674478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16.242553836268215</v>
      </c>
      <c r="C15" s="249">
        <f t="shared" si="0"/>
        <v>11.049634309781629</v>
      </c>
      <c r="D15" s="249">
        <f t="shared" si="1"/>
        <v>27.292188146049845</v>
      </c>
      <c r="E15" s="238"/>
      <c r="F15" s="249">
        <f t="shared" si="2"/>
        <v>15.192921536128804</v>
      </c>
      <c r="G15" s="249">
        <f t="shared" si="2"/>
        <v>11.246594702651677</v>
      </c>
      <c r="H15" s="249">
        <f t="shared" si="3"/>
        <v>26.439516238780481</v>
      </c>
      <c r="I15" s="238"/>
      <c r="J15" s="249">
        <f t="shared" si="4"/>
        <v>15.112080543539113</v>
      </c>
      <c r="K15" s="249">
        <f t="shared" si="4"/>
        <v>12.395579585238417</v>
      </c>
      <c r="L15" s="249">
        <f t="shared" si="5"/>
        <v>27.50766012877753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3.8719215323873466</v>
      </c>
      <c r="C16" s="249">
        <f t="shared" si="0"/>
        <v>24.466782648734743</v>
      </c>
      <c r="D16" s="249">
        <f t="shared" si="1"/>
        <v>28.33870418112209</v>
      </c>
      <c r="E16" s="238"/>
      <c r="F16" s="249">
        <f t="shared" si="2"/>
        <v>3.6691208253325618</v>
      </c>
      <c r="G16" s="249">
        <f t="shared" si="2"/>
        <v>22.33877627864382</v>
      </c>
      <c r="H16" s="249">
        <f t="shared" si="3"/>
        <v>26.007897103976383</v>
      </c>
      <c r="I16" s="238"/>
      <c r="J16" s="249">
        <f t="shared" si="4"/>
        <v>4.4317574896463983</v>
      </c>
      <c r="K16" s="249">
        <f t="shared" si="4"/>
        <v>21.916684394981715</v>
      </c>
      <c r="L16" s="249">
        <f t="shared" si="5"/>
        <v>26.348441884628112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18.178548547186438</v>
      </c>
      <c r="C17" s="249">
        <f t="shared" si="0"/>
        <v>21.977223533126104</v>
      </c>
      <c r="D17" s="249">
        <f t="shared" si="1"/>
        <v>40.155772080312545</v>
      </c>
      <c r="E17" s="238"/>
      <c r="F17" s="249">
        <f t="shared" si="2"/>
        <v>16.445206089638063</v>
      </c>
      <c r="G17" s="249">
        <f t="shared" si="2"/>
        <v>18.741270771676426</v>
      </c>
      <c r="H17" s="249">
        <f t="shared" si="3"/>
        <v>35.186476861314489</v>
      </c>
      <c r="I17" s="238"/>
      <c r="J17" s="249">
        <f t="shared" si="4"/>
        <v>16.656495197861346</v>
      </c>
      <c r="K17" s="249">
        <f t="shared" si="4"/>
        <v>20.147535822985404</v>
      </c>
      <c r="L17" s="249">
        <f t="shared" si="5"/>
        <v>36.80403102084675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153.84772339765291</v>
      </c>
      <c r="C19" s="247">
        <f t="shared" ref="C19:L19" si="6">SUM(C9:C17)</f>
        <v>185.45827660234707</v>
      </c>
      <c r="D19" s="247">
        <f t="shared" si="6"/>
        <v>339.30599999999993</v>
      </c>
      <c r="E19" s="247"/>
      <c r="F19" s="247">
        <f t="shared" si="6"/>
        <v>161.06204629170298</v>
      </c>
      <c r="G19" s="247">
        <f t="shared" si="6"/>
        <v>189.38895370829695</v>
      </c>
      <c r="H19" s="247">
        <f t="shared" si="6"/>
        <v>350.45099999999996</v>
      </c>
      <c r="I19" s="247"/>
      <c r="J19" s="247">
        <f t="shared" si="6"/>
        <v>176.33553401630371</v>
      </c>
      <c r="K19" s="247">
        <f t="shared" si="6"/>
        <v>200.472465983696</v>
      </c>
      <c r="L19" s="247">
        <f t="shared" si="6"/>
        <v>376.80799999999971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0.16018601202195784</v>
      </c>
      <c r="C26" s="302">
        <v>0.57186293800115895</v>
      </c>
      <c r="D26" s="302">
        <f>SUM(B26:C26)</f>
        <v>0.73204895002311676</v>
      </c>
      <c r="E26" s="303"/>
      <c r="F26" s="302">
        <v>0.18401793782870776</v>
      </c>
      <c r="G26" s="302">
        <v>0.41118584028040051</v>
      </c>
      <c r="H26" s="302">
        <f>SUM(F26:G26)</f>
        <v>0.59520377810910829</v>
      </c>
      <c r="I26" s="303"/>
      <c r="J26" s="302">
        <v>0.19555531755457509</v>
      </c>
      <c r="K26" s="302">
        <v>0.48197780652140054</v>
      </c>
      <c r="L26" s="302">
        <f>SUM(J26:K26)</f>
        <v>0.67753312407597566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0.15037260194791979</v>
      </c>
      <c r="C27" s="302">
        <v>0.45731608010033387</v>
      </c>
      <c r="D27" s="302">
        <f t="shared" ref="D27:D34" si="7">SUM(B27:C27)</f>
        <v>0.60768868204825366</v>
      </c>
      <c r="E27" s="303"/>
      <c r="F27" s="302">
        <v>0.22959977706543844</v>
      </c>
      <c r="G27" s="302">
        <v>0.45510274450989097</v>
      </c>
      <c r="H27" s="302">
        <f t="shared" ref="H27:H34" si="8">SUM(F27:G27)</f>
        <v>0.6847025215753294</v>
      </c>
      <c r="I27" s="303"/>
      <c r="J27" s="302">
        <v>0.37468777994238073</v>
      </c>
      <c r="K27" s="302">
        <v>0.87870283758067691</v>
      </c>
      <c r="L27" s="302">
        <f t="shared" ref="L27:L34" si="9">SUM(J27:K27)</f>
        <v>1.2533906175230576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0.16110420987647597</v>
      </c>
      <c r="C28" s="302">
        <v>0.31888046419526739</v>
      </c>
      <c r="D28" s="302">
        <f t="shared" si="7"/>
        <v>0.47998467407174339</v>
      </c>
      <c r="E28" s="303"/>
      <c r="F28" s="302">
        <v>0.19094311849590437</v>
      </c>
      <c r="G28" s="302">
        <v>0.26749049062585528</v>
      </c>
      <c r="H28" s="302">
        <f t="shared" si="8"/>
        <v>0.45843360912175968</v>
      </c>
      <c r="I28" s="303"/>
      <c r="J28" s="302">
        <v>0.27104647355758654</v>
      </c>
      <c r="K28" s="302">
        <v>0.36570281075064315</v>
      </c>
      <c r="L28" s="302">
        <f t="shared" si="9"/>
        <v>0.63674928430822963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0.62427152708082945</v>
      </c>
      <c r="C29" s="302">
        <v>0.30183228196159712</v>
      </c>
      <c r="D29" s="302">
        <f t="shared" si="7"/>
        <v>0.92610380904242651</v>
      </c>
      <c r="E29" s="303"/>
      <c r="F29" s="302">
        <v>0.39547264292835632</v>
      </c>
      <c r="G29" s="302">
        <v>0.15212191371744313</v>
      </c>
      <c r="H29" s="302">
        <f t="shared" si="8"/>
        <v>0.54759455664579948</v>
      </c>
      <c r="I29" s="303"/>
      <c r="J29" s="302">
        <v>0.29822719746354742</v>
      </c>
      <c r="K29" s="302">
        <v>0.23345252641578748</v>
      </c>
      <c r="L29" s="302">
        <f t="shared" si="9"/>
        <v>0.53167972387933493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0.91850151239319755</v>
      </c>
      <c r="C30" s="302">
        <v>6.5507119352837426</v>
      </c>
      <c r="D30" s="302">
        <f t="shared" si="7"/>
        <v>7.4692134476769398</v>
      </c>
      <c r="E30" s="303"/>
      <c r="F30" s="302">
        <v>1.1137269645425238</v>
      </c>
      <c r="G30" s="302">
        <v>3.6641870936775516</v>
      </c>
      <c r="H30" s="302">
        <f t="shared" si="8"/>
        <v>4.777914058220075</v>
      </c>
      <c r="I30" s="303"/>
      <c r="J30" s="302">
        <v>1.1491233248676758</v>
      </c>
      <c r="K30" s="302">
        <v>3.2095453366618285</v>
      </c>
      <c r="L30" s="302">
        <f t="shared" si="9"/>
        <v>4.3586686615295047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0.42951916997460993</v>
      </c>
      <c r="C31" s="302">
        <v>0.22873921212662113</v>
      </c>
      <c r="D31" s="302">
        <f t="shared" si="7"/>
        <v>0.65825838210123111</v>
      </c>
      <c r="E31" s="303"/>
      <c r="F31" s="302">
        <v>0.27155688546769075</v>
      </c>
      <c r="G31" s="302">
        <v>0.12704156204617287</v>
      </c>
      <c r="H31" s="302">
        <f t="shared" si="8"/>
        <v>0.39859844751386364</v>
      </c>
      <c r="I31" s="303"/>
      <c r="J31" s="302">
        <v>0.27202616481287734</v>
      </c>
      <c r="K31" s="302">
        <v>0.1485965179707219</v>
      </c>
      <c r="L31" s="302">
        <f t="shared" si="9"/>
        <v>0.42062268278359927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0.14953194822469457</v>
      </c>
      <c r="C32" s="302">
        <v>0.13640458802421906</v>
      </c>
      <c r="D32" s="302">
        <f t="shared" si="7"/>
        <v>0.28593653624891363</v>
      </c>
      <c r="E32" s="303"/>
      <c r="F32" s="302">
        <v>8.8867868645177192E-2</v>
      </c>
      <c r="G32" s="302">
        <v>7.5069597256604906E-2</v>
      </c>
      <c r="H32" s="302">
        <f t="shared" si="8"/>
        <v>0.1639374659017821</v>
      </c>
      <c r="I32" s="303"/>
      <c r="J32" s="302">
        <v>7.9009069942895818E-2</v>
      </c>
      <c r="K32" s="302">
        <v>8.6136687544328447E-2</v>
      </c>
      <c r="L32" s="302">
        <f t="shared" si="9"/>
        <v>0.16514575748722427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8.9275093353751792E-2</v>
      </c>
      <c r="C33" s="302">
        <v>0.47590061658681565</v>
      </c>
      <c r="D33" s="302">
        <f t="shared" si="7"/>
        <v>0.56517570994056743</v>
      </c>
      <c r="E33" s="303"/>
      <c r="F33" s="302">
        <v>6.5095976894088137E-2</v>
      </c>
      <c r="G33" s="302">
        <v>0.21448366047698222</v>
      </c>
      <c r="H33" s="302">
        <f t="shared" si="8"/>
        <v>0.27957963737107039</v>
      </c>
      <c r="I33" s="303"/>
      <c r="J33" s="302">
        <v>4.329032954338137E-2</v>
      </c>
      <c r="K33" s="302">
        <v>0.1789262611780556</v>
      </c>
      <c r="L33" s="302">
        <f t="shared" si="9"/>
        <v>0.22221659072143696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0.76039358196080598</v>
      </c>
      <c r="C34" s="302">
        <v>1.4161962268859822</v>
      </c>
      <c r="D34" s="302">
        <f t="shared" si="7"/>
        <v>2.1765898088467881</v>
      </c>
      <c r="E34" s="303"/>
      <c r="F34" s="302">
        <v>0.37817563562284512</v>
      </c>
      <c r="G34" s="302">
        <v>0.58086028991835958</v>
      </c>
      <c r="H34" s="302">
        <f t="shared" si="8"/>
        <v>0.95903592554120465</v>
      </c>
      <c r="I34" s="303"/>
      <c r="J34" s="302">
        <v>0.36796559787106364</v>
      </c>
      <c r="K34" s="302">
        <v>0.58602795982056355</v>
      </c>
      <c r="L34" s="302">
        <f t="shared" si="9"/>
        <v>0.95399355769162719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3.4431556568342425</v>
      </c>
      <c r="C36" s="311">
        <f t="shared" ref="C36:K36" si="10">SUM(C26:C34)</f>
        <v>10.457844343165739</v>
      </c>
      <c r="D36" s="311">
        <f t="shared" si="10"/>
        <v>13.900999999999978</v>
      </c>
      <c r="E36" s="311"/>
      <c r="F36" s="311">
        <f t="shared" si="10"/>
        <v>2.9174568074907321</v>
      </c>
      <c r="G36" s="311">
        <f t="shared" si="10"/>
        <v>5.9475431925092614</v>
      </c>
      <c r="H36" s="311">
        <f t="shared" si="10"/>
        <v>8.8649999999999913</v>
      </c>
      <c r="I36" s="311"/>
      <c r="J36" s="311">
        <f t="shared" si="10"/>
        <v>3.0509312555559838</v>
      </c>
      <c r="K36" s="311">
        <f t="shared" si="10"/>
        <v>6.1690687444440062</v>
      </c>
      <c r="L36" s="311">
        <f>SUM(L26:L34)</f>
        <v>9.21999999999999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1.8387097659318221E-3</v>
      </c>
      <c r="C43" s="302">
        <v>5.8700352194245298E-2</v>
      </c>
      <c r="D43" s="302">
        <f>SUM(B43:C43)</f>
        <v>6.0539061960177117E-2</v>
      </c>
      <c r="E43" s="303"/>
      <c r="F43" s="302">
        <v>7.3925027510399165E-3</v>
      </c>
      <c r="G43" s="302">
        <v>9.2603101455630971E-2</v>
      </c>
      <c r="H43" s="302">
        <f>SUM(F43:G43)</f>
        <v>9.9995604206670891E-2</v>
      </c>
      <c r="I43" s="303"/>
      <c r="J43" s="302">
        <v>4.6075431235091755E-3</v>
      </c>
      <c r="K43" s="302">
        <v>6.2162407213226682E-2</v>
      </c>
      <c r="L43" s="302">
        <f>SUM(J43:K43)</f>
        <v>6.6769950336735856E-2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1.1569812473707737E-2</v>
      </c>
      <c r="C44" s="302">
        <v>4.6466101920403152E-2</v>
      </c>
      <c r="D44" s="302">
        <f t="shared" ref="D44:D51" si="11">SUM(B44:C44)</f>
        <v>5.8035914394110891E-2</v>
      </c>
      <c r="E44" s="303"/>
      <c r="F44" s="302">
        <v>2.7012561088717982E-2</v>
      </c>
      <c r="G44" s="302">
        <v>8.3539584340284134E-2</v>
      </c>
      <c r="H44" s="302">
        <f t="shared" ref="H44:H51" si="12">SUM(F44:G44)</f>
        <v>0.11055214542900212</v>
      </c>
      <c r="I44" s="303"/>
      <c r="J44" s="302">
        <v>1.1413077975123724E-2</v>
      </c>
      <c r="K44" s="302">
        <v>7.2519748061386766E-2</v>
      </c>
      <c r="L44" s="302">
        <f t="shared" ref="L44:L51" si="13">SUM(J44:K44)</f>
        <v>8.3932826036510491E-2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2.7390709531084577E-3</v>
      </c>
      <c r="C45" s="302">
        <v>3.8034696887509795E-2</v>
      </c>
      <c r="D45" s="302">
        <f t="shared" si="11"/>
        <v>4.0773767840618251E-2</v>
      </c>
      <c r="E45" s="303"/>
      <c r="F45" s="302">
        <v>1.8509535558462461E-2</v>
      </c>
      <c r="G45" s="302">
        <v>8.0455224505466563E-2</v>
      </c>
      <c r="H45" s="302">
        <f t="shared" si="12"/>
        <v>9.8964760063929028E-2</v>
      </c>
      <c r="I45" s="303"/>
      <c r="J45" s="302">
        <v>1.5140782781155521E-2</v>
      </c>
      <c r="K45" s="302">
        <v>5.216755072255308E-2</v>
      </c>
      <c r="L45" s="302">
        <f t="shared" si="13"/>
        <v>6.7308333503708601E-2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2.2873889439709617E-3</v>
      </c>
      <c r="C46" s="302">
        <v>8.7115502140263246E-3</v>
      </c>
      <c r="D46" s="302">
        <f t="shared" si="11"/>
        <v>1.0998939157997286E-2</v>
      </c>
      <c r="E46" s="303"/>
      <c r="F46" s="302">
        <v>2.4071028172372021E-2</v>
      </c>
      <c r="G46" s="302">
        <v>9.9388542718008184E-3</v>
      </c>
      <c r="H46" s="302">
        <f t="shared" si="12"/>
        <v>3.4009882444172843E-2</v>
      </c>
      <c r="I46" s="303"/>
      <c r="J46" s="302">
        <v>1.6814565380184013E-2</v>
      </c>
      <c r="K46" s="302">
        <v>5.7289127107945387E-3</v>
      </c>
      <c r="L46" s="302">
        <f t="shared" si="13"/>
        <v>2.254347809097855E-2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1.208558819232148E-3</v>
      </c>
      <c r="C47" s="302">
        <v>9.8876542947157961E-2</v>
      </c>
      <c r="D47" s="302">
        <f t="shared" si="11"/>
        <v>0.10008510176639011</v>
      </c>
      <c r="E47" s="303"/>
      <c r="F47" s="302">
        <v>6.5245047434402961E-4</v>
      </c>
      <c r="G47" s="302">
        <v>0.10270629295688513</v>
      </c>
      <c r="H47" s="302">
        <f>SUM(F47:G47)</f>
        <v>0.10335874343122917</v>
      </c>
      <c r="I47" s="303"/>
      <c r="J47" s="302">
        <v>4.3294979400917668E-4</v>
      </c>
      <c r="K47" s="302">
        <v>5.257193439357441E-2</v>
      </c>
      <c r="L47" s="302">
        <f t="shared" si="13"/>
        <v>5.300488418758359E-2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3.4383151032983308E-3</v>
      </c>
      <c r="C48" s="302">
        <v>5.4780324621608216E-3</v>
      </c>
      <c r="D48" s="302">
        <f t="shared" si="11"/>
        <v>8.9163475654591533E-3</v>
      </c>
      <c r="E48" s="303"/>
      <c r="F48" s="302">
        <v>3.4267732479871292E-3</v>
      </c>
      <c r="G48" s="302">
        <v>1.0939749952213411E-2</v>
      </c>
      <c r="H48" s="302">
        <f t="shared" si="12"/>
        <v>1.4366523200200539E-2</v>
      </c>
      <c r="I48" s="303"/>
      <c r="J48" s="302">
        <v>1.1786390953711005E-3</v>
      </c>
      <c r="K48" s="302">
        <v>6.990463810810134E-3</v>
      </c>
      <c r="L48" s="302">
        <f t="shared" si="13"/>
        <v>8.1691029061812352E-3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1.2816658330584512E-3</v>
      </c>
      <c r="C49" s="302">
        <v>7.5529829725695073E-3</v>
      </c>
      <c r="D49" s="302">
        <f t="shared" si="11"/>
        <v>8.8346488056279589E-3</v>
      </c>
      <c r="E49" s="303"/>
      <c r="F49" s="302">
        <v>5.2907372237947971E-3</v>
      </c>
      <c r="G49" s="302">
        <v>9.8474832382402754E-3</v>
      </c>
      <c r="H49" s="302">
        <f t="shared" si="12"/>
        <v>1.5138220462035073E-2</v>
      </c>
      <c r="I49" s="303"/>
      <c r="J49" s="302">
        <v>3.5592605818207295E-3</v>
      </c>
      <c r="K49" s="302">
        <v>6.7614602911513239E-3</v>
      </c>
      <c r="L49" s="302">
        <f t="shared" si="13"/>
        <v>1.0320720872972054E-2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2.9112701722769415E-3</v>
      </c>
      <c r="C50" s="302">
        <v>6.2531425290652337E-2</v>
      </c>
      <c r="D50" s="302">
        <f t="shared" si="11"/>
        <v>6.5442695462929273E-2</v>
      </c>
      <c r="E50" s="303"/>
      <c r="F50" s="302">
        <v>4.6043754676382081E-4</v>
      </c>
      <c r="G50" s="302">
        <v>6.3501690735094637E-2</v>
      </c>
      <c r="H50" s="302">
        <f t="shared" si="12"/>
        <v>6.396212828185846E-2</v>
      </c>
      <c r="I50" s="303"/>
      <c r="J50" s="302">
        <v>1.6880726562482616E-4</v>
      </c>
      <c r="K50" s="302">
        <v>2.6353547719098168E-2</v>
      </c>
      <c r="L50" s="302">
        <f t="shared" si="13"/>
        <v>2.6522354984722996E-2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1.9544569472446541E-3</v>
      </c>
      <c r="C51" s="302">
        <v>7.9419066099446031E-2</v>
      </c>
      <c r="D51" s="302">
        <f t="shared" si="11"/>
        <v>8.1373523046690682E-2</v>
      </c>
      <c r="E51" s="303"/>
      <c r="F51" s="302">
        <v>2.9109421116861661E-3</v>
      </c>
      <c r="G51" s="302">
        <v>4.7410503692166357E-3</v>
      </c>
      <c r="H51" s="302">
        <f t="shared" si="12"/>
        <v>7.6519924809028018E-3</v>
      </c>
      <c r="I51" s="303"/>
      <c r="J51" s="302">
        <v>1.5586151148967631E-3</v>
      </c>
      <c r="K51" s="302">
        <v>1.8697339657098098E-3</v>
      </c>
      <c r="L51" s="302">
        <f t="shared" si="13"/>
        <v>3.4283490806065729E-3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2.9229249011829505E-2</v>
      </c>
      <c r="C53" s="311">
        <f t="shared" ref="C53:L53" si="14">SUM(C43:C51)</f>
        <v>0.40577075098817128</v>
      </c>
      <c r="D53" s="311">
        <f t="shared" si="14"/>
        <v>0.43500000000000072</v>
      </c>
      <c r="E53" s="311"/>
      <c r="F53" s="311">
        <f t="shared" si="14"/>
        <v>8.9726968175168315E-2</v>
      </c>
      <c r="G53" s="311">
        <f t="shared" si="14"/>
        <v>0.45827303182483253</v>
      </c>
      <c r="H53" s="311">
        <f t="shared" si="14"/>
        <v>0.54800000000000093</v>
      </c>
      <c r="I53" s="311"/>
      <c r="J53" s="311">
        <f t="shared" si="14"/>
        <v>5.4874241111695039E-2</v>
      </c>
      <c r="K53" s="311">
        <f t="shared" si="14"/>
        <v>0.28712575888830488</v>
      </c>
      <c r="L53" s="311">
        <f t="shared" si="14"/>
        <v>0.34199999999999992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0.18793947519156468</v>
      </c>
      <c r="C60" s="302">
        <v>0.41978897776011009</v>
      </c>
      <c r="D60" s="302">
        <f>SUM(B60:C60)</f>
        <v>0.60772845295167477</v>
      </c>
      <c r="E60" s="303"/>
      <c r="F60" s="302">
        <v>0.28131917179584265</v>
      </c>
      <c r="G60" s="302">
        <v>0.53487380010903895</v>
      </c>
      <c r="H60" s="302">
        <f>SUM(F60:G60)</f>
        <v>0.8161929719048816</v>
      </c>
      <c r="I60" s="303"/>
      <c r="J60" s="302">
        <v>0.29202794122448839</v>
      </c>
      <c r="K60" s="302">
        <v>0.46188990259488288</v>
      </c>
      <c r="L60" s="302">
        <f>SUM(J60:K60)</f>
        <v>0.75391784381937121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0.2940349642922605</v>
      </c>
      <c r="C61" s="302">
        <v>0.27800726377385021</v>
      </c>
      <c r="D61" s="302">
        <f t="shared" ref="D61:D68" si="15">SUM(B61:C61)</f>
        <v>0.57204222806611071</v>
      </c>
      <c r="E61" s="303"/>
      <c r="F61" s="302">
        <v>0.47710363369574793</v>
      </c>
      <c r="G61" s="302">
        <v>0.40253743720649526</v>
      </c>
      <c r="H61" s="302">
        <f t="shared" ref="H61:H68" si="16">SUM(F61:G61)</f>
        <v>0.87964107090224319</v>
      </c>
      <c r="I61" s="303"/>
      <c r="J61" s="302">
        <v>0.59675367996137696</v>
      </c>
      <c r="K61" s="302">
        <v>0.52803755266001318</v>
      </c>
      <c r="L61" s="302">
        <f t="shared" ref="L61:L68" si="17">SUM(J61:K61)</f>
        <v>1.1247912326213902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0.33733622315231049</v>
      </c>
      <c r="C62" s="302">
        <v>0.41512885550908074</v>
      </c>
      <c r="D62" s="302">
        <f t="shared" si="15"/>
        <v>0.75246507866139123</v>
      </c>
      <c r="E62" s="303"/>
      <c r="F62" s="302">
        <v>0.47143247350859757</v>
      </c>
      <c r="G62" s="302">
        <v>0.58430667562685923</v>
      </c>
      <c r="H62" s="302">
        <f t="shared" si="16"/>
        <v>1.0557391491354569</v>
      </c>
      <c r="I62" s="303"/>
      <c r="J62" s="302">
        <v>0.55439834292312484</v>
      </c>
      <c r="K62" s="302">
        <v>0.54352058747118526</v>
      </c>
      <c r="L62" s="302">
        <f t="shared" si="17"/>
        <v>1.09791893039431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0.25184610576481586</v>
      </c>
      <c r="C63" s="302">
        <v>0.36555651507061721</v>
      </c>
      <c r="D63" s="302">
        <f t="shared" si="15"/>
        <v>0.61740262083543307</v>
      </c>
      <c r="E63" s="303"/>
      <c r="F63" s="302">
        <v>0.29615008054881359</v>
      </c>
      <c r="G63" s="302">
        <v>0.45077237841118489</v>
      </c>
      <c r="H63" s="302">
        <f t="shared" si="16"/>
        <v>0.74692245895999854</v>
      </c>
      <c r="I63" s="303"/>
      <c r="J63" s="302">
        <v>0.22759427554227563</v>
      </c>
      <c r="K63" s="302">
        <v>0.50731218739294137</v>
      </c>
      <c r="L63" s="302">
        <f t="shared" si="17"/>
        <v>0.734906462935217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0.18526433109905344</v>
      </c>
      <c r="C64" s="302">
        <v>1.2482816219682598</v>
      </c>
      <c r="D64" s="302">
        <f t="shared" si="15"/>
        <v>1.4335459530673131</v>
      </c>
      <c r="E64" s="303"/>
      <c r="F64" s="302">
        <v>0.18652381758693423</v>
      </c>
      <c r="G64" s="302">
        <v>0.99102430513883255</v>
      </c>
      <c r="H64" s="302">
        <f t="shared" si="16"/>
        <v>1.1775481227257667</v>
      </c>
      <c r="I64" s="303"/>
      <c r="J64" s="302">
        <v>0.13861976740852974</v>
      </c>
      <c r="K64" s="302">
        <v>0.84841610405445611</v>
      </c>
      <c r="L64" s="302">
        <f t="shared" si="17"/>
        <v>0.98703587146298588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4.6788639281677473E-2</v>
      </c>
      <c r="C65" s="302">
        <v>4.03905802077731E-2</v>
      </c>
      <c r="D65" s="302">
        <f t="shared" si="15"/>
        <v>8.7179219489450566E-2</v>
      </c>
      <c r="E65" s="303"/>
      <c r="F65" s="302">
        <v>6.1170503517692376E-2</v>
      </c>
      <c r="G65" s="302">
        <v>5.1961226798331081E-2</v>
      </c>
      <c r="H65" s="302">
        <f t="shared" si="16"/>
        <v>0.11313173031602346</v>
      </c>
      <c r="I65" s="303"/>
      <c r="J65" s="302">
        <v>5.8090004648818673E-2</v>
      </c>
      <c r="K65" s="302">
        <v>4.7233089453937546E-2</v>
      </c>
      <c r="L65" s="302">
        <f t="shared" si="17"/>
        <v>0.10532309410275623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0.14509948168606435</v>
      </c>
      <c r="C66" s="302">
        <v>9.6105030128547028E-2</v>
      </c>
      <c r="D66" s="302">
        <f t="shared" si="15"/>
        <v>0.24120451181461139</v>
      </c>
      <c r="E66" s="303"/>
      <c r="F66" s="302">
        <v>0.14991560727511194</v>
      </c>
      <c r="G66" s="302">
        <v>0.11941710286117554</v>
      </c>
      <c r="H66" s="302">
        <f t="shared" si="16"/>
        <v>0.26933271013628746</v>
      </c>
      <c r="I66" s="303"/>
      <c r="J66" s="302">
        <v>0.11790719477541191</v>
      </c>
      <c r="K66" s="302">
        <v>0.13324386312877187</v>
      </c>
      <c r="L66" s="302">
        <f t="shared" si="17"/>
        <v>0.25115105790418379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0.99270675950627518</v>
      </c>
      <c r="C67" s="302">
        <v>2.5733367896387365</v>
      </c>
      <c r="D67" s="302">
        <f t="shared" si="15"/>
        <v>3.5660435491450118</v>
      </c>
      <c r="E67" s="303"/>
      <c r="F67" s="302">
        <v>0.89283179064054341</v>
      </c>
      <c r="G67" s="302">
        <v>2.4153151970532205</v>
      </c>
      <c r="H67" s="302">
        <f t="shared" si="16"/>
        <v>3.3081469876937639</v>
      </c>
      <c r="I67" s="303"/>
      <c r="J67" s="302">
        <v>0.74120667875682966</v>
      </c>
      <c r="K67" s="302">
        <v>2.0253604627406001</v>
      </c>
      <c r="L67" s="302">
        <f t="shared" si="17"/>
        <v>2.76656714149743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0.65181836775276425</v>
      </c>
      <c r="C68" s="302">
        <v>0.97757001821622536</v>
      </c>
      <c r="D68" s="302">
        <f t="shared" si="15"/>
        <v>1.6293883859689897</v>
      </c>
      <c r="E68" s="303"/>
      <c r="F68" s="302">
        <v>0.54134978272278456</v>
      </c>
      <c r="G68" s="302">
        <v>0.90899501550279527</v>
      </c>
      <c r="H68" s="302">
        <f t="shared" si="16"/>
        <v>1.4503447982255797</v>
      </c>
      <c r="I68" s="303"/>
      <c r="J68" s="302">
        <v>0.80490446253641446</v>
      </c>
      <c r="K68" s="302">
        <v>0.99248390272591314</v>
      </c>
      <c r="L68" s="302">
        <f t="shared" si="17"/>
        <v>1.7973883652623277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3.0928343477267863</v>
      </c>
      <c r="C70" s="311">
        <f t="shared" ref="C70:L70" si="18">SUM(C60:C68)</f>
        <v>6.4141656522731996</v>
      </c>
      <c r="D70" s="311">
        <f t="shared" si="18"/>
        <v>9.5069999999999872</v>
      </c>
      <c r="E70" s="311"/>
      <c r="F70" s="311">
        <f t="shared" si="18"/>
        <v>3.3577968612920683</v>
      </c>
      <c r="G70" s="311">
        <f t="shared" si="18"/>
        <v>6.4592031387079336</v>
      </c>
      <c r="H70" s="311">
        <f t="shared" si="18"/>
        <v>9.8170000000000019</v>
      </c>
      <c r="I70" s="311"/>
      <c r="J70" s="311">
        <f t="shared" si="18"/>
        <v>3.5315023477772702</v>
      </c>
      <c r="K70" s="311">
        <f t="shared" si="18"/>
        <v>6.0874976522227016</v>
      </c>
      <c r="L70" s="311">
        <f t="shared" si="18"/>
        <v>9.6189999999999714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9.518893045359314E-2</v>
      </c>
      <c r="C77" s="302">
        <v>0.48917174345777703</v>
      </c>
      <c r="D77" s="302">
        <f>SUM(B77:C77)</f>
        <v>0.58436067391137014</v>
      </c>
      <c r="E77" s="303"/>
      <c r="F77" s="302">
        <v>0.14940727110857321</v>
      </c>
      <c r="G77" s="302">
        <v>0.5781267162310616</v>
      </c>
      <c r="H77" s="302">
        <f>SUM(F77:G77)</f>
        <v>0.72753398733963481</v>
      </c>
      <c r="I77" s="303"/>
      <c r="J77" s="302">
        <v>0.14863045308549566</v>
      </c>
      <c r="K77" s="302">
        <v>0.51946175558428254</v>
      </c>
      <c r="L77" s="302">
        <f>SUM(J77:K77)</f>
        <v>0.66809220866977825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0.13020630912653258</v>
      </c>
      <c r="C78" s="302">
        <v>0.87760626210443804</v>
      </c>
      <c r="D78" s="302">
        <f t="shared" ref="D78:D85" si="19">SUM(B78:C78)</f>
        <v>1.0078125712309707</v>
      </c>
      <c r="E78" s="303"/>
      <c r="F78" s="302">
        <v>0.19790304518517673</v>
      </c>
      <c r="G78" s="302">
        <v>1.1053582513486579</v>
      </c>
      <c r="H78" s="302">
        <f t="shared" ref="H78:H85" si="20">SUM(F78:G78)</f>
        <v>1.3032612965338346</v>
      </c>
      <c r="I78" s="303"/>
      <c r="J78" s="302">
        <v>0.21500231808182432</v>
      </c>
      <c r="K78" s="302">
        <v>1.4410048057667058</v>
      </c>
      <c r="L78" s="302">
        <f t="shared" ref="L78:L85" si="21">SUM(J78:K78)</f>
        <v>1.6560071238485301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0.15956021647251953</v>
      </c>
      <c r="C79" s="302">
        <v>0.3756114572429734</v>
      </c>
      <c r="D79" s="302">
        <f t="shared" si="19"/>
        <v>0.5351716737154929</v>
      </c>
      <c r="E79" s="303"/>
      <c r="F79" s="302">
        <v>0.21020474738646924</v>
      </c>
      <c r="G79" s="302">
        <v>0.4637448459411751</v>
      </c>
      <c r="H79" s="302">
        <f t="shared" si="20"/>
        <v>0.67394959332764437</v>
      </c>
      <c r="I79" s="303"/>
      <c r="J79" s="302">
        <v>0.2219445313180794</v>
      </c>
      <c r="K79" s="302">
        <v>0.43363258410979949</v>
      </c>
      <c r="L79" s="302">
        <f t="shared" si="21"/>
        <v>0.65557711542787889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0.33967475720422563</v>
      </c>
      <c r="C80" s="302">
        <v>8.6041702748674453E-2</v>
      </c>
      <c r="D80" s="302">
        <f t="shared" si="19"/>
        <v>0.42571645995290008</v>
      </c>
      <c r="E80" s="303"/>
      <c r="F80" s="302">
        <v>0.38327522095309696</v>
      </c>
      <c r="G80" s="302">
        <v>0.10545679924100941</v>
      </c>
      <c r="H80" s="302">
        <f t="shared" si="20"/>
        <v>0.48873202019410639</v>
      </c>
      <c r="I80" s="303"/>
      <c r="J80" s="302">
        <v>0.29761512221731085</v>
      </c>
      <c r="K80" s="302">
        <v>0.13169445429525389</v>
      </c>
      <c r="L80" s="302">
        <f t="shared" si="21"/>
        <v>0.42930957651256474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3.2523689859847389E-2</v>
      </c>
      <c r="C81" s="302">
        <v>1.4115072828353219</v>
      </c>
      <c r="D81" s="302">
        <f t="shared" si="19"/>
        <v>1.4440309726951692</v>
      </c>
      <c r="E81" s="303"/>
      <c r="F81" s="302">
        <v>4.0313507226689305E-2</v>
      </c>
      <c r="G81" s="302">
        <v>1.2332552989336361</v>
      </c>
      <c r="H81" s="302">
        <f t="shared" si="20"/>
        <v>1.2735688061603254</v>
      </c>
      <c r="I81" s="303"/>
      <c r="J81" s="302">
        <v>5.4387245701456977E-2</v>
      </c>
      <c r="K81" s="302">
        <v>0.99271278519066364</v>
      </c>
      <c r="L81" s="302">
        <f t="shared" si="21"/>
        <v>1.0471000308921206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2.7027728767630946E-2</v>
      </c>
      <c r="C82" s="302">
        <v>9.0756674484221093E-3</v>
      </c>
      <c r="D82" s="302">
        <f t="shared" si="19"/>
        <v>3.6103396216053053E-2</v>
      </c>
      <c r="E82" s="303"/>
      <c r="F82" s="302">
        <v>3.5844156931573265E-2</v>
      </c>
      <c r="G82" s="302">
        <v>8.8514201138629681E-3</v>
      </c>
      <c r="H82" s="302">
        <f t="shared" si="20"/>
        <v>4.4695577045436231E-2</v>
      </c>
      <c r="I82" s="303"/>
      <c r="J82" s="302">
        <v>4.0157129133485563E-2</v>
      </c>
      <c r="K82" s="302">
        <v>9.0758177611303392E-3</v>
      </c>
      <c r="L82" s="302">
        <f t="shared" si="21"/>
        <v>4.9232946894615902E-2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7.1648504399232163E-2</v>
      </c>
      <c r="C83" s="302">
        <v>8.0400321026431978E-2</v>
      </c>
      <c r="D83" s="302">
        <f t="shared" si="19"/>
        <v>0.15204882542566414</v>
      </c>
      <c r="E83" s="303"/>
      <c r="F83" s="302">
        <v>8.33133395153145E-2</v>
      </c>
      <c r="G83" s="302">
        <v>9.3753683642340671E-2</v>
      </c>
      <c r="H83" s="302">
        <f t="shared" si="20"/>
        <v>0.17706702315765516</v>
      </c>
      <c r="I83" s="303"/>
      <c r="J83" s="302">
        <v>7.0897580460113171E-2</v>
      </c>
      <c r="K83" s="302">
        <v>0.11745605521574326</v>
      </c>
      <c r="L83" s="302">
        <f t="shared" si="21"/>
        <v>0.18835363567585645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0.19896867834837784</v>
      </c>
      <c r="C84" s="302">
        <v>0.73037636917932214</v>
      </c>
      <c r="D84" s="302">
        <f t="shared" si="19"/>
        <v>0.92934504752769997</v>
      </c>
      <c r="E84" s="303"/>
      <c r="F84" s="302">
        <v>0.15998719277392182</v>
      </c>
      <c r="G84" s="302">
        <v>0.62497224792515738</v>
      </c>
      <c r="H84" s="302">
        <f t="shared" si="20"/>
        <v>0.78495944069907919</v>
      </c>
      <c r="I84" s="303"/>
      <c r="J84" s="302">
        <v>0.13683566631548064</v>
      </c>
      <c r="K84" s="302">
        <v>0.53680553236319473</v>
      </c>
      <c r="L84" s="302">
        <f t="shared" si="21"/>
        <v>0.67364119867867533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5.912780854947626E-2</v>
      </c>
      <c r="C85" s="302">
        <v>0.14928257077520748</v>
      </c>
      <c r="D85" s="302">
        <f t="shared" si="19"/>
        <v>0.20841037932468376</v>
      </c>
      <c r="E85" s="303"/>
      <c r="F85" s="302">
        <v>5.2944300587267991E-2</v>
      </c>
      <c r="G85" s="302">
        <v>0.12628795495500689</v>
      </c>
      <c r="H85" s="302">
        <f t="shared" si="20"/>
        <v>0.17923225554227487</v>
      </c>
      <c r="I85" s="303"/>
      <c r="J85" s="302">
        <v>8.3245537599940064E-2</v>
      </c>
      <c r="K85" s="302">
        <v>0.1174406258000369</v>
      </c>
      <c r="L85" s="302">
        <f t="shared" si="21"/>
        <v>0.20068616339997697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1.1139266231814355</v>
      </c>
      <c r="C87" s="311">
        <f t="shared" ref="C87:D87" si="22">SUM(C77:C85)</f>
        <v>4.2090733768185693</v>
      </c>
      <c r="D87" s="311">
        <f t="shared" si="22"/>
        <v>5.3230000000000031</v>
      </c>
      <c r="E87" s="311"/>
      <c r="F87" s="311">
        <f t="shared" ref="F87:H87" si="23">SUM(F77:F85)</f>
        <v>1.3131927816680831</v>
      </c>
      <c r="G87" s="311">
        <f t="shared" si="23"/>
        <v>4.3398072183319076</v>
      </c>
      <c r="H87" s="311">
        <f t="shared" si="23"/>
        <v>5.6529999999999925</v>
      </c>
      <c r="I87" s="311"/>
      <c r="J87" s="311">
        <f t="shared" ref="J87:L87" si="24">SUM(J77:J85)</f>
        <v>1.2687155839131867</v>
      </c>
      <c r="K87" s="311">
        <f t="shared" si="24"/>
        <v>4.2992844160868104</v>
      </c>
      <c r="L87" s="311">
        <f t="shared" si="24"/>
        <v>5.567999999999997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0.36952997815346428</v>
      </c>
      <c r="C94" s="302">
        <v>1.8465095108700225</v>
      </c>
      <c r="D94" s="302">
        <f>SUM(B94:C94)</f>
        <v>2.2160394890234869</v>
      </c>
      <c r="E94" s="303"/>
      <c r="F94" s="302">
        <v>0.57023758122033952</v>
      </c>
      <c r="G94" s="302">
        <v>2.0791021515696908</v>
      </c>
      <c r="H94" s="302">
        <f>SUM(F94:G94)</f>
        <v>2.6493397327900303</v>
      </c>
      <c r="I94" s="303"/>
      <c r="J94" s="302">
        <v>0.49750692690042092</v>
      </c>
      <c r="K94" s="302">
        <v>1.7693970055659316</v>
      </c>
      <c r="L94" s="302">
        <f>SUM(J94:K94)</f>
        <v>2.2669039324663527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0.48055681393215538</v>
      </c>
      <c r="C95" s="302">
        <v>2.73136034144677</v>
      </c>
      <c r="D95" s="302">
        <f t="shared" ref="D95:D102" si="25">SUM(B95:C95)</f>
        <v>3.2119171553789254</v>
      </c>
      <c r="E95" s="303"/>
      <c r="F95" s="302">
        <v>0.78524454341619854</v>
      </c>
      <c r="G95" s="302">
        <v>3.4571440526156394</v>
      </c>
      <c r="H95" s="302">
        <f t="shared" ref="H95:H102" si="26">SUM(F95:G95)</f>
        <v>4.2423885960318382</v>
      </c>
      <c r="I95" s="303"/>
      <c r="J95" s="302">
        <v>0.83757055325931529</v>
      </c>
      <c r="K95" s="302">
        <v>4.1644319346514802</v>
      </c>
      <c r="L95" s="302">
        <f t="shared" ref="L95:L102" si="27">SUM(J95:K95)</f>
        <v>5.0020024879107954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0.57794423006110573</v>
      </c>
      <c r="C96" s="302">
        <v>1.538590783367402</v>
      </c>
      <c r="D96" s="302">
        <f t="shared" si="25"/>
        <v>2.1165350134285079</v>
      </c>
      <c r="E96" s="303"/>
      <c r="F96" s="302">
        <v>0.80647289822909618</v>
      </c>
      <c r="G96" s="302">
        <v>1.8774404528837962</v>
      </c>
      <c r="H96" s="302">
        <f t="shared" si="26"/>
        <v>2.6839133511128925</v>
      </c>
      <c r="I96" s="303"/>
      <c r="J96" s="302">
        <v>0.76031749784854452</v>
      </c>
      <c r="K96" s="302">
        <v>1.6641230068326749</v>
      </c>
      <c r="L96" s="302">
        <f t="shared" si="27"/>
        <v>2.4244405046812192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1.2339487853695719</v>
      </c>
      <c r="C97" s="302">
        <v>0.58751823819438109</v>
      </c>
      <c r="D97" s="302">
        <f t="shared" si="25"/>
        <v>1.821467023563953</v>
      </c>
      <c r="E97" s="303"/>
      <c r="F97" s="302">
        <v>1.3958499501165047</v>
      </c>
      <c r="G97" s="302">
        <v>0.75539230568965909</v>
      </c>
      <c r="H97" s="302">
        <f t="shared" si="26"/>
        <v>2.1512422558061637</v>
      </c>
      <c r="I97" s="303"/>
      <c r="J97" s="302">
        <v>1.0685788296530432</v>
      </c>
      <c r="K97" s="302">
        <v>0.81920416630981741</v>
      </c>
      <c r="L97" s="302">
        <f t="shared" si="27"/>
        <v>1.8877829959628607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0.29986457940060279</v>
      </c>
      <c r="C98" s="302">
        <v>8.3123739614893744</v>
      </c>
      <c r="D98" s="302">
        <f t="shared" si="25"/>
        <v>8.6122385408899778</v>
      </c>
      <c r="E98" s="303"/>
      <c r="F98" s="302">
        <v>0.40489889472652668</v>
      </c>
      <c r="G98" s="302">
        <v>6.744211836900913</v>
      </c>
      <c r="H98" s="302">
        <f t="shared" si="26"/>
        <v>7.1491107316274398</v>
      </c>
      <c r="I98" s="303"/>
      <c r="J98" s="302">
        <v>0.37217433773647579</v>
      </c>
      <c r="K98" s="302">
        <v>5.5228099380314246</v>
      </c>
      <c r="L98" s="302">
        <f t="shared" si="27"/>
        <v>5.8949842757679001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0.13631226382096612</v>
      </c>
      <c r="C99" s="302">
        <v>0.10630202314402262</v>
      </c>
      <c r="D99" s="302">
        <f t="shared" si="25"/>
        <v>0.24261428696498874</v>
      </c>
      <c r="E99" s="303"/>
      <c r="F99" s="302">
        <v>0.16463905055351155</v>
      </c>
      <c r="G99" s="302">
        <v>0.19208444017420173</v>
      </c>
      <c r="H99" s="302">
        <f t="shared" si="26"/>
        <v>0.35672349072771325</v>
      </c>
      <c r="I99" s="303"/>
      <c r="J99" s="302">
        <v>0.12856096906027478</v>
      </c>
      <c r="K99" s="302">
        <v>0.20840817479242915</v>
      </c>
      <c r="L99" s="302">
        <f t="shared" si="27"/>
        <v>0.33696914385270393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0.35815125588102614</v>
      </c>
      <c r="C100" s="302">
        <v>0.40735605814267617</v>
      </c>
      <c r="D100" s="302">
        <f t="shared" si="25"/>
        <v>0.76550731402370231</v>
      </c>
      <c r="E100" s="303"/>
      <c r="F100" s="302">
        <v>0.39915746547454223</v>
      </c>
      <c r="G100" s="302">
        <v>0.49489914161126014</v>
      </c>
      <c r="H100" s="302">
        <f t="shared" si="26"/>
        <v>0.89405660708580237</v>
      </c>
      <c r="I100" s="303"/>
      <c r="J100" s="302">
        <v>0.33866751195578126</v>
      </c>
      <c r="K100" s="302">
        <v>0.51269206522149535</v>
      </c>
      <c r="L100" s="302">
        <f t="shared" si="27"/>
        <v>0.85135957717727662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0.77853482645649807</v>
      </c>
      <c r="C101" s="302">
        <v>5.091575850379872</v>
      </c>
      <c r="D101" s="302">
        <f t="shared" si="25"/>
        <v>5.8701106768363704</v>
      </c>
      <c r="E101" s="303"/>
      <c r="F101" s="302">
        <v>0.84299638235570318</v>
      </c>
      <c r="G101" s="302">
        <v>4.3667360349154096</v>
      </c>
      <c r="H101" s="302">
        <f t="shared" si="26"/>
        <v>5.2097324172711126</v>
      </c>
      <c r="I101" s="303"/>
      <c r="J101" s="302">
        <v>0.87579673595128871</v>
      </c>
      <c r="K101" s="302">
        <v>3.7299506208394799</v>
      </c>
      <c r="L101" s="302">
        <f t="shared" si="27"/>
        <v>4.6057473567907685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0.39964797237054667</v>
      </c>
      <c r="C102" s="302">
        <v>1.0659225275195094</v>
      </c>
      <c r="D102" s="302">
        <f t="shared" si="25"/>
        <v>1.4655704998900561</v>
      </c>
      <c r="E102" s="303"/>
      <c r="F102" s="302">
        <v>0.38244520438322227</v>
      </c>
      <c r="G102" s="302">
        <v>0.96304761316379062</v>
      </c>
      <c r="H102" s="302">
        <f t="shared" si="26"/>
        <v>1.3454928175470129</v>
      </c>
      <c r="I102" s="303"/>
      <c r="J102" s="302">
        <v>0.47930745059137642</v>
      </c>
      <c r="K102" s="302">
        <v>0.82450227479870031</v>
      </c>
      <c r="L102" s="302">
        <f t="shared" si="27"/>
        <v>1.3038097253900767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4.6344907054459368</v>
      </c>
      <c r="C104" s="311">
        <f t="shared" ref="C104:D104" si="28">SUM(C94:C102)</f>
        <v>21.687509294554033</v>
      </c>
      <c r="D104" s="311">
        <f t="shared" si="28"/>
        <v>26.321999999999967</v>
      </c>
      <c r="E104" s="311"/>
      <c r="F104" s="311">
        <f t="shared" ref="F104:H104" si="29">SUM(F94:F102)</f>
        <v>5.7519419704756443</v>
      </c>
      <c r="G104" s="311">
        <f t="shared" si="29"/>
        <v>20.930058029524361</v>
      </c>
      <c r="H104" s="311">
        <f t="shared" si="29"/>
        <v>26.682000000000002</v>
      </c>
      <c r="I104" s="311"/>
      <c r="J104" s="311">
        <f t="shared" ref="J104:L104" si="30">SUM(J94:J102)</f>
        <v>5.3584808129565209</v>
      </c>
      <c r="K104" s="311">
        <f t="shared" si="30"/>
        <v>19.21551918704343</v>
      </c>
      <c r="L104" s="311">
        <f t="shared" si="30"/>
        <v>24.573999999999955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1.7135451386943664E-2</v>
      </c>
      <c r="C111" s="302">
        <v>3.752707341281343E-2</v>
      </c>
      <c r="D111" s="302">
        <f>SUM(B111:C111)</f>
        <v>5.4662524799757098E-2</v>
      </c>
      <c r="E111" s="303"/>
      <c r="F111" s="302">
        <v>2.2756810221688049E-2</v>
      </c>
      <c r="G111" s="302">
        <v>3.1739866877744598E-2</v>
      </c>
      <c r="H111" s="302">
        <f>SUM(F111:G111)</f>
        <v>5.449667709943265E-2</v>
      </c>
      <c r="I111" s="303"/>
      <c r="J111" s="302">
        <v>2.2652244972999603E-2</v>
      </c>
      <c r="K111" s="302">
        <v>2.7209886023107047E-2</v>
      </c>
      <c r="L111" s="302">
        <f>SUM(J111:K111)</f>
        <v>4.9862130996106646E-2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1.9876196372726296E-2</v>
      </c>
      <c r="C112" s="302">
        <v>0.10012873753094649</v>
      </c>
      <c r="D112" s="302">
        <f t="shared" ref="D112:D119" si="31">SUM(B112:C112)</f>
        <v>0.12000493390367278</v>
      </c>
      <c r="E112" s="303"/>
      <c r="F112" s="302">
        <v>2.8985790393871922E-2</v>
      </c>
      <c r="G112" s="302">
        <v>0.10257254696281501</v>
      </c>
      <c r="H112" s="302">
        <f t="shared" ref="H112:H119" si="32">SUM(F112:G112)</f>
        <v>0.13155833735668693</v>
      </c>
      <c r="I112" s="303"/>
      <c r="J112" s="302">
        <v>3.5854221836480911E-2</v>
      </c>
      <c r="K112" s="302">
        <v>0.12179136405119631</v>
      </c>
      <c r="L112" s="302">
        <f t="shared" ref="L112:L119" si="33">SUM(J112:K112)</f>
        <v>0.15764558588767721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1.9066807072147317E-2</v>
      </c>
      <c r="C113" s="302">
        <v>6.2470268532056526E-2</v>
      </c>
      <c r="D113" s="302">
        <f t="shared" si="31"/>
        <v>8.153707560420384E-2</v>
      </c>
      <c r="E113" s="303"/>
      <c r="F113" s="302">
        <v>2.4043494960947924E-2</v>
      </c>
      <c r="G113" s="302">
        <v>6.6929965728789412E-2</v>
      </c>
      <c r="H113" s="302">
        <f t="shared" si="32"/>
        <v>9.0973460689737329E-2</v>
      </c>
      <c r="I113" s="303"/>
      <c r="J113" s="302">
        <v>2.5086011817697249E-2</v>
      </c>
      <c r="K113" s="302">
        <v>5.8957495177461863E-2</v>
      </c>
      <c r="L113" s="302">
        <f t="shared" si="33"/>
        <v>8.4043506995159112E-2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4.5713625989526149E-2</v>
      </c>
      <c r="C114" s="302">
        <v>2.1071724167634833E-2</v>
      </c>
      <c r="D114" s="302">
        <f t="shared" si="31"/>
        <v>6.6785350157160986E-2</v>
      </c>
      <c r="E114" s="303"/>
      <c r="F114" s="302">
        <v>4.4770330442548738E-2</v>
      </c>
      <c r="G114" s="302">
        <v>2.0081908000956605E-2</v>
      </c>
      <c r="H114" s="302">
        <f t="shared" si="32"/>
        <v>6.485223844350535E-2</v>
      </c>
      <c r="I114" s="303"/>
      <c r="J114" s="302">
        <v>3.2527380687501377E-2</v>
      </c>
      <c r="K114" s="302">
        <v>2.0054455464553932E-2</v>
      </c>
      <c r="L114" s="302">
        <f t="shared" si="33"/>
        <v>5.2581836152055306E-2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2.3875352389852184E-3</v>
      </c>
      <c r="C115" s="302">
        <v>0.14192361481582852</v>
      </c>
      <c r="D115" s="302">
        <f t="shared" si="31"/>
        <v>0.14431115005481374</v>
      </c>
      <c r="E115" s="303"/>
      <c r="F115" s="302">
        <v>2.9143672162828659E-3</v>
      </c>
      <c r="G115" s="302">
        <v>9.4551078765147872E-2</v>
      </c>
      <c r="H115" s="302">
        <f t="shared" si="32"/>
        <v>9.746544598143074E-2</v>
      </c>
      <c r="I115" s="303"/>
      <c r="J115" s="302">
        <v>5.2862526062065415E-3</v>
      </c>
      <c r="K115" s="302">
        <v>6.6566170589294649E-2</v>
      </c>
      <c r="L115" s="302">
        <f t="shared" si="33"/>
        <v>7.1852423195501197E-2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2.8145072293997856E-3</v>
      </c>
      <c r="C116" s="302">
        <v>3.3657157911230156E-3</v>
      </c>
      <c r="D116" s="302">
        <f t="shared" si="31"/>
        <v>6.1802230205228008E-3</v>
      </c>
      <c r="E116" s="303"/>
      <c r="F116" s="302">
        <v>2.5405287884080648E-3</v>
      </c>
      <c r="G116" s="302">
        <v>2.6132634355340027E-3</v>
      </c>
      <c r="H116" s="302">
        <f t="shared" si="32"/>
        <v>5.1537922239420671E-3</v>
      </c>
      <c r="I116" s="303"/>
      <c r="J116" s="302">
        <v>1.648217158663182E-3</v>
      </c>
      <c r="K116" s="302">
        <v>2.062026764132292E-3</v>
      </c>
      <c r="L116" s="302">
        <f t="shared" si="33"/>
        <v>3.7102439227954739E-3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2.3049852171225411E-2</v>
      </c>
      <c r="C117" s="302">
        <v>2.1591570102471043E-2</v>
      </c>
      <c r="D117" s="302">
        <f t="shared" si="31"/>
        <v>4.4641422273696454E-2</v>
      </c>
      <c r="E117" s="303"/>
      <c r="F117" s="302">
        <v>2.4172176146069823E-2</v>
      </c>
      <c r="G117" s="302">
        <v>1.7122185877473727E-2</v>
      </c>
      <c r="H117" s="302">
        <f t="shared" si="32"/>
        <v>4.129436202354355E-2</v>
      </c>
      <c r="I117" s="303"/>
      <c r="J117" s="302">
        <v>2.3849304870770659E-2</v>
      </c>
      <c r="K117" s="302">
        <v>1.8776580826419999E-2</v>
      </c>
      <c r="L117" s="302">
        <f t="shared" si="33"/>
        <v>4.2625885697190655E-2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2.090873111589561E-3</v>
      </c>
      <c r="C118" s="302">
        <v>2.7554549227696346E-2</v>
      </c>
      <c r="D118" s="302">
        <f t="shared" si="31"/>
        <v>2.9645422339285906E-2</v>
      </c>
      <c r="E118" s="303"/>
      <c r="F118" s="302">
        <v>1.6445274428464687E-3</v>
      </c>
      <c r="G118" s="302">
        <v>1.7638527282903105E-2</v>
      </c>
      <c r="H118" s="302">
        <f t="shared" si="32"/>
        <v>1.9283054725749572E-2</v>
      </c>
      <c r="I118" s="303"/>
      <c r="J118" s="302">
        <v>8.5164363070517658E-4</v>
      </c>
      <c r="K118" s="302">
        <v>1.5708681035474695E-2</v>
      </c>
      <c r="L118" s="302">
        <f t="shared" si="33"/>
        <v>1.6560324666179873E-2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2.4122039303577747E-3</v>
      </c>
      <c r="C119" s="302">
        <v>6.8196939165281641E-3</v>
      </c>
      <c r="D119" s="302">
        <f t="shared" si="31"/>
        <v>9.2318978468859392E-3</v>
      </c>
      <c r="E119" s="303"/>
      <c r="F119" s="302">
        <v>1.8445138751922961E-3</v>
      </c>
      <c r="G119" s="302">
        <v>4.0781175807789579E-3</v>
      </c>
      <c r="H119" s="302">
        <f t="shared" si="32"/>
        <v>5.9226314559712541E-3</v>
      </c>
      <c r="I119" s="303"/>
      <c r="J119" s="302">
        <v>2.063809556756932E-3</v>
      </c>
      <c r="K119" s="302">
        <v>3.0542529305783712E-3</v>
      </c>
      <c r="L119" s="302">
        <f t="shared" si="33"/>
        <v>5.1180624873353037E-3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0.13454705250290117</v>
      </c>
      <c r="C121" s="311">
        <f t="shared" ref="C121:D121" si="34">SUM(C111:C119)</f>
        <v>0.42245294749709833</v>
      </c>
      <c r="D121" s="311">
        <f t="shared" si="34"/>
        <v>0.5569999999999995</v>
      </c>
      <c r="E121" s="311"/>
      <c r="F121" s="311">
        <f t="shared" ref="F121:H121" si="35">SUM(F111:F119)</f>
        <v>0.15367253948785614</v>
      </c>
      <c r="G121" s="311">
        <f t="shared" si="35"/>
        <v>0.35732746051214337</v>
      </c>
      <c r="H121" s="311">
        <f t="shared" si="35"/>
        <v>0.51099999999999945</v>
      </c>
      <c r="I121" s="311"/>
      <c r="J121" s="311">
        <f t="shared" ref="J121:L121" si="36">SUM(J111:J119)</f>
        <v>0.14981908713778164</v>
      </c>
      <c r="K121" s="311">
        <f t="shared" si="36"/>
        <v>0.33418091286221913</v>
      </c>
      <c r="L121" s="311">
        <f t="shared" si="36"/>
        <v>0.48400000000000071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4.8697139450168646E-2</v>
      </c>
      <c r="C128" s="302">
        <v>0.21178523435907851</v>
      </c>
      <c r="D128" s="302">
        <f>SUM(B128:C128)</f>
        <v>0.26048237380924716</v>
      </c>
      <c r="E128" s="303"/>
      <c r="F128" s="302">
        <v>5.1428837817454269E-2</v>
      </c>
      <c r="G128" s="302">
        <v>0.20884266362612866</v>
      </c>
      <c r="H128" s="302">
        <f>SUM(F128:G128)</f>
        <v>0.26027150144358291</v>
      </c>
      <c r="I128" s="303"/>
      <c r="J128" s="302">
        <v>5.6800029382850836E-2</v>
      </c>
      <c r="K128" s="302">
        <v>0.21738695206534014</v>
      </c>
      <c r="L128" s="302">
        <f>SUM(J128:K128)</f>
        <v>0.27418698144819098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6.885827290915858E-2</v>
      </c>
      <c r="C129" s="302">
        <v>0.20117685156557044</v>
      </c>
      <c r="D129" s="302">
        <f t="shared" ref="D129:D136" si="37">SUM(B129:C129)</f>
        <v>0.27003512447472899</v>
      </c>
      <c r="E129" s="303"/>
      <c r="F129" s="302">
        <v>8.857511044362068E-2</v>
      </c>
      <c r="G129" s="302">
        <v>0.2054845448869059</v>
      </c>
      <c r="H129" s="302">
        <f t="shared" ref="H129:H136" si="38">SUM(F129:G129)</f>
        <v>0.29405965533052658</v>
      </c>
      <c r="I129" s="303"/>
      <c r="J129" s="302">
        <v>0.12222495762731907</v>
      </c>
      <c r="K129" s="302">
        <v>0.25110230913652232</v>
      </c>
      <c r="L129" s="302">
        <f t="shared" ref="L129:L136" si="39">SUM(J129:K129)</f>
        <v>0.37332726676384137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0.15772001054243515</v>
      </c>
      <c r="C130" s="302">
        <v>0.20645295166330049</v>
      </c>
      <c r="D130" s="302">
        <f t="shared" si="37"/>
        <v>0.36417296220573564</v>
      </c>
      <c r="E130" s="303"/>
      <c r="F130" s="302">
        <v>0.21167829691770432</v>
      </c>
      <c r="G130" s="302">
        <v>0.21015919541874439</v>
      </c>
      <c r="H130" s="302">
        <f t="shared" si="38"/>
        <v>0.42183749233644874</v>
      </c>
      <c r="I130" s="303"/>
      <c r="J130" s="302">
        <v>0.27808492482627001</v>
      </c>
      <c r="K130" s="302">
        <v>0.19853484486360823</v>
      </c>
      <c r="L130" s="302">
        <f t="shared" si="39"/>
        <v>0.47661976968987824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0.16354071515607019</v>
      </c>
      <c r="C131" s="302">
        <v>7.7782834088181846E-2</v>
      </c>
      <c r="D131" s="302">
        <f t="shared" si="37"/>
        <v>0.24132354924425203</v>
      </c>
      <c r="E131" s="303"/>
      <c r="F131" s="302">
        <v>0.1874037319381697</v>
      </c>
      <c r="G131" s="302">
        <v>0.14899301913534679</v>
      </c>
      <c r="H131" s="302">
        <f t="shared" si="38"/>
        <v>0.33639675107351652</v>
      </c>
      <c r="I131" s="303"/>
      <c r="J131" s="302">
        <v>0.17608512122214648</v>
      </c>
      <c r="K131" s="302">
        <v>0.17921787651087595</v>
      </c>
      <c r="L131" s="302">
        <f t="shared" si="39"/>
        <v>0.35530299773302243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2.4549534508159485E-2</v>
      </c>
      <c r="C132" s="302">
        <v>0.29615044270184415</v>
      </c>
      <c r="D132" s="302">
        <f t="shared" si="37"/>
        <v>0.32069997721000365</v>
      </c>
      <c r="E132" s="303"/>
      <c r="F132" s="302">
        <v>1.115821176249859E-2</v>
      </c>
      <c r="G132" s="302">
        <v>0.25455244747497058</v>
      </c>
      <c r="H132" s="302">
        <f t="shared" si="38"/>
        <v>0.26571065923746917</v>
      </c>
      <c r="I132" s="303"/>
      <c r="J132" s="302">
        <v>1.5958636880841582E-2</v>
      </c>
      <c r="K132" s="302">
        <v>0.28444513679166789</v>
      </c>
      <c r="L132" s="302">
        <f t="shared" si="39"/>
        <v>0.30040377367250948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4.4789027549217868E-2</v>
      </c>
      <c r="C133" s="302">
        <v>2.4314067953603809E-2</v>
      </c>
      <c r="D133" s="302">
        <f t="shared" si="37"/>
        <v>6.9103095502821676E-2</v>
      </c>
      <c r="E133" s="303"/>
      <c r="F133" s="302">
        <v>4.368194022322297E-2</v>
      </c>
      <c r="G133" s="302">
        <v>2.4336677534742925E-2</v>
      </c>
      <c r="H133" s="302">
        <f t="shared" si="38"/>
        <v>6.8018617757965888E-2</v>
      </c>
      <c r="I133" s="303"/>
      <c r="J133" s="302">
        <v>6.1189852886083342E-2</v>
      </c>
      <c r="K133" s="302">
        <v>2.2640957628431956E-2</v>
      </c>
      <c r="L133" s="302">
        <f t="shared" si="39"/>
        <v>8.3830810514515297E-2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4.0364977871464092E-2</v>
      </c>
      <c r="C134" s="302">
        <v>5.5738586708840375E-2</v>
      </c>
      <c r="D134" s="302">
        <f>SUM(B134:C134)</f>
        <v>9.6103564580304474E-2</v>
      </c>
      <c r="E134" s="303"/>
      <c r="F134" s="302">
        <v>3.9279468554171061E-2</v>
      </c>
      <c r="G134" s="302">
        <v>0.10400873695662764</v>
      </c>
      <c r="H134" s="302">
        <f t="shared" si="38"/>
        <v>0.14328820551079871</v>
      </c>
      <c r="I134" s="303"/>
      <c r="J134" s="302">
        <v>4.2455561797214415E-2</v>
      </c>
      <c r="K134" s="302">
        <v>0.1003864771623207</v>
      </c>
      <c r="L134" s="302">
        <f t="shared" si="39"/>
        <v>0.14284203895953512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1.9957162264066453E-2</v>
      </c>
      <c r="C135" s="302">
        <v>0.63314288569770116</v>
      </c>
      <c r="D135" s="302">
        <f t="shared" si="37"/>
        <v>0.65310004796176757</v>
      </c>
      <c r="E135" s="303"/>
      <c r="F135" s="302">
        <v>1.4340701362316523E-2</v>
      </c>
      <c r="G135" s="302">
        <v>0.51683529607405876</v>
      </c>
      <c r="H135" s="302">
        <f t="shared" si="38"/>
        <v>0.53117599743637534</v>
      </c>
      <c r="I135" s="303"/>
      <c r="J135" s="302">
        <v>1.3333444390309557E-2</v>
      </c>
      <c r="K135" s="302">
        <v>0.58033559765836773</v>
      </c>
      <c r="L135" s="302">
        <f t="shared" si="39"/>
        <v>0.59366904204867732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7.0788293809671526E-2</v>
      </c>
      <c r="C136" s="302">
        <v>0.43019101120145792</v>
      </c>
      <c r="D136" s="302">
        <f t="shared" si="37"/>
        <v>0.50097930501112942</v>
      </c>
      <c r="E136" s="303"/>
      <c r="F136" s="302">
        <v>6.7654160611860137E-2</v>
      </c>
      <c r="G136" s="302">
        <v>0.29758695926145401</v>
      </c>
      <c r="H136" s="302">
        <f t="shared" si="38"/>
        <v>0.36524111987331415</v>
      </c>
      <c r="I136" s="303"/>
      <c r="J136" s="302">
        <v>8.3104576312338932E-2</v>
      </c>
      <c r="K136" s="302">
        <v>0.28671274285748594</v>
      </c>
      <c r="L136" s="302">
        <f t="shared" si="39"/>
        <v>0.36981731916982485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0.63926513406041197</v>
      </c>
      <c r="C138" s="311">
        <f t="shared" ref="C138" si="40">SUM(C128:C136)</f>
        <v>2.1367348659395788</v>
      </c>
      <c r="D138" s="311">
        <f>SUM(D128:D136)</f>
        <v>2.7759999999999909</v>
      </c>
      <c r="E138" s="311"/>
      <c r="F138" s="311">
        <f t="shared" ref="F138:H138" si="41">SUM(F128:F136)</f>
        <v>0.7152004596310183</v>
      </c>
      <c r="G138" s="311">
        <f t="shared" si="41"/>
        <v>1.9707995403689795</v>
      </c>
      <c r="H138" s="311">
        <f t="shared" si="41"/>
        <v>2.6859999999999977</v>
      </c>
      <c r="I138" s="311"/>
      <c r="J138" s="311">
        <f t="shared" ref="J138:L138" si="42">SUM(J128:J136)</f>
        <v>0.84923710532537422</v>
      </c>
      <c r="K138" s="311">
        <f t="shared" si="42"/>
        <v>2.1207628946746206</v>
      </c>
      <c r="L138" s="311">
        <f t="shared" si="42"/>
        <v>2.9699999999999953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0.45410982339565398</v>
      </c>
      <c r="C145" s="302">
        <v>1.1432106703609444</v>
      </c>
      <c r="D145" s="302">
        <f>SUM(B145:C145)</f>
        <v>1.5973204937565983</v>
      </c>
      <c r="E145" s="303"/>
      <c r="F145" s="302">
        <v>0.63846207236332342</v>
      </c>
      <c r="G145" s="302">
        <v>1.926101767304474</v>
      </c>
      <c r="H145" s="302">
        <f>SUM(F145:G145)</f>
        <v>2.5645638396677972</v>
      </c>
      <c r="I145" s="303"/>
      <c r="J145" s="302">
        <v>0.74157829827762278</v>
      </c>
      <c r="K145" s="302">
        <v>1.8882368412408597</v>
      </c>
      <c r="L145" s="302">
        <f>SUM(J145:K145)</f>
        <v>2.6298151395184823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0.28444764979196258</v>
      </c>
      <c r="C146" s="302">
        <v>1.9729995006429661</v>
      </c>
      <c r="D146" s="302">
        <f t="shared" ref="D146:D153" si="43">SUM(B146:C146)</f>
        <v>2.2574471504349285</v>
      </c>
      <c r="E146" s="303"/>
      <c r="F146" s="302">
        <v>0.41913917699781528</v>
      </c>
      <c r="G146" s="302">
        <v>2.9267417091696055</v>
      </c>
      <c r="H146" s="302">
        <f t="shared" ref="H146:H153" si="44">SUM(F146:G146)</f>
        <v>3.345880886167421</v>
      </c>
      <c r="I146" s="303"/>
      <c r="J146" s="302">
        <v>0.53531032812559309</v>
      </c>
      <c r="K146" s="302">
        <v>3.6521578931380962</v>
      </c>
      <c r="L146" s="302">
        <f t="shared" ref="L146:L153" si="45">SUM(J146:K146)</f>
        <v>4.1874682212636891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0.37280653805066905</v>
      </c>
      <c r="C147" s="302">
        <v>0.78186311632563954</v>
      </c>
      <c r="D147" s="302">
        <f t="shared" si="43"/>
        <v>1.1546696543763086</v>
      </c>
      <c r="E147" s="303"/>
      <c r="F147" s="302">
        <v>0.47116038412821681</v>
      </c>
      <c r="G147" s="302">
        <v>1.0792245009922441</v>
      </c>
      <c r="H147" s="302">
        <f t="shared" si="44"/>
        <v>1.5503848851204609</v>
      </c>
      <c r="I147" s="303"/>
      <c r="J147" s="302">
        <v>0.58211674526654622</v>
      </c>
      <c r="K147" s="302">
        <v>1.0807286452092932</v>
      </c>
      <c r="L147" s="302">
        <f t="shared" si="45"/>
        <v>1.6628453904758396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1.6729502344896785</v>
      </c>
      <c r="C148" s="302">
        <v>0.45973511805955075</v>
      </c>
      <c r="D148" s="302">
        <f t="shared" si="43"/>
        <v>2.1326853525492293</v>
      </c>
      <c r="E148" s="303"/>
      <c r="F148" s="302">
        <v>1.6767231824521249</v>
      </c>
      <c r="G148" s="302">
        <v>0.53843975123918508</v>
      </c>
      <c r="H148" s="302">
        <f t="shared" si="44"/>
        <v>2.2151629336913099</v>
      </c>
      <c r="I148" s="303"/>
      <c r="J148" s="302">
        <v>1.414378476275918</v>
      </c>
      <c r="K148" s="302">
        <v>0.66101763760886378</v>
      </c>
      <c r="L148" s="302">
        <f t="shared" si="45"/>
        <v>2.0753961138847816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0.17431293251598992</v>
      </c>
      <c r="C149" s="302">
        <v>11.39107066751637</v>
      </c>
      <c r="D149" s="302">
        <f t="shared" si="43"/>
        <v>11.56538360003236</v>
      </c>
      <c r="E149" s="303"/>
      <c r="F149" s="302">
        <v>0.2156087171795929</v>
      </c>
      <c r="G149" s="302">
        <v>13.918782395744808</v>
      </c>
      <c r="H149" s="302">
        <f t="shared" si="44"/>
        <v>14.134391112924401</v>
      </c>
      <c r="I149" s="303"/>
      <c r="J149" s="302">
        <v>0.27763991915052827</v>
      </c>
      <c r="K149" s="302">
        <v>12.821514168222182</v>
      </c>
      <c r="L149" s="302">
        <f t="shared" si="45"/>
        <v>13.09915408737271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2.8635446043205049E-2</v>
      </c>
      <c r="C150" s="302">
        <v>2.9601363388653469E-2</v>
      </c>
      <c r="D150" s="302">
        <f t="shared" si="43"/>
        <v>5.8236809431858522E-2</v>
      </c>
      <c r="E150" s="303"/>
      <c r="F150" s="302">
        <v>2.8606811442699245E-2</v>
      </c>
      <c r="G150" s="302">
        <v>3.5515721628814723E-2</v>
      </c>
      <c r="H150" s="302">
        <f t="shared" si="44"/>
        <v>6.4122533071513971E-2</v>
      </c>
      <c r="I150" s="303"/>
      <c r="J150" s="302">
        <v>2.8660221106497678E-2</v>
      </c>
      <c r="K150" s="302">
        <v>3.5371135354707706E-2</v>
      </c>
      <c r="L150" s="302">
        <f t="shared" si="45"/>
        <v>6.4031356461205391E-2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0.25798147345842143</v>
      </c>
      <c r="C151" s="302">
        <v>0.22289779161980494</v>
      </c>
      <c r="D151" s="302">
        <f t="shared" si="43"/>
        <v>0.48087926507822637</v>
      </c>
      <c r="E151" s="303"/>
      <c r="F151" s="302">
        <v>0.2685396962218905</v>
      </c>
      <c r="G151" s="302">
        <v>0.26422878757479507</v>
      </c>
      <c r="H151" s="302">
        <f t="shared" si="44"/>
        <v>0.53276848379668551</v>
      </c>
      <c r="I151" s="303"/>
      <c r="J151" s="302">
        <v>0.27048163449705909</v>
      </c>
      <c r="K151" s="302">
        <v>0.29555749815393406</v>
      </c>
      <c r="L151" s="302">
        <f t="shared" si="45"/>
        <v>0.56603913265099315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2.7223008205548817E-2</v>
      </c>
      <c r="C152" s="302">
        <v>1.8447517763564178</v>
      </c>
      <c r="D152" s="302">
        <f t="shared" si="43"/>
        <v>1.8719747845619668</v>
      </c>
      <c r="E152" s="303"/>
      <c r="F152" s="302">
        <v>2.5402433238760621E-2</v>
      </c>
      <c r="G152" s="302">
        <v>2.0791968142222621</v>
      </c>
      <c r="H152" s="302">
        <f t="shared" si="44"/>
        <v>2.1045992474610227</v>
      </c>
      <c r="I152" s="303"/>
      <c r="J152" s="302">
        <v>3.7742333894997503E-2</v>
      </c>
      <c r="K152" s="302">
        <v>2.3323791884706511</v>
      </c>
      <c r="L152" s="302">
        <f t="shared" si="45"/>
        <v>2.3701215223656487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0.31568270278430233</v>
      </c>
      <c r="C153" s="302">
        <v>1.3297201869942059</v>
      </c>
      <c r="D153" s="302">
        <f t="shared" si="43"/>
        <v>1.6454028897785082</v>
      </c>
      <c r="E153" s="303"/>
      <c r="F153" s="302">
        <v>0.23423950669493993</v>
      </c>
      <c r="G153" s="302">
        <v>1.5178865714044176</v>
      </c>
      <c r="H153" s="302">
        <f t="shared" si="44"/>
        <v>1.7521260780993575</v>
      </c>
      <c r="I153" s="303"/>
      <c r="J153" s="302">
        <v>0.27987711771669854</v>
      </c>
      <c r="K153" s="302">
        <v>1.8982519182899091</v>
      </c>
      <c r="L153" s="302">
        <f t="shared" si="45"/>
        <v>2.1781290360066077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3.588149808735432</v>
      </c>
      <c r="C155" s="311">
        <f t="shared" ref="C155:D155" si="46">SUM(C145:C153)</f>
        <v>19.175850191264551</v>
      </c>
      <c r="D155" s="311">
        <f t="shared" si="46"/>
        <v>22.763999999999985</v>
      </c>
      <c r="E155" s="311"/>
      <c r="F155" s="311">
        <f t="shared" ref="F155:H155" si="47">SUM(F145:F153)</f>
        <v>3.9778819807193635</v>
      </c>
      <c r="G155" s="311">
        <f t="shared" si="47"/>
        <v>24.286118019280604</v>
      </c>
      <c r="H155" s="311">
        <f t="shared" si="47"/>
        <v>28.263999999999974</v>
      </c>
      <c r="I155" s="311"/>
      <c r="J155" s="311">
        <f t="shared" ref="J155:L155" si="48">SUM(J145:J153)</f>
        <v>4.1677850743114613</v>
      </c>
      <c r="K155" s="311">
        <f t="shared" si="48"/>
        <v>24.665214925688495</v>
      </c>
      <c r="L155" s="311">
        <f t="shared" si="48"/>
        <v>28.832999999999963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2.046227864046398</v>
      </c>
      <c r="C162" s="302">
        <v>5.0846834829802026</v>
      </c>
      <c r="D162" s="302">
        <f>SUM(B162:C162)</f>
        <v>7.1309113470266006</v>
      </c>
      <c r="E162" s="303"/>
      <c r="F162" s="302">
        <v>2.9003656266993976</v>
      </c>
      <c r="G162" s="302">
        <v>5.3403235046876389</v>
      </c>
      <c r="H162" s="302">
        <f>SUM(F162:G162)</f>
        <v>8.2406891313870361</v>
      </c>
      <c r="I162" s="303"/>
      <c r="J162" s="302">
        <v>3.2764187095004469</v>
      </c>
      <c r="K162" s="302">
        <v>5.4171867130337139</v>
      </c>
      <c r="L162" s="302">
        <f>SUM(J162:K162)</f>
        <v>8.6936054225341604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2.1054822528247259</v>
      </c>
      <c r="C163" s="302">
        <v>2.6436308830756543</v>
      </c>
      <c r="D163" s="302">
        <f t="shared" ref="D163:D170" si="49">SUM(B163:C163)</f>
        <v>4.7491131359003802</v>
      </c>
      <c r="E163" s="303"/>
      <c r="F163" s="302">
        <v>2.7970111794309225</v>
      </c>
      <c r="G163" s="302">
        <v>3.1264254589123035</v>
      </c>
      <c r="H163" s="302">
        <f t="shared" ref="H163:H170" si="50">SUM(F163:G163)</f>
        <v>5.923436638343226</v>
      </c>
      <c r="I163" s="303"/>
      <c r="J163" s="302">
        <v>3.2254530313289389</v>
      </c>
      <c r="K163" s="302">
        <v>4.1609722612526676</v>
      </c>
      <c r="L163" s="302">
        <f t="shared" ref="L163:L170" si="51">SUM(J163:K163)</f>
        <v>7.3864252925816061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1.7787905654821474</v>
      </c>
      <c r="C164" s="302">
        <v>2.6015002466926473</v>
      </c>
      <c r="D164" s="302">
        <f t="shared" si="49"/>
        <v>4.3802908121747945</v>
      </c>
      <c r="E164" s="303"/>
      <c r="F164" s="302">
        <v>2.1022782264965802</v>
      </c>
      <c r="G164" s="302">
        <v>2.9018674804366849</v>
      </c>
      <c r="H164" s="302">
        <f t="shared" si="50"/>
        <v>5.0041457069332651</v>
      </c>
      <c r="I164" s="303"/>
      <c r="J164" s="302">
        <v>2.3368941555207421</v>
      </c>
      <c r="K164" s="302">
        <v>3.0391492361314087</v>
      </c>
      <c r="L164" s="302">
        <f t="shared" si="51"/>
        <v>5.3760433916521508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3.8055169492972527</v>
      </c>
      <c r="C165" s="302">
        <v>1.9468223339930457</v>
      </c>
      <c r="D165" s="302">
        <f t="shared" si="49"/>
        <v>5.7523392832902989</v>
      </c>
      <c r="E165" s="303"/>
      <c r="F165" s="302">
        <v>3.7879297436368424</v>
      </c>
      <c r="G165" s="302">
        <v>2.2411167869765585</v>
      </c>
      <c r="H165" s="302">
        <f t="shared" si="50"/>
        <v>6.0290465306134013</v>
      </c>
      <c r="I165" s="303"/>
      <c r="J165" s="302">
        <v>3.4662531833859465</v>
      </c>
      <c r="K165" s="302">
        <v>2.8920688847199214</v>
      </c>
      <c r="L165" s="302">
        <f t="shared" si="51"/>
        <v>6.3583220681058679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0.47000788519995407</v>
      </c>
      <c r="C166" s="302">
        <v>5.4063506767746352</v>
      </c>
      <c r="D166" s="302">
        <f t="shared" si="49"/>
        <v>5.8763585619745893</v>
      </c>
      <c r="E166" s="303"/>
      <c r="F166" s="302">
        <v>0.51974787682168333</v>
      </c>
      <c r="G166" s="302">
        <v>4.3185190271886551</v>
      </c>
      <c r="H166" s="302">
        <f t="shared" si="50"/>
        <v>4.8382669040103385</v>
      </c>
      <c r="I166" s="303"/>
      <c r="J166" s="302">
        <v>0.53467938767055145</v>
      </c>
      <c r="K166" s="302">
        <v>4.1504011831503487</v>
      </c>
      <c r="L166" s="302">
        <f t="shared" si="51"/>
        <v>4.6850805708209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0.35086817075911936</v>
      </c>
      <c r="C167" s="302">
        <v>0.11252845446317281</v>
      </c>
      <c r="D167" s="302">
        <f t="shared" si="49"/>
        <v>0.46339662522229219</v>
      </c>
      <c r="E167" s="303"/>
      <c r="F167" s="302">
        <v>0.37814350732717616</v>
      </c>
      <c r="G167" s="302">
        <v>0.11868092835450735</v>
      </c>
      <c r="H167" s="302">
        <f t="shared" si="50"/>
        <v>0.4968244356816835</v>
      </c>
      <c r="I167" s="303"/>
      <c r="J167" s="302">
        <v>0.48532783791012868</v>
      </c>
      <c r="K167" s="302">
        <v>0.13356172076414313</v>
      </c>
      <c r="L167" s="302">
        <f t="shared" si="51"/>
        <v>0.61888955867427176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10.017321008890834</v>
      </c>
      <c r="C168" s="302">
        <v>5.575625651261702</v>
      </c>
      <c r="D168" s="302">
        <f t="shared" si="49"/>
        <v>15.592946660152535</v>
      </c>
      <c r="E168" s="303"/>
      <c r="F168" s="302">
        <v>9.0291362836274658</v>
      </c>
      <c r="G168" s="302">
        <v>5.6833864912761607</v>
      </c>
      <c r="H168" s="302">
        <f t="shared" si="50"/>
        <v>14.712522774903626</v>
      </c>
      <c r="I168" s="303"/>
      <c r="J168" s="302">
        <v>7.3060597184875542</v>
      </c>
      <c r="K168" s="302">
        <v>5.5199122707515267</v>
      </c>
      <c r="L168" s="302">
        <f t="shared" si="51"/>
        <v>12.825971989239081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1.0430931250889137</v>
      </c>
      <c r="C169" s="302">
        <v>3.9802016917190635</v>
      </c>
      <c r="D169" s="302">
        <f t="shared" si="49"/>
        <v>5.0232948168079776</v>
      </c>
      <c r="E169" s="303"/>
      <c r="F169" s="302">
        <v>0.91894597524063149</v>
      </c>
      <c r="G169" s="302">
        <v>3.3162211173241802</v>
      </c>
      <c r="H169" s="302">
        <f t="shared" si="50"/>
        <v>4.2351670925648115</v>
      </c>
      <c r="I169" s="303"/>
      <c r="J169" s="302">
        <v>1.284703936328935</v>
      </c>
      <c r="K169" s="302">
        <v>2.8758975497557309</v>
      </c>
      <c r="L169" s="302">
        <f t="shared" si="51"/>
        <v>4.1606014860846656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2.7303988492291937</v>
      </c>
      <c r="C170" s="302">
        <v>3.8519499082213553</v>
      </c>
      <c r="D170" s="302">
        <f t="shared" si="49"/>
        <v>6.582348757450549</v>
      </c>
      <c r="E170" s="303"/>
      <c r="F170" s="302">
        <v>2.2049288608987707</v>
      </c>
      <c r="G170" s="302">
        <v>3.055971924663909</v>
      </c>
      <c r="H170" s="302">
        <f t="shared" si="50"/>
        <v>5.2609007855626793</v>
      </c>
      <c r="I170" s="303"/>
      <c r="J170" s="302">
        <v>2.9179627281205867</v>
      </c>
      <c r="K170" s="302">
        <v>2.6990974921866218</v>
      </c>
      <c r="L170" s="302">
        <f t="shared" si="51"/>
        <v>5.6170602203072084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24.347706670818535</v>
      </c>
      <c r="C172" s="311">
        <f t="shared" ref="C172:D172" si="52">SUM(C162:C170)</f>
        <v>31.203293329181477</v>
      </c>
      <c r="D172" s="311">
        <f t="shared" si="52"/>
        <v>55.551000000000016</v>
      </c>
      <c r="E172" s="311"/>
      <c r="F172" s="311">
        <f t="shared" ref="F172:H172" si="53">SUM(F162:F170)</f>
        <v>24.638487280179472</v>
      </c>
      <c r="G172" s="311">
        <f t="shared" si="53"/>
        <v>30.102512719820595</v>
      </c>
      <c r="H172" s="311">
        <f t="shared" si="53"/>
        <v>54.741000000000071</v>
      </c>
      <c r="I172" s="311"/>
      <c r="J172" s="311">
        <f t="shared" ref="J172:L172" si="54">SUM(J162:J170)</f>
        <v>24.833752688253831</v>
      </c>
      <c r="K172" s="311">
        <f t="shared" si="54"/>
        <v>30.888247311746078</v>
      </c>
      <c r="L172" s="311">
        <f t="shared" si="54"/>
        <v>55.721999999999909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0.2161976810876145</v>
      </c>
      <c r="C179" s="302">
        <v>0.91639780639268498</v>
      </c>
      <c r="D179" s="302">
        <f>SUM(B179:C179)</f>
        <v>1.1325954874802995</v>
      </c>
      <c r="E179" s="303"/>
      <c r="F179" s="302">
        <v>0.30957737213173886</v>
      </c>
      <c r="G179" s="302">
        <v>1.1469235040557455</v>
      </c>
      <c r="H179" s="302">
        <f>SUM(F179:G179)</f>
        <v>1.4565008761874845</v>
      </c>
      <c r="I179" s="303"/>
      <c r="J179" s="302">
        <v>0.40407122562458858</v>
      </c>
      <c r="K179" s="302">
        <v>1.246718682792689</v>
      </c>
      <c r="L179" s="302">
        <f>SUM(J179:K179)</f>
        <v>1.6507899084172777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0.18192575007246636</v>
      </c>
      <c r="C180" s="302">
        <v>0.56767468211889627</v>
      </c>
      <c r="D180" s="302">
        <f t="shared" ref="D180:D187" si="55">SUM(B180:C180)</f>
        <v>0.74960043219136263</v>
      </c>
      <c r="E180" s="303"/>
      <c r="F180" s="302">
        <v>0.28693946777496293</v>
      </c>
      <c r="G180" s="302">
        <v>0.77824630723348831</v>
      </c>
      <c r="H180" s="302">
        <f t="shared" ref="H180:H187" si="56">SUM(F180:G180)</f>
        <v>1.0651857750084512</v>
      </c>
      <c r="I180" s="303"/>
      <c r="J180" s="302">
        <v>0.39498267370725854</v>
      </c>
      <c r="K180" s="302">
        <v>1.1142898119091664</v>
      </c>
      <c r="L180" s="302">
        <f t="shared" ref="L180:L187" si="57">SUM(J180:K180)</f>
        <v>1.509272485616425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0.20307823050608878</v>
      </c>
      <c r="C181" s="302">
        <v>0.54055280589743648</v>
      </c>
      <c r="D181" s="302">
        <f t="shared" si="55"/>
        <v>0.74363103640352524</v>
      </c>
      <c r="E181" s="303"/>
      <c r="F181" s="302">
        <v>0.26946538213564264</v>
      </c>
      <c r="G181" s="302">
        <v>0.66807345437630838</v>
      </c>
      <c r="H181" s="302">
        <f t="shared" si="56"/>
        <v>0.93753883651195102</v>
      </c>
      <c r="I181" s="303"/>
      <c r="J181" s="302">
        <v>0.34518303649848858</v>
      </c>
      <c r="K181" s="302">
        <v>0.70881160024917333</v>
      </c>
      <c r="L181" s="302">
        <f t="shared" si="57"/>
        <v>1.053994636747662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0.99774945846118235</v>
      </c>
      <c r="C182" s="302">
        <v>0.56600699882683458</v>
      </c>
      <c r="D182" s="302">
        <f t="shared" si="55"/>
        <v>1.5637564572880169</v>
      </c>
      <c r="E182" s="303"/>
      <c r="F182" s="302">
        <v>1.0377516303692309</v>
      </c>
      <c r="G182" s="302">
        <v>0.73519262518247785</v>
      </c>
      <c r="H182" s="302">
        <f t="shared" si="56"/>
        <v>1.7729442555517088</v>
      </c>
      <c r="I182" s="303"/>
      <c r="J182" s="302">
        <v>1.1509811916832819</v>
      </c>
      <c r="K182" s="302">
        <v>0.99309469783059956</v>
      </c>
      <c r="L182" s="302">
        <f t="shared" si="57"/>
        <v>2.1440758895138816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2.1770325688587444E-2</v>
      </c>
      <c r="C183" s="302">
        <v>0.91026308328265271</v>
      </c>
      <c r="D183" s="302">
        <f t="shared" si="55"/>
        <v>0.9320334089712401</v>
      </c>
      <c r="E183" s="303"/>
      <c r="F183" s="302">
        <v>2.6605856361388656E-2</v>
      </c>
      <c r="G183" s="302">
        <v>0.66740003765462219</v>
      </c>
      <c r="H183" s="302">
        <f t="shared" si="56"/>
        <v>0.69400589401601087</v>
      </c>
      <c r="I183" s="303"/>
      <c r="J183" s="302">
        <v>3.6713721197104233E-2</v>
      </c>
      <c r="K183" s="302">
        <v>0.64100648896670553</v>
      </c>
      <c r="L183" s="302">
        <f t="shared" si="57"/>
        <v>0.67772021016380979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0.36792465058640933</v>
      </c>
      <c r="C184" s="302">
        <v>0.32698831261684813</v>
      </c>
      <c r="D184" s="302">
        <f t="shared" si="55"/>
        <v>0.69491296320325746</v>
      </c>
      <c r="E184" s="303"/>
      <c r="F184" s="302">
        <v>0.4975912982351321</v>
      </c>
      <c r="G184" s="302">
        <v>0.42128121148433478</v>
      </c>
      <c r="H184" s="302">
        <f t="shared" si="56"/>
        <v>0.91887250971946688</v>
      </c>
      <c r="I184" s="303"/>
      <c r="J184" s="302">
        <v>0.42640853700008691</v>
      </c>
      <c r="K184" s="302">
        <v>0.46650092289773848</v>
      </c>
      <c r="L184" s="302">
        <f t="shared" si="57"/>
        <v>0.89290945989782533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0.26746494170781604</v>
      </c>
      <c r="C185" s="302">
        <v>0.24875765684393139</v>
      </c>
      <c r="D185" s="302">
        <f t="shared" si="55"/>
        <v>0.51622259855174746</v>
      </c>
      <c r="E185" s="303"/>
      <c r="F185" s="302">
        <v>0.2701681778956479</v>
      </c>
      <c r="G185" s="302">
        <v>0.2812343950995016</v>
      </c>
      <c r="H185" s="302">
        <f t="shared" si="56"/>
        <v>0.5514025729951495</v>
      </c>
      <c r="I185" s="303"/>
      <c r="J185" s="302">
        <v>0.31640271481790599</v>
      </c>
      <c r="K185" s="302">
        <v>0.35991554483221272</v>
      </c>
      <c r="L185" s="302">
        <f t="shared" si="57"/>
        <v>0.67631825965011871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0.20732051938921861</v>
      </c>
      <c r="C186" s="302">
        <v>5.8253683627018571</v>
      </c>
      <c r="D186" s="302">
        <f t="shared" si="55"/>
        <v>6.032688882091076</v>
      </c>
      <c r="E186" s="303"/>
      <c r="F186" s="302">
        <v>0.24340647693686321</v>
      </c>
      <c r="G186" s="302">
        <v>5.7671760327489299</v>
      </c>
      <c r="H186" s="302">
        <f t="shared" si="56"/>
        <v>6.0105825096857934</v>
      </c>
      <c r="I186" s="303"/>
      <c r="J186" s="302">
        <v>0.41763607430502669</v>
      </c>
      <c r="K186" s="302">
        <v>6.1381486116193473</v>
      </c>
      <c r="L186" s="302">
        <f t="shared" si="57"/>
        <v>6.5557846859243742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0.63826250878038693</v>
      </c>
      <c r="C187" s="302">
        <v>2.1752962250390797</v>
      </c>
      <c r="D187" s="302">
        <f t="shared" si="55"/>
        <v>2.8135587338194665</v>
      </c>
      <c r="E187" s="303"/>
      <c r="F187" s="302">
        <v>0.52304837000592763</v>
      </c>
      <c r="G187" s="302">
        <v>1.8939184003180376</v>
      </c>
      <c r="H187" s="302">
        <f t="shared" si="56"/>
        <v>2.416966770323965</v>
      </c>
      <c r="I187" s="303"/>
      <c r="J187" s="302">
        <v>0.79738769934234421</v>
      </c>
      <c r="K187" s="302">
        <v>2.1107467647262967</v>
      </c>
      <c r="L187" s="302">
        <f t="shared" si="57"/>
        <v>2.9081344640686408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3.1016940662797703</v>
      </c>
      <c r="C189" s="311">
        <f t="shared" ref="C189:D189" si="58">SUM(C179:C187)</f>
        <v>12.077305933720222</v>
      </c>
      <c r="D189" s="311">
        <f t="shared" si="58"/>
        <v>15.178999999999991</v>
      </c>
      <c r="E189" s="311"/>
      <c r="F189" s="311">
        <f t="shared" ref="F189:H189" si="59">SUM(F179:F187)</f>
        <v>3.4645540318465349</v>
      </c>
      <c r="G189" s="311">
        <f t="shared" si="59"/>
        <v>12.359445968153446</v>
      </c>
      <c r="H189" s="311">
        <f t="shared" si="59"/>
        <v>15.823999999999982</v>
      </c>
      <c r="I189" s="311"/>
      <c r="J189" s="311">
        <f t="shared" ref="J189:L189" si="60">SUM(J179:J187)</f>
        <v>4.2897668741760855</v>
      </c>
      <c r="K189" s="311">
        <f t="shared" si="60"/>
        <v>13.779233125823929</v>
      </c>
      <c r="L189" s="311">
        <f t="shared" si="60"/>
        <v>18.069000000000013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1.2206729623723203</v>
      </c>
      <c r="C196" s="302">
        <v>1.3804263755270354</v>
      </c>
      <c r="D196" s="302">
        <f>SUM(B196:C196)</f>
        <v>2.6010993378993557</v>
      </c>
      <c r="E196" s="303"/>
      <c r="F196" s="302">
        <v>1.7218411686225552</v>
      </c>
      <c r="G196" s="302">
        <v>1.7480359297248897</v>
      </c>
      <c r="H196" s="302">
        <f>SUM(F196:G196)</f>
        <v>3.4698770983474452</v>
      </c>
      <c r="I196" s="303"/>
      <c r="J196" s="302">
        <v>2.2663420115836042</v>
      </c>
      <c r="K196" s="302">
        <v>2.6886509217954435</v>
      </c>
      <c r="L196" s="302">
        <f>SUM(J196:K196)</f>
        <v>4.9549929333790477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0.34688451592983988</v>
      </c>
      <c r="C197" s="302">
        <v>0.37710759688525336</v>
      </c>
      <c r="D197" s="302">
        <f t="shared" ref="D197:D204" si="61">SUM(B197:C197)</f>
        <v>0.72399211281509324</v>
      </c>
      <c r="E197" s="303"/>
      <c r="F197" s="302">
        <v>0.58592596452901102</v>
      </c>
      <c r="G197" s="302">
        <v>0.59999473196553921</v>
      </c>
      <c r="H197" s="302">
        <f t="shared" ref="H197:H204" si="62">SUM(F197:G197)</f>
        <v>1.1859206964945503</v>
      </c>
      <c r="I197" s="303"/>
      <c r="J197" s="302">
        <v>0.9182251930450861</v>
      </c>
      <c r="K197" s="302">
        <v>1.0805154815959004</v>
      </c>
      <c r="L197" s="302">
        <f t="shared" ref="L197:L204" si="63">SUM(J197:K197)</f>
        <v>1.9987406746409864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0.36828541979431595</v>
      </c>
      <c r="C198" s="302">
        <v>0.3840443345363535</v>
      </c>
      <c r="D198" s="302">
        <f t="shared" si="61"/>
        <v>0.75232975433066951</v>
      </c>
      <c r="E198" s="303"/>
      <c r="F198" s="302">
        <v>0.55417349371293434</v>
      </c>
      <c r="G198" s="302">
        <v>0.53584984432957772</v>
      </c>
      <c r="H198" s="302">
        <f t="shared" si="62"/>
        <v>1.0900233380425122</v>
      </c>
      <c r="I198" s="303"/>
      <c r="J198" s="302">
        <v>0.98928731144431636</v>
      </c>
      <c r="K198" s="302">
        <v>0.93586762601520734</v>
      </c>
      <c r="L198" s="302">
        <f t="shared" si="63"/>
        <v>1.9251549374595238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0.80867202677958461</v>
      </c>
      <c r="C199" s="302">
        <v>0.3569733792563593</v>
      </c>
      <c r="D199" s="302">
        <f t="shared" si="61"/>
        <v>1.165645406035944</v>
      </c>
      <c r="E199" s="303"/>
      <c r="F199" s="302">
        <v>1.0387899442247841</v>
      </c>
      <c r="G199" s="302">
        <v>0.43793305147003653</v>
      </c>
      <c r="H199" s="302">
        <f t="shared" si="62"/>
        <v>1.4767229956948207</v>
      </c>
      <c r="I199" s="303"/>
      <c r="J199" s="302">
        <v>1.8558631667577408</v>
      </c>
      <c r="K199" s="302">
        <v>0.83535050526851373</v>
      </c>
      <c r="L199" s="302">
        <f t="shared" si="63"/>
        <v>2.6912136720262545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0.86037655244958255</v>
      </c>
      <c r="C200" s="302">
        <v>1.853809835643756</v>
      </c>
      <c r="D200" s="302">
        <f t="shared" si="61"/>
        <v>2.7141863880933386</v>
      </c>
      <c r="E200" s="303"/>
      <c r="F200" s="302">
        <v>1.007037913700209</v>
      </c>
      <c r="G200" s="302">
        <v>1.6568540911158971</v>
      </c>
      <c r="H200" s="302">
        <f t="shared" si="62"/>
        <v>2.6638920048161063</v>
      </c>
      <c r="I200" s="303"/>
      <c r="J200" s="302">
        <v>1.4111450686583864</v>
      </c>
      <c r="K200" s="302">
        <v>1.7318587250851114</v>
      </c>
      <c r="L200" s="302">
        <f t="shared" si="63"/>
        <v>3.1430037937434978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0.80548583675006691</v>
      </c>
      <c r="C201" s="302">
        <v>0.17335181167845018</v>
      </c>
      <c r="D201" s="302">
        <f t="shared" si="61"/>
        <v>0.97883764842851706</v>
      </c>
      <c r="E201" s="303"/>
      <c r="F201" s="302">
        <v>0.90901806226126258</v>
      </c>
      <c r="G201" s="302">
        <v>0.23094158960231617</v>
      </c>
      <c r="H201" s="302">
        <f t="shared" si="62"/>
        <v>1.1399596518635788</v>
      </c>
      <c r="I201" s="303"/>
      <c r="J201" s="302">
        <v>1.1788640627263398</v>
      </c>
      <c r="K201" s="302">
        <v>0.34185328641189933</v>
      </c>
      <c r="L201" s="302">
        <f t="shared" si="63"/>
        <v>1.5207173491382391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1.0554736891530558</v>
      </c>
      <c r="C202" s="302">
        <v>0.69104809163308345</v>
      </c>
      <c r="D202" s="302">
        <f t="shared" si="61"/>
        <v>1.7465217807861393</v>
      </c>
      <c r="E202" s="303"/>
      <c r="F202" s="302">
        <v>1.2758520882745841</v>
      </c>
      <c r="G202" s="302">
        <v>0.79557816927517111</v>
      </c>
      <c r="H202" s="302">
        <f t="shared" si="62"/>
        <v>2.0714302575497552</v>
      </c>
      <c r="I202" s="303"/>
      <c r="J202" s="302">
        <v>2.5519669396392937</v>
      </c>
      <c r="K202" s="302">
        <v>1.2575429529200146</v>
      </c>
      <c r="L202" s="302">
        <f t="shared" si="63"/>
        <v>3.8095098925593085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0.15533314660101008</v>
      </c>
      <c r="C203" s="302">
        <v>0.66889513779434318</v>
      </c>
      <c r="D203" s="302">
        <f t="shared" si="61"/>
        <v>0.82422828439535323</v>
      </c>
      <c r="E203" s="303"/>
      <c r="F203" s="302">
        <v>0.16569888022973495</v>
      </c>
      <c r="G203" s="302">
        <v>0.82860091956534987</v>
      </c>
      <c r="H203" s="302">
        <f t="shared" si="62"/>
        <v>0.99429979979508487</v>
      </c>
      <c r="I203" s="303"/>
      <c r="J203" s="302">
        <v>0.474118530050608</v>
      </c>
      <c r="K203" s="302">
        <v>1.4962481583657228</v>
      </c>
      <c r="L203" s="302">
        <f t="shared" si="63"/>
        <v>1.9703666884163309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5.6537539525843794</v>
      </c>
      <c r="C204" s="302">
        <v>4.0734053346311727</v>
      </c>
      <c r="D204" s="302">
        <f t="shared" si="61"/>
        <v>9.727159287215553</v>
      </c>
      <c r="E204" s="303"/>
      <c r="F204" s="302">
        <v>6.3031212518061759</v>
      </c>
      <c r="G204" s="302">
        <v>4.3617529055899835</v>
      </c>
      <c r="H204" s="302">
        <f t="shared" si="62"/>
        <v>10.664874157396159</v>
      </c>
      <c r="I204" s="303"/>
      <c r="J204" s="302">
        <v>6.6993440841733705</v>
      </c>
      <c r="K204" s="302">
        <v>4.9879559744634081</v>
      </c>
      <c r="L204" s="302">
        <f t="shared" si="63"/>
        <v>11.687300058636779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11.274938102414154</v>
      </c>
      <c r="C206" s="311">
        <f t="shared" ref="C206:D206" si="64">SUM(C196:C204)</f>
        <v>9.9590618975858067</v>
      </c>
      <c r="D206" s="311">
        <f t="shared" si="64"/>
        <v>21.233999999999963</v>
      </c>
      <c r="E206" s="311"/>
      <c r="F206" s="311">
        <f t="shared" ref="F206:H206" si="65">SUM(F196:F204)</f>
        <v>13.561458767361252</v>
      </c>
      <c r="G206" s="311">
        <f t="shared" si="65"/>
        <v>11.19554123263876</v>
      </c>
      <c r="H206" s="311">
        <f t="shared" si="65"/>
        <v>24.757000000000012</v>
      </c>
      <c r="I206" s="311"/>
      <c r="J206" s="311">
        <f t="shared" ref="J206:L206" si="66">SUM(J196:J204)</f>
        <v>18.345156368078747</v>
      </c>
      <c r="K206" s="311">
        <f t="shared" si="66"/>
        <v>15.355843631921218</v>
      </c>
      <c r="L206" s="311">
        <f t="shared" si="66"/>
        <v>33.700999999999965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3.7905142748531677E-2</v>
      </c>
      <c r="C213" s="302">
        <v>0.10136503657868882</v>
      </c>
      <c r="D213" s="302">
        <f>SUM(B213:C213)</f>
        <v>0.13927017932722049</v>
      </c>
      <c r="E213" s="303"/>
      <c r="F213" s="302">
        <v>6.3669332459822439E-2</v>
      </c>
      <c r="G213" s="302">
        <v>0.15517805496207462</v>
      </c>
      <c r="H213" s="302">
        <f>SUM(F213:G213)</f>
        <v>0.21884738742189708</v>
      </c>
      <c r="I213" s="303"/>
      <c r="J213" s="302">
        <v>5.8069005597050902E-2</v>
      </c>
      <c r="K213" s="302">
        <v>0.15346907985516284</v>
      </c>
      <c r="L213" s="302">
        <f>SUM(J213:K213)</f>
        <v>0.21153808545221375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6.7725001831872564E-2</v>
      </c>
      <c r="C214" s="302">
        <v>0.24678711514201512</v>
      </c>
      <c r="D214" s="302">
        <f t="shared" ref="D214:D221" si="67">SUM(B214:C214)</f>
        <v>0.3145121169738877</v>
      </c>
      <c r="E214" s="303"/>
      <c r="F214" s="302">
        <v>0.11324779136744986</v>
      </c>
      <c r="G214" s="302">
        <v>0.41047521192038539</v>
      </c>
      <c r="H214" s="302">
        <f t="shared" ref="H214:H221" si="68">SUM(F214:G214)</f>
        <v>0.52372300328783528</v>
      </c>
      <c r="I214" s="303"/>
      <c r="J214" s="302">
        <v>0.12526650389363878</v>
      </c>
      <c r="K214" s="302">
        <v>0.43808122554225221</v>
      </c>
      <c r="L214" s="302">
        <f t="shared" ref="L214:L221" si="69">SUM(J214:K214)</f>
        <v>0.56334772943589095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0.10445005689626412</v>
      </c>
      <c r="C215" s="302">
        <v>0.27497884699730318</v>
      </c>
      <c r="D215" s="302">
        <f t="shared" si="67"/>
        <v>0.37942890389356732</v>
      </c>
      <c r="E215" s="303"/>
      <c r="F215" s="302">
        <v>0.19454713090689257</v>
      </c>
      <c r="G215" s="302">
        <v>0.45610955264400777</v>
      </c>
      <c r="H215" s="302">
        <f t="shared" si="68"/>
        <v>0.65065668355090034</v>
      </c>
      <c r="I215" s="303"/>
      <c r="J215" s="302">
        <v>0.19325770658017022</v>
      </c>
      <c r="K215" s="302">
        <v>0.42087634892577275</v>
      </c>
      <c r="L215" s="302">
        <f t="shared" si="69"/>
        <v>0.61413405550594291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0.13207968193679426</v>
      </c>
      <c r="C216" s="302">
        <v>4.6051180136257433E-2</v>
      </c>
      <c r="D216" s="302">
        <f t="shared" si="67"/>
        <v>0.17813086207305168</v>
      </c>
      <c r="E216" s="303"/>
      <c r="F216" s="302">
        <v>0.15002595727319312</v>
      </c>
      <c r="G216" s="302">
        <v>6.6163523807387464E-2</v>
      </c>
      <c r="H216" s="302">
        <f t="shared" si="68"/>
        <v>0.21618948108058059</v>
      </c>
      <c r="I216" s="303"/>
      <c r="J216" s="302">
        <v>0.13805686175434143</v>
      </c>
      <c r="K216" s="302">
        <v>6.5245155318369955E-2</v>
      </c>
      <c r="L216" s="302">
        <f t="shared" si="69"/>
        <v>0.20330201707271139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1.6360763810326549E-2</v>
      </c>
      <c r="C217" s="302">
        <v>9.3419091523374478E-2</v>
      </c>
      <c r="D217" s="302">
        <f t="shared" si="67"/>
        <v>0.10977985533370102</v>
      </c>
      <c r="E217" s="303"/>
      <c r="F217" s="302">
        <v>3.2983237523311573E-2</v>
      </c>
      <c r="G217" s="302">
        <v>0.1121656617484843</v>
      </c>
      <c r="H217" s="302">
        <f t="shared" si="68"/>
        <v>0.14514889927179586</v>
      </c>
      <c r="I217" s="303"/>
      <c r="J217" s="302">
        <v>3.9163044709134044E-2</v>
      </c>
      <c r="K217" s="302">
        <v>0.10220286991325996</v>
      </c>
      <c r="L217" s="302">
        <f t="shared" si="69"/>
        <v>0.14136591462239401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6.9473878188976004E-2</v>
      </c>
      <c r="C218" s="302">
        <v>2.3998071669445464E-2</v>
      </c>
      <c r="D218" s="302">
        <f t="shared" si="67"/>
        <v>9.3471949858421471E-2</v>
      </c>
      <c r="E218" s="303"/>
      <c r="F218" s="302">
        <v>7.948327417986524E-2</v>
      </c>
      <c r="G218" s="302">
        <v>3.9159337667388966E-2</v>
      </c>
      <c r="H218" s="302">
        <f t="shared" si="68"/>
        <v>0.11864261184725421</v>
      </c>
      <c r="I218" s="303"/>
      <c r="J218" s="302">
        <v>7.4132966822200497E-2</v>
      </c>
      <c r="K218" s="302">
        <v>4.5007165473719218E-2</v>
      </c>
      <c r="L218" s="302">
        <f t="shared" si="69"/>
        <v>0.11914013229591972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4.6568640887442482E-2</v>
      </c>
      <c r="C219" s="302">
        <v>4.4352288548224664E-2</v>
      </c>
      <c r="D219" s="302">
        <f t="shared" si="67"/>
        <v>9.0920929435667153E-2</v>
      </c>
      <c r="E219" s="303"/>
      <c r="F219" s="302">
        <v>5.4050014816843954E-2</v>
      </c>
      <c r="G219" s="302">
        <v>5.9361529087428817E-2</v>
      </c>
      <c r="H219" s="302">
        <f t="shared" si="68"/>
        <v>0.11341154390427277</v>
      </c>
      <c r="I219" s="303"/>
      <c r="J219" s="302">
        <v>5.1719852545626332E-2</v>
      </c>
      <c r="K219" s="302">
        <v>7.2822491302681813E-2</v>
      </c>
      <c r="L219" s="302">
        <f t="shared" si="69"/>
        <v>0.12454234384830815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1.0994719509702384E-2</v>
      </c>
      <c r="C220" s="302">
        <v>2.2965409439971614E-2</v>
      </c>
      <c r="D220" s="302">
        <f t="shared" si="67"/>
        <v>3.3960128949673998E-2</v>
      </c>
      <c r="E220" s="303"/>
      <c r="F220" s="302">
        <v>2.6916904059004515E-2</v>
      </c>
      <c r="G220" s="302">
        <v>3.1130584992412412E-2</v>
      </c>
      <c r="H220" s="302">
        <f t="shared" si="68"/>
        <v>5.8047489051416927E-2</v>
      </c>
      <c r="I220" s="303"/>
      <c r="J220" s="302">
        <v>3.8092307447807505E-2</v>
      </c>
      <c r="K220" s="302">
        <v>2.9643884897886455E-2</v>
      </c>
      <c r="L220" s="302">
        <f t="shared" si="69"/>
        <v>6.773619234569396E-2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0.12483346536142918</v>
      </c>
      <c r="C221" s="302">
        <v>0.10269160879337805</v>
      </c>
      <c r="D221" s="302">
        <f t="shared" si="67"/>
        <v>0.22752507415480722</v>
      </c>
      <c r="E221" s="303"/>
      <c r="F221" s="302">
        <v>0.16048212734357736</v>
      </c>
      <c r="G221" s="302">
        <v>0.11085077324047182</v>
      </c>
      <c r="H221" s="302">
        <f t="shared" si="68"/>
        <v>0.27133290058404919</v>
      </c>
      <c r="I221" s="303"/>
      <c r="J221" s="302">
        <v>0.13668466672718046</v>
      </c>
      <c r="K221" s="302">
        <v>0.12820886269374265</v>
      </c>
      <c r="L221" s="302">
        <f t="shared" si="69"/>
        <v>0.26489352942092315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0.61039135117133914</v>
      </c>
      <c r="C223" s="311">
        <f t="shared" ref="C223:D223" si="70">SUM(C213:C221)</f>
        <v>0.95660864882865881</v>
      </c>
      <c r="D223" s="311">
        <f t="shared" si="70"/>
        <v>1.5669999999999982</v>
      </c>
      <c r="E223" s="311"/>
      <c r="F223" s="311">
        <f t="shared" ref="F223:H223" si="71">SUM(F213:F221)</f>
        <v>0.87540576992996055</v>
      </c>
      <c r="G223" s="311">
        <f t="shared" si="71"/>
        <v>1.4405942300700414</v>
      </c>
      <c r="H223" s="311">
        <f t="shared" si="71"/>
        <v>2.3160000000000025</v>
      </c>
      <c r="I223" s="311"/>
      <c r="J223" s="311">
        <f t="shared" ref="J223:L223" si="72">SUM(J213:J221)</f>
        <v>0.85444291607715017</v>
      </c>
      <c r="K223" s="311">
        <f t="shared" si="72"/>
        <v>1.4555570839228475</v>
      </c>
      <c r="L223" s="311">
        <f t="shared" si="72"/>
        <v>2.3099999999999978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0.29209970912796179</v>
      </c>
      <c r="C230" s="302">
        <v>0.74380575663818427</v>
      </c>
      <c r="D230" s="302">
        <f>SUM(B230:C230)</f>
        <v>1.0359054657661462</v>
      </c>
      <c r="E230" s="303"/>
      <c r="F230" s="302">
        <v>0.34706391766237177</v>
      </c>
      <c r="G230" s="302">
        <v>0.8561866036148823</v>
      </c>
      <c r="H230" s="302">
        <f>SUM(F230:G230)</f>
        <v>1.203250521277254</v>
      </c>
      <c r="I230" s="303"/>
      <c r="J230" s="302">
        <v>0.40476529008972684</v>
      </c>
      <c r="K230" s="302">
        <v>0.8215359644980208</v>
      </c>
      <c r="L230" s="302">
        <f>SUM(J230:K230)</f>
        <v>1.2263012545877476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0.53575074941611556</v>
      </c>
      <c r="C231" s="302">
        <v>2.5325099297387861</v>
      </c>
      <c r="D231" s="302">
        <f t="shared" ref="D231:D238" si="73">SUM(B231:C231)</f>
        <v>3.0682606791549016</v>
      </c>
      <c r="E231" s="303"/>
      <c r="F231" s="302">
        <v>0.70119401082467137</v>
      </c>
      <c r="G231" s="302">
        <v>2.9195573601460234</v>
      </c>
      <c r="H231" s="302">
        <f t="shared" ref="H231:H238" si="74">SUM(F231:G231)</f>
        <v>3.6207513709706949</v>
      </c>
      <c r="I231" s="303"/>
      <c r="J231" s="302">
        <v>0.9855102549778223</v>
      </c>
      <c r="K231" s="302">
        <v>3.5957189680883479</v>
      </c>
      <c r="L231" s="302">
        <f t="shared" ref="L231:L238" si="75">SUM(J231:K231)</f>
        <v>4.5812292230661704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0.43305527409553601</v>
      </c>
      <c r="C232" s="302">
        <v>0.91676254680121283</v>
      </c>
      <c r="D232" s="302">
        <f t="shared" si="73"/>
        <v>1.3498178208967488</v>
      </c>
      <c r="E232" s="303"/>
      <c r="F232" s="302">
        <v>0.49265066792978679</v>
      </c>
      <c r="G232" s="302">
        <v>1.0168703225909403</v>
      </c>
      <c r="H232" s="302">
        <f t="shared" si="74"/>
        <v>1.5095209905207272</v>
      </c>
      <c r="I232" s="303"/>
      <c r="J232" s="302">
        <v>0.58642034638118568</v>
      </c>
      <c r="K232" s="302">
        <v>1.0079413828712223</v>
      </c>
      <c r="L232" s="302">
        <f t="shared" si="75"/>
        <v>1.5943617292524079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0.55796794247113879</v>
      </c>
      <c r="C233" s="302">
        <v>0.22092648959595038</v>
      </c>
      <c r="D233" s="302">
        <f t="shared" si="73"/>
        <v>0.77889443206708919</v>
      </c>
      <c r="E233" s="303"/>
      <c r="F233" s="302">
        <v>0.41561298630598809</v>
      </c>
      <c r="G233" s="302">
        <v>0.24155216028379117</v>
      </c>
      <c r="H233" s="302">
        <f t="shared" si="74"/>
        <v>0.6571651465897792</v>
      </c>
      <c r="I233" s="303"/>
      <c r="J233" s="302">
        <v>0.3381853842050947</v>
      </c>
      <c r="K233" s="302">
        <v>0.29153051049795498</v>
      </c>
      <c r="L233" s="302">
        <f t="shared" si="75"/>
        <v>0.62971589470304967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2.8966979843396554E-2</v>
      </c>
      <c r="C234" s="302">
        <v>0.37933441372368754</v>
      </c>
      <c r="D234" s="302">
        <f t="shared" si="73"/>
        <v>0.40830139356708411</v>
      </c>
      <c r="E234" s="303"/>
      <c r="F234" s="302">
        <v>3.4178646981095781E-2</v>
      </c>
      <c r="G234" s="302">
        <v>0.36893530435517941</v>
      </c>
      <c r="H234" s="302">
        <f t="shared" si="74"/>
        <v>0.4031139513362752</v>
      </c>
      <c r="I234" s="303"/>
      <c r="J234" s="302">
        <v>6.0269158367764107E-2</v>
      </c>
      <c r="K234" s="302">
        <v>0.39289961455853073</v>
      </c>
      <c r="L234" s="302">
        <f t="shared" si="75"/>
        <v>0.45316877292629482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0.10983081551496823</v>
      </c>
      <c r="C235" s="302">
        <v>8.2428211347100336E-2</v>
      </c>
      <c r="D235" s="302">
        <f t="shared" si="73"/>
        <v>0.19225902686206858</v>
      </c>
      <c r="E235" s="303"/>
      <c r="F235" s="302">
        <v>0.10038203339969345</v>
      </c>
      <c r="G235" s="302">
        <v>8.362794985747056E-2</v>
      </c>
      <c r="H235" s="302">
        <f t="shared" si="74"/>
        <v>0.184009983257164</v>
      </c>
      <c r="I235" s="303"/>
      <c r="J235" s="302">
        <v>0.12644282053652162</v>
      </c>
      <c r="K235" s="302">
        <v>0.11208953978573517</v>
      </c>
      <c r="L235" s="302">
        <f t="shared" si="75"/>
        <v>0.23853236032225678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0.22071627321949855</v>
      </c>
      <c r="C236" s="302">
        <v>0.11454643514888505</v>
      </c>
      <c r="D236" s="302">
        <f t="shared" si="73"/>
        <v>0.33526270836838357</v>
      </c>
      <c r="E236" s="303"/>
      <c r="F236" s="302">
        <v>0.18043631324495008</v>
      </c>
      <c r="G236" s="302">
        <v>0.13515519554204164</v>
      </c>
      <c r="H236" s="302">
        <f t="shared" si="74"/>
        <v>0.31559150878699171</v>
      </c>
      <c r="I236" s="303"/>
      <c r="J236" s="302">
        <v>0.19235812212067716</v>
      </c>
      <c r="K236" s="302">
        <v>0.1752126147987102</v>
      </c>
      <c r="L236" s="302">
        <f t="shared" si="75"/>
        <v>0.36757073691938735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1.4584063925107697E-2</v>
      </c>
      <c r="C237" s="302">
        <v>5.4823592379356717E-2</v>
      </c>
      <c r="D237" s="302">
        <f t="shared" si="73"/>
        <v>6.940765630446441E-2</v>
      </c>
      <c r="E237" s="303"/>
      <c r="F237" s="302">
        <v>1.2035101199080602E-2</v>
      </c>
      <c r="G237" s="302">
        <v>7.1622127607619268E-2</v>
      </c>
      <c r="H237" s="302">
        <f t="shared" si="74"/>
        <v>8.3657228806699874E-2</v>
      </c>
      <c r="I237" s="303"/>
      <c r="J237" s="302">
        <v>1.5923024245666627E-2</v>
      </c>
      <c r="K237" s="302">
        <v>8.075694810785046E-2</v>
      </c>
      <c r="L237" s="302">
        <f t="shared" si="75"/>
        <v>9.667997235351708E-2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4.7278119537114201E-2</v>
      </c>
      <c r="C238" s="302">
        <v>7.3612697476002409E-2</v>
      </c>
      <c r="D238" s="302">
        <f t="shared" si="73"/>
        <v>0.1208908170131166</v>
      </c>
      <c r="E238" s="303"/>
      <c r="F238" s="302">
        <v>3.2712506212248998E-2</v>
      </c>
      <c r="G238" s="302">
        <v>6.7226792242147906E-2</v>
      </c>
      <c r="H238" s="302">
        <f t="shared" si="74"/>
        <v>9.9939298454396905E-2</v>
      </c>
      <c r="I238" s="303"/>
      <c r="J238" s="302">
        <v>5.3393064139416337E-2</v>
      </c>
      <c r="K238" s="302">
        <v>6.9046991729741866E-2</v>
      </c>
      <c r="L238" s="302">
        <f t="shared" si="75"/>
        <v>0.12244005586915821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2.2402499271508374</v>
      </c>
      <c r="C240" s="311">
        <f t="shared" ref="C240:D240" si="76">SUM(C230:C238)</f>
        <v>5.1187500728491644</v>
      </c>
      <c r="D240" s="311">
        <f t="shared" si="76"/>
        <v>7.3590000000000035</v>
      </c>
      <c r="E240" s="311"/>
      <c r="F240" s="311">
        <f t="shared" ref="F240:H240" si="77">SUM(F230:F238)</f>
        <v>2.3162661837598875</v>
      </c>
      <c r="G240" s="311">
        <f t="shared" si="77"/>
        <v>5.7607338162400961</v>
      </c>
      <c r="H240" s="311">
        <f t="shared" si="77"/>
        <v>8.0769999999999822</v>
      </c>
      <c r="I240" s="311"/>
      <c r="J240" s="311">
        <f t="shared" ref="J240:L240" si="78">SUM(J230:J238)</f>
        <v>2.7632674650638758</v>
      </c>
      <c r="K240" s="311">
        <f t="shared" si="78"/>
        <v>6.5467325349361145</v>
      </c>
      <c r="L240" s="311">
        <f t="shared" si="78"/>
        <v>9.3099999999999881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0.20200039736515035</v>
      </c>
      <c r="C247" s="302">
        <v>0.42257456517106501</v>
      </c>
      <c r="D247" s="302">
        <f>SUM(B247:C247)</f>
        <v>0.62457496253621536</v>
      </c>
      <c r="E247" s="303"/>
      <c r="F247" s="302">
        <v>0.29918155311460576</v>
      </c>
      <c r="G247" s="302">
        <v>0.5400091874086661</v>
      </c>
      <c r="H247" s="302">
        <f>SUM(F247:G247)</f>
        <v>0.83919074052327192</v>
      </c>
      <c r="I247" s="303"/>
      <c r="J247" s="302">
        <v>0.30958036577171538</v>
      </c>
      <c r="K247" s="302">
        <v>0.43500402812758487</v>
      </c>
      <c r="L247" s="302">
        <f>SUM(J247:K247)</f>
        <v>0.7445843938993002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0.26321777308965294</v>
      </c>
      <c r="C248" s="302">
        <v>0.56552001354361059</v>
      </c>
      <c r="D248" s="302">
        <f t="shared" ref="D248:D255" si="79">SUM(B248:C248)</f>
        <v>0.82873778663326347</v>
      </c>
      <c r="E248" s="303"/>
      <c r="F248" s="302">
        <v>0.42158789053196322</v>
      </c>
      <c r="G248" s="302">
        <v>0.76349667360135798</v>
      </c>
      <c r="H248" s="302">
        <f t="shared" ref="H248:H255" si="80">SUM(F248:G248)</f>
        <v>1.1850845641333212</v>
      </c>
      <c r="I248" s="303"/>
      <c r="J248" s="302">
        <v>0.49539805382709778</v>
      </c>
      <c r="K248" s="302">
        <v>0.84319765234944044</v>
      </c>
      <c r="L248" s="302">
        <f t="shared" ref="L248:L255" si="81">SUM(J248:K248)</f>
        <v>1.3385957061765383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0.43185759931049778</v>
      </c>
      <c r="C249" s="302">
        <v>0.61593315472496613</v>
      </c>
      <c r="D249" s="302">
        <f t="shared" si="79"/>
        <v>1.0477907540354638</v>
      </c>
      <c r="E249" s="303"/>
      <c r="F249" s="302">
        <v>0.55397572355224511</v>
      </c>
      <c r="G249" s="302">
        <v>0.79084338743354554</v>
      </c>
      <c r="H249" s="302">
        <f t="shared" si="80"/>
        <v>1.3448191109857905</v>
      </c>
      <c r="I249" s="303"/>
      <c r="J249" s="302">
        <v>0.56209286169148098</v>
      </c>
      <c r="K249" s="302">
        <v>0.68259876321253798</v>
      </c>
      <c r="L249" s="302">
        <f t="shared" si="81"/>
        <v>1.244691624904019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1.033657036976154</v>
      </c>
      <c r="C250" s="302">
        <v>0.41836044488771185</v>
      </c>
      <c r="D250" s="302">
        <f t="shared" si="79"/>
        <v>1.4520174818638658</v>
      </c>
      <c r="E250" s="303"/>
      <c r="F250" s="302">
        <v>1.1707347106449737</v>
      </c>
      <c r="G250" s="302">
        <v>0.5489333287720376</v>
      </c>
      <c r="H250" s="302">
        <f t="shared" si="80"/>
        <v>1.7196680394170114</v>
      </c>
      <c r="I250" s="303"/>
      <c r="J250" s="302">
        <v>0.90717616809996204</v>
      </c>
      <c r="K250" s="302">
        <v>0.5618516930381795</v>
      </c>
      <c r="L250" s="302">
        <f t="shared" si="81"/>
        <v>1.4690278611381415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1.3471079212830661E-2</v>
      </c>
      <c r="C251" s="302">
        <v>4.3367143687598468E-2</v>
      </c>
      <c r="D251" s="302">
        <f t="shared" si="79"/>
        <v>5.6838222900429128E-2</v>
      </c>
      <c r="E251" s="303"/>
      <c r="F251" s="302">
        <v>1.4108950298605542E-2</v>
      </c>
      <c r="G251" s="302">
        <v>4.0620910373042399E-2</v>
      </c>
      <c r="H251" s="302">
        <f t="shared" si="80"/>
        <v>5.4729860671647937E-2</v>
      </c>
      <c r="I251" s="303"/>
      <c r="J251" s="302">
        <v>1.5990111110024588E-2</v>
      </c>
      <c r="K251" s="302">
        <v>3.1075673973817112E-2</v>
      </c>
      <c r="L251" s="302">
        <f t="shared" si="81"/>
        <v>4.7065785083841696E-2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2.9642660326564096E-2</v>
      </c>
      <c r="C252" s="302">
        <v>1.4587997533896767E-2</v>
      </c>
      <c r="D252" s="302">
        <f t="shared" si="79"/>
        <v>4.4230657860460862E-2</v>
      </c>
      <c r="E252" s="303"/>
      <c r="F252" s="302">
        <v>2.6236167534560872E-2</v>
      </c>
      <c r="G252" s="302">
        <v>2.0130527564139831E-2</v>
      </c>
      <c r="H252" s="302">
        <f t="shared" si="80"/>
        <v>4.63666950987007E-2</v>
      </c>
      <c r="I252" s="303"/>
      <c r="J252" s="302">
        <v>3.0527993224154878E-2</v>
      </c>
      <c r="K252" s="302">
        <v>2.2064442919316696E-2</v>
      </c>
      <c r="L252" s="302">
        <f t="shared" si="81"/>
        <v>5.2592436143471574E-2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0.276763932998145</v>
      </c>
      <c r="C253" s="302">
        <v>0.15279060379394374</v>
      </c>
      <c r="D253" s="302">
        <f t="shared" si="79"/>
        <v>0.42955453679208877</v>
      </c>
      <c r="E253" s="303"/>
      <c r="F253" s="302">
        <v>0.29646970590351701</v>
      </c>
      <c r="G253" s="302">
        <v>0.18234313473604158</v>
      </c>
      <c r="H253" s="302">
        <f t="shared" si="80"/>
        <v>0.47881284063955859</v>
      </c>
      <c r="I253" s="303"/>
      <c r="J253" s="302">
        <v>0.26662515022781202</v>
      </c>
      <c r="K253" s="302">
        <v>0.19554019989230442</v>
      </c>
      <c r="L253" s="302">
        <f t="shared" si="81"/>
        <v>0.46216535012011645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5.9795423768558825E-3</v>
      </c>
      <c r="C254" s="302">
        <v>2.6072656925021399E-2</v>
      </c>
      <c r="D254" s="302">
        <f t="shared" si="79"/>
        <v>3.2052199301877284E-2</v>
      </c>
      <c r="E254" s="303"/>
      <c r="F254" s="302">
        <v>4.8392414091393233E-3</v>
      </c>
      <c r="G254" s="302">
        <v>3.7502441714487494E-2</v>
      </c>
      <c r="H254" s="302">
        <f t="shared" si="80"/>
        <v>4.2341683123626815E-2</v>
      </c>
      <c r="I254" s="303"/>
      <c r="J254" s="302">
        <v>6.6610176560191392E-3</v>
      </c>
      <c r="K254" s="302">
        <v>4.2874268251397882E-2</v>
      </c>
      <c r="L254" s="302">
        <f t="shared" si="81"/>
        <v>4.9535285907417022E-2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4.4804941281610194E-2</v>
      </c>
      <c r="C255" s="302">
        <v>3.4398456794738318E-2</v>
      </c>
      <c r="D255" s="302">
        <f t="shared" si="79"/>
        <v>7.9203398076348519E-2</v>
      </c>
      <c r="E255" s="303"/>
      <c r="F255" s="302">
        <v>2.6764102580591004E-2</v>
      </c>
      <c r="G255" s="302">
        <v>3.5222362826477567E-2</v>
      </c>
      <c r="H255" s="302">
        <f t="shared" si="80"/>
        <v>6.1986465407068571E-2</v>
      </c>
      <c r="I255" s="303"/>
      <c r="J255" s="302">
        <v>2.6929168906273206E-2</v>
      </c>
      <c r="K255" s="302">
        <v>2.9812387720881909E-2</v>
      </c>
      <c r="L255" s="302">
        <f t="shared" si="81"/>
        <v>5.6741556627155118E-2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2.3013949629374606</v>
      </c>
      <c r="C257" s="311">
        <f t="shared" ref="C257:D257" si="82">SUM(C247:C255)</f>
        <v>2.2936050370625529</v>
      </c>
      <c r="D257" s="311">
        <f t="shared" si="82"/>
        <v>4.5950000000000131</v>
      </c>
      <c r="E257" s="311"/>
      <c r="F257" s="311">
        <f t="shared" ref="F257:H257" si="83">SUM(F247:F255)</f>
        <v>2.8138980455702014</v>
      </c>
      <c r="G257" s="311">
        <f t="shared" si="83"/>
        <v>2.9591019544297956</v>
      </c>
      <c r="H257" s="311">
        <f t="shared" si="83"/>
        <v>5.772999999999997</v>
      </c>
      <c r="I257" s="311"/>
      <c r="J257" s="311">
        <f t="shared" ref="J257:L257" si="84">SUM(J247:J255)</f>
        <v>2.6209808905145402</v>
      </c>
      <c r="K257" s="311">
        <f t="shared" si="84"/>
        <v>2.8440191094854606</v>
      </c>
      <c r="L257" s="311">
        <f t="shared" si="84"/>
        <v>5.4650000000000007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0.31440612419951403</v>
      </c>
      <c r="C264" s="302">
        <v>0.45790014899703896</v>
      </c>
      <c r="D264" s="302">
        <f>SUM(B264:C264)</f>
        <v>0.77230627319655298</v>
      </c>
      <c r="E264" s="303"/>
      <c r="F264" s="302">
        <v>0.34851389302414204</v>
      </c>
      <c r="G264" s="302">
        <v>0.68368908482563806</v>
      </c>
      <c r="H264" s="302">
        <f>SUM(F264:G264)</f>
        <v>1.0322029778497801</v>
      </c>
      <c r="I264" s="303"/>
      <c r="J264" s="302">
        <v>0.39437645524528747</v>
      </c>
      <c r="K264" s="302">
        <v>0.77315752425779349</v>
      </c>
      <c r="L264" s="302">
        <f>SUM(J264:K264)</f>
        <v>1.167533979503081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0.41235289352125826</v>
      </c>
      <c r="C265" s="302">
        <v>0.38949277986169445</v>
      </c>
      <c r="D265" s="302">
        <f t="shared" ref="D265:D272" si="85">SUM(B265:C265)</f>
        <v>0.80184567338295265</v>
      </c>
      <c r="E265" s="303"/>
      <c r="F265" s="302">
        <v>0.47295765485049118</v>
      </c>
      <c r="G265" s="302">
        <v>0.62175131058275523</v>
      </c>
      <c r="H265" s="302">
        <f t="shared" ref="H265:H272" si="86">SUM(F265:G265)</f>
        <v>1.0947089654332465</v>
      </c>
      <c r="I265" s="303"/>
      <c r="J265" s="302">
        <v>0.59744323803678046</v>
      </c>
      <c r="K265" s="302">
        <v>0.81697195615593499</v>
      </c>
      <c r="L265" s="302">
        <f t="shared" ref="L265:L272" si="87">SUM(J265:K265)</f>
        <v>1.4144151941927154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0.42382711665147571</v>
      </c>
      <c r="C266" s="302">
        <v>0.42149582995411983</v>
      </c>
      <c r="D266" s="302">
        <f t="shared" si="85"/>
        <v>0.84532294660559559</v>
      </c>
      <c r="E266" s="303"/>
      <c r="F266" s="302">
        <v>0.45939137321772283</v>
      </c>
      <c r="G266" s="302">
        <v>0.62153182914280725</v>
      </c>
      <c r="H266" s="302">
        <f t="shared" si="86"/>
        <v>1.08092320236053</v>
      </c>
      <c r="I266" s="303"/>
      <c r="J266" s="302">
        <v>0.6997561218316547</v>
      </c>
      <c r="K266" s="302">
        <v>0.70866575946014654</v>
      </c>
      <c r="L266" s="302">
        <f t="shared" si="87"/>
        <v>1.4084218812918012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1.1497542124788891</v>
      </c>
      <c r="C267" s="302">
        <v>0.1857672535020666</v>
      </c>
      <c r="D267" s="302">
        <f t="shared" si="85"/>
        <v>1.3355214659809558</v>
      </c>
      <c r="E267" s="303"/>
      <c r="F267" s="302">
        <v>1.0446011946379761</v>
      </c>
      <c r="G267" s="302">
        <v>0.26432135661549055</v>
      </c>
      <c r="H267" s="302">
        <f t="shared" si="86"/>
        <v>1.3089225512534666</v>
      </c>
      <c r="I267" s="303"/>
      <c r="J267" s="302">
        <v>0.95288768688717385</v>
      </c>
      <c r="K267" s="302">
        <v>0.30885052269617391</v>
      </c>
      <c r="L267" s="302">
        <f t="shared" si="87"/>
        <v>1.2617382095833478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5.1598395711014988E-2</v>
      </c>
      <c r="C268" s="302">
        <v>0.29570380903391891</v>
      </c>
      <c r="D268" s="302">
        <f t="shared" si="85"/>
        <v>0.3473022047449339</v>
      </c>
      <c r="E268" s="303"/>
      <c r="F268" s="302">
        <v>6.5392611249343396E-2</v>
      </c>
      <c r="G268" s="302">
        <v>0.23146854395568175</v>
      </c>
      <c r="H268" s="302">
        <f t="shared" si="86"/>
        <v>0.29686115520502515</v>
      </c>
      <c r="I268" s="303"/>
      <c r="J268" s="302">
        <v>0.11151577253876259</v>
      </c>
      <c r="K268" s="302">
        <v>0.26104589827569097</v>
      </c>
      <c r="L268" s="302">
        <f t="shared" si="87"/>
        <v>0.37256167081445357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0.14506255846798344</v>
      </c>
      <c r="C269" s="302">
        <v>7.30173164609145E-2</v>
      </c>
      <c r="D269" s="302">
        <f t="shared" si="85"/>
        <v>0.21807987492889794</v>
      </c>
      <c r="E269" s="303"/>
      <c r="F269" s="302">
        <v>0.12788753497008296</v>
      </c>
      <c r="G269" s="302">
        <v>9.4225121906829357E-2</v>
      </c>
      <c r="H269" s="302">
        <f t="shared" si="86"/>
        <v>0.22211265687691231</v>
      </c>
      <c r="I269" s="303"/>
      <c r="J269" s="302">
        <v>0.16304663411845707</v>
      </c>
      <c r="K269" s="302">
        <v>0.12043697499619629</v>
      </c>
      <c r="L269" s="302">
        <f t="shared" si="87"/>
        <v>0.28348360911465337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0.54438154766086955</v>
      </c>
      <c r="C270" s="302">
        <v>0.29766101197872552</v>
      </c>
      <c r="D270" s="302">
        <f t="shared" si="85"/>
        <v>0.84204255963959507</v>
      </c>
      <c r="E270" s="303"/>
      <c r="F270" s="302">
        <v>0.4540180942211538</v>
      </c>
      <c r="G270" s="302">
        <v>0.38913153020834412</v>
      </c>
      <c r="H270" s="302">
        <f t="shared" si="86"/>
        <v>0.84314962442949792</v>
      </c>
      <c r="I270" s="303"/>
      <c r="J270" s="302">
        <v>0.5369926187473375</v>
      </c>
      <c r="K270" s="302">
        <v>0.42617473566965608</v>
      </c>
      <c r="L270" s="302">
        <f t="shared" si="87"/>
        <v>0.96316735441699364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8.6386920851772159E-3</v>
      </c>
      <c r="C271" s="302">
        <v>6.6653647102794797E-2</v>
      </c>
      <c r="D271" s="302">
        <f t="shared" si="85"/>
        <v>7.5292339187972013E-2</v>
      </c>
      <c r="E271" s="303"/>
      <c r="F271" s="302">
        <v>8.0705087661389289E-3</v>
      </c>
      <c r="G271" s="302">
        <v>7.3124419132706495E-2</v>
      </c>
      <c r="H271" s="302">
        <f t="shared" si="86"/>
        <v>8.1194927898845429E-2</v>
      </c>
      <c r="I271" s="303"/>
      <c r="J271" s="302">
        <v>1.4423169335740515E-2</v>
      </c>
      <c r="K271" s="302">
        <v>6.5897826654216285E-2</v>
      </c>
      <c r="L271" s="302">
        <f t="shared" si="87"/>
        <v>8.0320995989956803E-2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0.30891848355286666</v>
      </c>
      <c r="C272" s="302">
        <v>0.11636817877968156</v>
      </c>
      <c r="D272" s="302">
        <f t="shared" si="85"/>
        <v>0.42528666233254819</v>
      </c>
      <c r="E272" s="303"/>
      <c r="F272" s="302">
        <v>0.2740624433952501</v>
      </c>
      <c r="G272" s="302">
        <v>0.11686149529744654</v>
      </c>
      <c r="H272" s="302">
        <f t="shared" si="86"/>
        <v>0.39092393869269665</v>
      </c>
      <c r="I272" s="303"/>
      <c r="J272" s="302">
        <v>0.29503366770560996</v>
      </c>
      <c r="K272" s="302">
        <v>0.15032343738739376</v>
      </c>
      <c r="L272" s="302">
        <f t="shared" si="87"/>
        <v>0.44535710509300375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3.3589400243290495</v>
      </c>
      <c r="C274" s="311">
        <f t="shared" ref="C274:D274" si="88">SUM(C264:C272)</f>
        <v>2.3040599756709557</v>
      </c>
      <c r="D274" s="311">
        <f t="shared" si="88"/>
        <v>5.6630000000000038</v>
      </c>
      <c r="E274" s="311"/>
      <c r="F274" s="311">
        <f t="shared" ref="F274:H274" si="89">SUM(F264:F272)</f>
        <v>3.2548953083323009</v>
      </c>
      <c r="G274" s="311">
        <f t="shared" si="89"/>
        <v>3.0961046916676995</v>
      </c>
      <c r="H274" s="311">
        <f t="shared" si="89"/>
        <v>6.3510000000000009</v>
      </c>
      <c r="I274" s="311"/>
      <c r="J274" s="311">
        <f t="shared" ref="J274:L274" si="90">SUM(J264:J272)</f>
        <v>3.7654753644468038</v>
      </c>
      <c r="K274" s="311">
        <f t="shared" si="90"/>
        <v>3.6315246355532023</v>
      </c>
      <c r="L274" s="311">
        <f t="shared" si="90"/>
        <v>7.3970000000000073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0.78133529601590679</v>
      </c>
      <c r="C281" s="302">
        <v>1.5978815971771054</v>
      </c>
      <c r="D281" s="302">
        <f>SUM(B281:C281)</f>
        <v>2.3792168931930124</v>
      </c>
      <c r="E281" s="303"/>
      <c r="F281" s="302">
        <v>0.95587579548220292</v>
      </c>
      <c r="G281" s="302">
        <v>2.0897291226219288</v>
      </c>
      <c r="H281" s="302">
        <f>SUM(F281:G281)</f>
        <v>3.0456049181041318</v>
      </c>
      <c r="I281" s="303"/>
      <c r="J281" s="302">
        <v>1.1609188177018606</v>
      </c>
      <c r="K281" s="302">
        <v>2.0652546937198988</v>
      </c>
      <c r="L281" s="302">
        <f>SUM(J281:K281)</f>
        <v>3.2261735114217593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2.0029483996299784</v>
      </c>
      <c r="C282" s="302">
        <v>4.8524308493798509</v>
      </c>
      <c r="D282" s="302">
        <f t="shared" ref="D282:D289" si="91">SUM(B282:C282)</f>
        <v>6.8553792490098289</v>
      </c>
      <c r="E282" s="303"/>
      <c r="F282" s="302">
        <v>2.5603953747630301</v>
      </c>
      <c r="G282" s="302">
        <v>7.130093617308348</v>
      </c>
      <c r="H282" s="302">
        <f t="shared" ref="H282:H289" si="92">SUM(F282:G282)</f>
        <v>9.6904889920713781</v>
      </c>
      <c r="I282" s="303"/>
      <c r="J282" s="302">
        <v>3.4467130417048502</v>
      </c>
      <c r="K282" s="302">
        <v>7.9569126667710934</v>
      </c>
      <c r="L282" s="302">
        <f t="shared" ref="L282:L289" si="93">SUM(J282:K282)</f>
        <v>11.403625708475943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1.5847711740467534</v>
      </c>
      <c r="C283" s="302">
        <v>2.3797149783136109</v>
      </c>
      <c r="D283" s="302">
        <f t="shared" si="91"/>
        <v>3.9644861523603643</v>
      </c>
      <c r="E283" s="303"/>
      <c r="F283" s="302">
        <v>1.6621272149099062</v>
      </c>
      <c r="G283" s="302">
        <v>3.1464675252607961</v>
      </c>
      <c r="H283" s="302">
        <f t="shared" si="92"/>
        <v>4.8085947401707028</v>
      </c>
      <c r="I283" s="303"/>
      <c r="J283" s="302">
        <v>2.2066377120346217</v>
      </c>
      <c r="K283" s="302">
        <v>3.1451546310663017</v>
      </c>
      <c r="L283" s="302">
        <f t="shared" si="93"/>
        <v>5.3517923431009233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3.7999405795122647</v>
      </c>
      <c r="C284" s="302">
        <v>1.536144220812298</v>
      </c>
      <c r="D284" s="302">
        <f t="shared" si="91"/>
        <v>5.3360848003245627</v>
      </c>
      <c r="E284" s="303"/>
      <c r="F284" s="302">
        <v>3.4679359278332842</v>
      </c>
      <c r="G284" s="302">
        <v>1.7492943998924253</v>
      </c>
      <c r="H284" s="302">
        <f t="shared" si="92"/>
        <v>5.2172303277257095</v>
      </c>
      <c r="I284" s="303"/>
      <c r="J284" s="302">
        <v>2.9567281165376889</v>
      </c>
      <c r="K284" s="302">
        <v>2.2644050240701903</v>
      </c>
      <c r="L284" s="302">
        <f t="shared" si="93"/>
        <v>5.2211331406078791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7.9789695256643006E-2</v>
      </c>
      <c r="C285" s="302">
        <v>0.41567426726236295</v>
      </c>
      <c r="D285" s="302">
        <f t="shared" si="91"/>
        <v>0.49546396251900593</v>
      </c>
      <c r="E285" s="303"/>
      <c r="F285" s="302">
        <v>7.5335345607985549E-2</v>
      </c>
      <c r="G285" s="302">
        <v>0.37202794627620844</v>
      </c>
      <c r="H285" s="302">
        <f t="shared" si="92"/>
        <v>0.44736329188419399</v>
      </c>
      <c r="I285" s="303"/>
      <c r="J285" s="302">
        <v>0.12533193569111267</v>
      </c>
      <c r="K285" s="302">
        <v>0.30110955854542848</v>
      </c>
      <c r="L285" s="302">
        <f t="shared" si="93"/>
        <v>0.42644149423654115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0.27004744565348981</v>
      </c>
      <c r="C286" s="302">
        <v>9.5113687989892226E-2</v>
      </c>
      <c r="D286" s="302">
        <f t="shared" si="91"/>
        <v>0.36516113364338204</v>
      </c>
      <c r="E286" s="303"/>
      <c r="F286" s="302">
        <v>0.3500835609357526</v>
      </c>
      <c r="G286" s="302">
        <v>0.13370848213240827</v>
      </c>
      <c r="H286" s="302">
        <f t="shared" si="92"/>
        <v>0.48379204306816087</v>
      </c>
      <c r="I286" s="303"/>
      <c r="J286" s="302">
        <v>0.43272832632270863</v>
      </c>
      <c r="K286" s="302">
        <v>0.19217101984120147</v>
      </c>
      <c r="L286" s="302">
        <f t="shared" si="93"/>
        <v>0.62489934616391007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0.63275491535788464</v>
      </c>
      <c r="C287" s="302">
        <v>0.47042367058475132</v>
      </c>
      <c r="D287" s="302">
        <f t="shared" si="91"/>
        <v>1.103178585942636</v>
      </c>
      <c r="E287" s="303"/>
      <c r="F287" s="302">
        <v>0.55587660837443242</v>
      </c>
      <c r="G287" s="302">
        <v>0.4846660395031489</v>
      </c>
      <c r="H287" s="302">
        <f t="shared" si="92"/>
        <v>1.0405426478775812</v>
      </c>
      <c r="I287" s="303"/>
      <c r="J287" s="302">
        <v>0.5938838254483424</v>
      </c>
      <c r="K287" s="302">
        <v>0.59733806152144642</v>
      </c>
      <c r="L287" s="302">
        <f t="shared" si="93"/>
        <v>1.1912218869697888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3.555942688266691E-2</v>
      </c>
      <c r="C288" s="302">
        <v>0.23942885885576359</v>
      </c>
      <c r="D288" s="302">
        <f t="shared" si="91"/>
        <v>0.27498828573843048</v>
      </c>
      <c r="E288" s="303"/>
      <c r="F288" s="302">
        <v>2.7684281542816654E-2</v>
      </c>
      <c r="G288" s="302">
        <v>0.22951897560422851</v>
      </c>
      <c r="H288" s="302">
        <f t="shared" si="92"/>
        <v>0.25720325714704517</v>
      </c>
      <c r="I288" s="303"/>
      <c r="J288" s="302">
        <v>4.0687357409515769E-2</v>
      </c>
      <c r="K288" s="302">
        <v>0.20049760273285025</v>
      </c>
      <c r="L288" s="302">
        <f t="shared" si="93"/>
        <v>0.24118496014236601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0.54347532381606178</v>
      </c>
      <c r="C289" s="302">
        <v>0.37256561345270045</v>
      </c>
      <c r="D289" s="302">
        <f t="shared" si="91"/>
        <v>0.91604093726876223</v>
      </c>
      <c r="E289" s="303"/>
      <c r="F289" s="302">
        <v>0.41951316155001467</v>
      </c>
      <c r="G289" s="302">
        <v>0.37966662040105303</v>
      </c>
      <c r="H289" s="302">
        <f t="shared" si="92"/>
        <v>0.79917978195106776</v>
      </c>
      <c r="I289" s="303"/>
      <c r="J289" s="302">
        <v>0.47066334030897861</v>
      </c>
      <c r="K289" s="302">
        <v>0.40486426857195412</v>
      </c>
      <c r="L289" s="302">
        <f t="shared" si="93"/>
        <v>0.87552760888093273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9.7306222561716478</v>
      </c>
      <c r="C291" s="311">
        <f t="shared" ref="C291:D291" si="94">SUM(C281:C289)</f>
        <v>11.959377743828334</v>
      </c>
      <c r="D291" s="311">
        <f t="shared" si="94"/>
        <v>21.689999999999987</v>
      </c>
      <c r="E291" s="311"/>
      <c r="F291" s="311">
        <f t="shared" ref="F291:H291" si="95">SUM(F281:F289)</f>
        <v>10.074827270999426</v>
      </c>
      <c r="G291" s="311">
        <f t="shared" si="95"/>
        <v>15.715172729000546</v>
      </c>
      <c r="H291" s="311">
        <f t="shared" si="95"/>
        <v>25.789999999999967</v>
      </c>
      <c r="I291" s="311"/>
      <c r="J291" s="311">
        <f t="shared" ref="J291:L291" si="96">SUM(J281:J289)</f>
        <v>11.434292473159681</v>
      </c>
      <c r="K291" s="311">
        <f t="shared" si="96"/>
        <v>17.127707526840364</v>
      </c>
      <c r="L291" s="311">
        <f t="shared" si="96"/>
        <v>28.562000000000044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0.48000530004159991</v>
      </c>
      <c r="C298" s="302">
        <v>1.0503886110703629</v>
      </c>
      <c r="D298" s="302">
        <f>SUM(B298:C298)</f>
        <v>1.5303939111119629</v>
      </c>
      <c r="E298" s="303"/>
      <c r="F298" s="302">
        <v>0.62889595267457898</v>
      </c>
      <c r="G298" s="302">
        <v>1.1381356519456771</v>
      </c>
      <c r="H298" s="302">
        <f>SUM(F298:G298)</f>
        <v>1.7670316046202561</v>
      </c>
      <c r="I298" s="303"/>
      <c r="J298" s="302">
        <v>0.71579630992166488</v>
      </c>
      <c r="K298" s="302">
        <v>1.1422378384728913</v>
      </c>
      <c r="L298" s="302">
        <f>SUM(J298:K298)</f>
        <v>1.8580341483945562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0.75788036868281683</v>
      </c>
      <c r="C299" s="302">
        <v>1.1454003734716753</v>
      </c>
      <c r="D299" s="302">
        <f t="shared" ref="D299:D306" si="97">SUM(B299:C299)</f>
        <v>1.9032807421544922</v>
      </c>
      <c r="E299" s="303"/>
      <c r="F299" s="302">
        <v>1.0318555643002849</v>
      </c>
      <c r="G299" s="302">
        <v>1.3992325457172048</v>
      </c>
      <c r="H299" s="302">
        <f t="shared" ref="H299:H306" si="98">SUM(F299:G299)</f>
        <v>2.4310881100174897</v>
      </c>
      <c r="I299" s="303"/>
      <c r="J299" s="302">
        <v>1.3708373374805223</v>
      </c>
      <c r="K299" s="302">
        <v>1.9535816002352422</v>
      </c>
      <c r="L299" s="302">
        <f t="shared" ref="L299:L306" si="99">SUM(J299:K299)</f>
        <v>3.3244189377157642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0.91654158996253865</v>
      </c>
      <c r="C300" s="302">
        <v>1.882856620829501</v>
      </c>
      <c r="D300" s="302">
        <f t="shared" si="97"/>
        <v>2.7993982107920399</v>
      </c>
      <c r="E300" s="303"/>
      <c r="F300" s="302">
        <v>1.154914461814863</v>
      </c>
      <c r="G300" s="302">
        <v>1.9809319960273517</v>
      </c>
      <c r="H300" s="302">
        <f t="shared" si="98"/>
        <v>3.1358464578422147</v>
      </c>
      <c r="I300" s="303"/>
      <c r="J300" s="302">
        <v>1.6142720343102415</v>
      </c>
      <c r="K300" s="302">
        <v>1.9792127481959156</v>
      </c>
      <c r="L300" s="302">
        <f t="shared" si="99"/>
        <v>3.5934847825061569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2.0469792851336512</v>
      </c>
      <c r="C301" s="302">
        <v>1.2225141963718775</v>
      </c>
      <c r="D301" s="302">
        <f t="shared" si="97"/>
        <v>3.2694934815055285</v>
      </c>
      <c r="E301" s="303"/>
      <c r="F301" s="302">
        <v>2.0317494689190729</v>
      </c>
      <c r="G301" s="302">
        <v>1.3350498602836092</v>
      </c>
      <c r="H301" s="302">
        <f t="shared" si="98"/>
        <v>3.3667993292026823</v>
      </c>
      <c r="I301" s="303"/>
      <c r="J301" s="302">
        <v>2.1160497847811817</v>
      </c>
      <c r="K301" s="302">
        <v>1.7412315841294619</v>
      </c>
      <c r="L301" s="302">
        <f t="shared" si="99"/>
        <v>3.8572813689106438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8.601870847961815E-2</v>
      </c>
      <c r="C302" s="302">
        <v>0.54582673138462257</v>
      </c>
      <c r="D302" s="302">
        <f t="shared" si="97"/>
        <v>0.63184543986424069</v>
      </c>
      <c r="E302" s="303"/>
      <c r="F302" s="302">
        <v>9.5024712030505804E-2</v>
      </c>
      <c r="G302" s="302">
        <v>0.33421764061964998</v>
      </c>
      <c r="H302" s="302">
        <f t="shared" si="98"/>
        <v>0.42924235265015576</v>
      </c>
      <c r="I302" s="303"/>
      <c r="J302" s="302">
        <v>0.14934136839166942</v>
      </c>
      <c r="K302" s="302">
        <v>0.3089276908652977</v>
      </c>
      <c r="L302" s="302">
        <f t="shared" si="99"/>
        <v>0.45826905925696715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1.2057270467121526</v>
      </c>
      <c r="C303" s="302">
        <v>0.45353070076175056</v>
      </c>
      <c r="D303" s="302">
        <f t="shared" si="97"/>
        <v>1.6592577474739032</v>
      </c>
      <c r="E303" s="303"/>
      <c r="F303" s="302">
        <v>1.2410928322297547</v>
      </c>
      <c r="G303" s="302">
        <v>0.45261977567945355</v>
      </c>
      <c r="H303" s="302">
        <f t="shared" si="98"/>
        <v>1.6937126079092084</v>
      </c>
      <c r="I303" s="303"/>
      <c r="J303" s="302">
        <v>1.5521579264586309</v>
      </c>
      <c r="K303" s="302">
        <v>0.54996352623152678</v>
      </c>
      <c r="L303" s="302">
        <f t="shared" si="99"/>
        <v>2.1021214526901577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0.72715344327450659</v>
      </c>
      <c r="C304" s="302">
        <v>1.51147244123144</v>
      </c>
      <c r="D304" s="302">
        <f t="shared" si="97"/>
        <v>2.2386258845059466</v>
      </c>
      <c r="E304" s="303"/>
      <c r="F304" s="302">
        <v>0.76459494948417983</v>
      </c>
      <c r="G304" s="302">
        <v>1.3637770344580999</v>
      </c>
      <c r="H304" s="302">
        <f t="shared" si="98"/>
        <v>2.1283719839422797</v>
      </c>
      <c r="I304" s="303"/>
      <c r="J304" s="302">
        <v>1.066919609477313</v>
      </c>
      <c r="K304" s="302">
        <v>1.6968958779783117</v>
      </c>
      <c r="L304" s="302">
        <f t="shared" si="99"/>
        <v>2.7638154874556244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6.6969288768019219E-2</v>
      </c>
      <c r="C305" s="302">
        <v>0.98499061474611516</v>
      </c>
      <c r="D305" s="302">
        <f t="shared" si="97"/>
        <v>1.0519599035141343</v>
      </c>
      <c r="E305" s="303"/>
      <c r="F305" s="302">
        <v>5.8176171453026983E-2</v>
      </c>
      <c r="G305" s="302">
        <v>0.78487669683915851</v>
      </c>
      <c r="H305" s="302">
        <f t="shared" si="98"/>
        <v>0.84305286829218551</v>
      </c>
      <c r="I305" s="303"/>
      <c r="J305" s="302">
        <v>7.4126492982681411E-2</v>
      </c>
      <c r="K305" s="302">
        <v>0.70408407392745298</v>
      </c>
      <c r="L305" s="302">
        <f t="shared" si="99"/>
        <v>0.77821056691013435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2.3253963997357605</v>
      </c>
      <c r="C306" s="302">
        <v>4.0543482793419985</v>
      </c>
      <c r="D306" s="302">
        <f t="shared" si="97"/>
        <v>6.379744679077759</v>
      </c>
      <c r="E306" s="303"/>
      <c r="F306" s="302">
        <v>2.2034144036007306</v>
      </c>
      <c r="G306" s="302">
        <v>3.2524402819228126</v>
      </c>
      <c r="H306" s="302">
        <f t="shared" si="98"/>
        <v>5.4558546855235432</v>
      </c>
      <c r="I306" s="303"/>
      <c r="J306" s="302">
        <v>2.0073355129716095</v>
      </c>
      <c r="K306" s="302">
        <v>3.8870286831883698</v>
      </c>
      <c r="L306" s="302">
        <f t="shared" si="99"/>
        <v>5.8943641961599793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8.6126714307906642</v>
      </c>
      <c r="C308" s="311">
        <f t="shared" ref="C308:D308" si="100">SUM(C298:C306)</f>
        <v>12.851328569209343</v>
      </c>
      <c r="D308" s="311">
        <f t="shared" si="100"/>
        <v>21.464000000000009</v>
      </c>
      <c r="E308" s="311"/>
      <c r="F308" s="311">
        <f t="shared" ref="F308:H308" si="101">SUM(F298:F306)</f>
        <v>9.2097185165069977</v>
      </c>
      <c r="G308" s="311">
        <f t="shared" si="101"/>
        <v>12.041281483493016</v>
      </c>
      <c r="H308" s="311">
        <f t="shared" si="101"/>
        <v>21.251000000000015</v>
      </c>
      <c r="I308" s="311"/>
      <c r="J308" s="311">
        <f t="shared" ref="J308:L308" si="102">SUM(J298:J306)</f>
        <v>10.666836376775516</v>
      </c>
      <c r="K308" s="311">
        <f t="shared" si="102"/>
        <v>13.963163623224471</v>
      </c>
      <c r="L308" s="311">
        <f t="shared" si="102"/>
        <v>24.629999999999985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0.40483661954315286</v>
      </c>
      <c r="C315" s="302">
        <v>0.63148355314164717</v>
      </c>
      <c r="D315" s="302">
        <f>SUM(B315:C315)</f>
        <v>1.0363201726848001</v>
      </c>
      <c r="E315" s="303"/>
      <c r="F315" s="302">
        <v>0.42734208726036571</v>
      </c>
      <c r="G315" s="302">
        <v>0.5161490328918199</v>
      </c>
      <c r="H315" s="302">
        <f>SUM(F315:G315)</f>
        <v>0.94349112015218561</v>
      </c>
      <c r="I315" s="303"/>
      <c r="J315" s="302">
        <v>0.48379669675924958</v>
      </c>
      <c r="K315" s="302">
        <v>0.49308602264692242</v>
      </c>
      <c r="L315" s="302">
        <f>SUM(J315:K315)</f>
        <v>0.976882719406172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1.5923070735965528</v>
      </c>
      <c r="C316" s="302">
        <v>0.98132863919992419</v>
      </c>
      <c r="D316" s="302">
        <f t="shared" ref="D316:D323" si="103">SUM(B316:C316)</f>
        <v>2.5736357127964768</v>
      </c>
      <c r="E316" s="303"/>
      <c r="F316" s="302">
        <v>1.658598753766013</v>
      </c>
      <c r="G316" s="302">
        <v>0.94092174922393823</v>
      </c>
      <c r="H316" s="302">
        <f t="shared" ref="H316:H323" si="104">SUM(F316:G316)</f>
        <v>2.5995205029899511</v>
      </c>
      <c r="I316" s="303"/>
      <c r="J316" s="302">
        <v>1.9647966268440873</v>
      </c>
      <c r="K316" s="302">
        <v>1.2101400465711198</v>
      </c>
      <c r="L316" s="302">
        <f t="shared" ref="L316:L323" si="105">SUM(J316:K316)</f>
        <v>3.1749366734152069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1.8031336305746186</v>
      </c>
      <c r="C317" s="302">
        <v>2.3132487374786725</v>
      </c>
      <c r="D317" s="302">
        <f t="shared" si="103"/>
        <v>4.1163823680532907</v>
      </c>
      <c r="E317" s="303"/>
      <c r="F317" s="302">
        <v>1.784755845021315</v>
      </c>
      <c r="G317" s="302">
        <v>2.0590133430673259</v>
      </c>
      <c r="H317" s="302">
        <f t="shared" si="104"/>
        <v>3.8437691880886407</v>
      </c>
      <c r="I317" s="303"/>
      <c r="J317" s="302">
        <v>2.2864635551814549</v>
      </c>
      <c r="K317" s="302">
        <v>1.7250621732002787</v>
      </c>
      <c r="L317" s="302">
        <f t="shared" si="105"/>
        <v>4.0115257283817334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3.5958859211381959</v>
      </c>
      <c r="C318" s="302">
        <v>1.12882313110794</v>
      </c>
      <c r="D318" s="302">
        <f t="shared" si="103"/>
        <v>4.7247090522461361</v>
      </c>
      <c r="E318" s="303"/>
      <c r="F318" s="302">
        <v>2.7931809041497315</v>
      </c>
      <c r="G318" s="302">
        <v>0.97762539000934978</v>
      </c>
      <c r="H318" s="302">
        <f t="shared" si="104"/>
        <v>3.7708062941590814</v>
      </c>
      <c r="I318" s="303"/>
      <c r="J318" s="302">
        <v>2.238004020667038</v>
      </c>
      <c r="K318" s="302">
        <v>1.1267409816499612</v>
      </c>
      <c r="L318" s="302">
        <f t="shared" si="105"/>
        <v>3.3647450023169991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3.1755508971481057E-2</v>
      </c>
      <c r="C319" s="302">
        <v>0.31769696107768003</v>
      </c>
      <c r="D319" s="302">
        <f t="shared" si="103"/>
        <v>0.34945247004916108</v>
      </c>
      <c r="E319" s="303"/>
      <c r="F319" s="302">
        <v>2.8031437826914227E-2</v>
      </c>
      <c r="G319" s="302">
        <v>0.13002941077969896</v>
      </c>
      <c r="H319" s="302">
        <f t="shared" si="104"/>
        <v>0.15806084860661318</v>
      </c>
      <c r="I319" s="303"/>
      <c r="J319" s="302">
        <v>5.8415164593146787E-2</v>
      </c>
      <c r="K319" s="302">
        <v>0.11742148210760198</v>
      </c>
      <c r="L319" s="302">
        <f t="shared" si="105"/>
        <v>0.17583664670074878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0.58639714471485282</v>
      </c>
      <c r="C320" s="302">
        <v>0.14295943359906108</v>
      </c>
      <c r="D320" s="302">
        <f t="shared" si="103"/>
        <v>0.72935657831391387</v>
      </c>
      <c r="E320" s="303"/>
      <c r="F320" s="302">
        <v>0.46496929646321267</v>
      </c>
      <c r="G320" s="302">
        <v>0.10751763915628536</v>
      </c>
      <c r="H320" s="302">
        <f t="shared" si="104"/>
        <v>0.57248693561949804</v>
      </c>
      <c r="I320" s="303"/>
      <c r="J320" s="302">
        <v>0.49436203600273843</v>
      </c>
      <c r="K320" s="302">
        <v>0.11137483249180331</v>
      </c>
      <c r="L320" s="302">
        <f t="shared" si="105"/>
        <v>0.60573686849454178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0.29799972840197286</v>
      </c>
      <c r="C321" s="302">
        <v>0.12994696317125534</v>
      </c>
      <c r="D321" s="302">
        <f t="shared" si="103"/>
        <v>0.42794669157322818</v>
      </c>
      <c r="E321" s="303"/>
      <c r="F321" s="302">
        <v>0.25060550898639239</v>
      </c>
      <c r="G321" s="302">
        <v>9.1383471198877547E-2</v>
      </c>
      <c r="H321" s="302">
        <f t="shared" si="104"/>
        <v>0.34198898018526991</v>
      </c>
      <c r="I321" s="303"/>
      <c r="J321" s="302">
        <v>0.26725431378538878</v>
      </c>
      <c r="K321" s="302">
        <v>0.11868266812272193</v>
      </c>
      <c r="L321" s="302">
        <f t="shared" si="105"/>
        <v>0.38593698190811071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2.0541631257687994E-2</v>
      </c>
      <c r="C322" s="302">
        <v>0.21568542433124291</v>
      </c>
      <c r="D322" s="302">
        <f t="shared" si="103"/>
        <v>0.2362270555889309</v>
      </c>
      <c r="E322" s="303"/>
      <c r="F322" s="302">
        <v>1.1698570079585281E-2</v>
      </c>
      <c r="G322" s="302">
        <v>0.1326280213822264</v>
      </c>
      <c r="H322" s="302">
        <f t="shared" si="104"/>
        <v>0.14432659146181168</v>
      </c>
      <c r="I322" s="303"/>
      <c r="J322" s="302">
        <v>1.8183021155240713E-2</v>
      </c>
      <c r="K322" s="302">
        <v>0.1273490353876672</v>
      </c>
      <c r="L322" s="302">
        <f t="shared" si="105"/>
        <v>0.14553205654290791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0.24520746793396495</v>
      </c>
      <c r="C323" s="302">
        <v>0.21476243076008347</v>
      </c>
      <c r="D323" s="302">
        <f t="shared" si="103"/>
        <v>0.45996989869404842</v>
      </c>
      <c r="E323" s="303"/>
      <c r="F323" s="302">
        <v>0.16105571883906439</v>
      </c>
      <c r="G323" s="302">
        <v>0.13349381989788234</v>
      </c>
      <c r="H323" s="302">
        <f t="shared" si="104"/>
        <v>0.29454953873694673</v>
      </c>
      <c r="I323" s="303"/>
      <c r="J323" s="302">
        <v>0.11753283712393095</v>
      </c>
      <c r="K323" s="302">
        <v>0.1123344857096289</v>
      </c>
      <c r="L323" s="302">
        <f t="shared" si="105"/>
        <v>0.22986732283355985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8.5780647261324781</v>
      </c>
      <c r="C325" s="311">
        <f t="shared" ref="C325:D325" si="106">SUM(C315:C323)</f>
        <v>6.0759352738675059</v>
      </c>
      <c r="D325" s="311">
        <f t="shared" si="106"/>
        <v>14.653999999999986</v>
      </c>
      <c r="E325" s="311"/>
      <c r="F325" s="311">
        <f t="shared" ref="F325:H325" si="107">SUM(F315:F323)</f>
        <v>7.5802381223925952</v>
      </c>
      <c r="G325" s="311">
        <f t="shared" si="107"/>
        <v>5.0887618776074044</v>
      </c>
      <c r="H325" s="311">
        <f t="shared" si="107"/>
        <v>12.668999999999999</v>
      </c>
      <c r="I325" s="311"/>
      <c r="J325" s="311">
        <f t="shared" ref="J325:L325" si="108">SUM(J315:J323)</f>
        <v>7.9288082721122759</v>
      </c>
      <c r="K325" s="311">
        <f t="shared" si="108"/>
        <v>5.1421917278877061</v>
      </c>
      <c r="L325" s="311">
        <f t="shared" si="108"/>
        <v>13.07099999999998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0.28210934697567003</v>
      </c>
      <c r="C332" s="302">
        <v>0.39613086896333594</v>
      </c>
      <c r="D332" s="302">
        <f>SUM(B332:C332)</f>
        <v>0.67824021593900596</v>
      </c>
      <c r="E332" s="303"/>
      <c r="F332" s="302">
        <v>0.32566954123415748</v>
      </c>
      <c r="G332" s="302">
        <v>0.3801218774699015</v>
      </c>
      <c r="H332" s="302">
        <f>SUM(F332:G332)</f>
        <v>0.70579141870405904</v>
      </c>
      <c r="I332" s="303"/>
      <c r="J332" s="302">
        <v>0.36724130676409916</v>
      </c>
      <c r="K332" s="302">
        <v>0.38083656697608215</v>
      </c>
      <c r="L332" s="302">
        <f>SUM(J332:K332)</f>
        <v>0.74807787374018131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7.9269707299046601</v>
      </c>
      <c r="C333" s="302">
        <v>4.7061588093600246</v>
      </c>
      <c r="D333" s="302">
        <f t="shared" ref="D333:D340" si="109">SUM(B333:C333)</f>
        <v>12.633129539264685</v>
      </c>
      <c r="E333" s="303"/>
      <c r="F333" s="302">
        <v>8.5029769415433947</v>
      </c>
      <c r="G333" s="302">
        <v>4.7564158522768194</v>
      </c>
      <c r="H333" s="302">
        <f t="shared" ref="H333:H340" si="110">SUM(F333:G333)</f>
        <v>13.259392793820215</v>
      </c>
      <c r="I333" s="303"/>
      <c r="J333" s="302">
        <v>10.135108731790753</v>
      </c>
      <c r="K333" s="302">
        <v>5.5982859404392746</v>
      </c>
      <c r="L333" s="302">
        <f t="shared" ref="L333:L340" si="111">SUM(J333:K333)</f>
        <v>15.733394672230027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1.2907263357096699</v>
      </c>
      <c r="C334" s="302">
        <v>1.0978223463411678</v>
      </c>
      <c r="D334" s="302">
        <f t="shared" si="109"/>
        <v>2.3885486820508377</v>
      </c>
      <c r="E334" s="303"/>
      <c r="F334" s="302">
        <v>1.3259009335088467</v>
      </c>
      <c r="G334" s="302">
        <v>1.0462056347366033</v>
      </c>
      <c r="H334" s="302">
        <f t="shared" si="110"/>
        <v>2.3721065682454503</v>
      </c>
      <c r="I334" s="303"/>
      <c r="J334" s="302">
        <v>2.1574292642135684</v>
      </c>
      <c r="K334" s="302">
        <v>0.96741060611238783</v>
      </c>
      <c r="L334" s="302">
        <f t="shared" si="111"/>
        <v>3.1248398703259563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1.7924958037687146</v>
      </c>
      <c r="C335" s="302">
        <v>0.3079992963425302</v>
      </c>
      <c r="D335" s="302">
        <f t="shared" si="109"/>
        <v>2.1004951001112451</v>
      </c>
      <c r="E335" s="303"/>
      <c r="F335" s="302">
        <v>1.4555722396682025</v>
      </c>
      <c r="G335" s="302">
        <v>0.23971590609118223</v>
      </c>
      <c r="H335" s="302">
        <f t="shared" si="110"/>
        <v>1.6952881457593847</v>
      </c>
      <c r="I335" s="303"/>
      <c r="J335" s="302">
        <v>0.83773084333035808</v>
      </c>
      <c r="K335" s="302">
        <v>0.23959267156761441</v>
      </c>
      <c r="L335" s="302">
        <f t="shared" si="111"/>
        <v>1.0773235148979725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0.2393435588608516</v>
      </c>
      <c r="C336" s="302">
        <v>0.3028683969605529</v>
      </c>
      <c r="D336" s="302">
        <f t="shared" si="109"/>
        <v>0.54221195582140447</v>
      </c>
      <c r="E336" s="303"/>
      <c r="F336" s="302">
        <v>0.18105623878441543</v>
      </c>
      <c r="G336" s="302">
        <v>0.18896440985893326</v>
      </c>
      <c r="H336" s="302">
        <f t="shared" si="110"/>
        <v>0.37002064864334872</v>
      </c>
      <c r="I336" s="303"/>
      <c r="J336" s="302">
        <v>0.14577783093395988</v>
      </c>
      <c r="K336" s="302">
        <v>0.13585126031898886</v>
      </c>
      <c r="L336" s="302">
        <f t="shared" si="111"/>
        <v>0.28162909125294877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7.3309357549010921</v>
      </c>
      <c r="C337" s="302">
        <v>0.62406696701457587</v>
      </c>
      <c r="D337" s="302">
        <f t="shared" si="109"/>
        <v>7.955002721915668</v>
      </c>
      <c r="E337" s="303"/>
      <c r="F337" s="302">
        <v>6.3630509959546178</v>
      </c>
      <c r="G337" s="302">
        <v>0.50811546466907676</v>
      </c>
      <c r="H337" s="302">
        <f t="shared" si="110"/>
        <v>6.8711664606236944</v>
      </c>
      <c r="I337" s="303"/>
      <c r="J337" s="302">
        <v>7.5286682909054887</v>
      </c>
      <c r="K337" s="302">
        <v>0.57949130441273111</v>
      </c>
      <c r="L337" s="302">
        <f t="shared" si="111"/>
        <v>8.1081595953182202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0.14351527256954297</v>
      </c>
      <c r="C338" s="302">
        <v>5.0002958220558329E-2</v>
      </c>
      <c r="D338" s="302">
        <f t="shared" si="109"/>
        <v>0.1935182307901013</v>
      </c>
      <c r="E338" s="303"/>
      <c r="F338" s="302">
        <v>0.11688703463974746</v>
      </c>
      <c r="G338" s="302">
        <v>3.7279514698901985E-2</v>
      </c>
      <c r="H338" s="302">
        <f t="shared" si="110"/>
        <v>0.15416654933864946</v>
      </c>
      <c r="I338" s="303"/>
      <c r="J338" s="302">
        <v>0.12968450747532265</v>
      </c>
      <c r="K338" s="302">
        <v>4.4602920078520514E-2</v>
      </c>
      <c r="L338" s="302">
        <f t="shared" si="111"/>
        <v>0.17428742755384316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9.6224291264995807E-2</v>
      </c>
      <c r="C339" s="302">
        <v>0.41042918671219425</v>
      </c>
      <c r="D339" s="302">
        <f t="shared" si="109"/>
        <v>0.50665347797719007</v>
      </c>
      <c r="E339" s="303"/>
      <c r="F339" s="302">
        <v>0.10018103942268307</v>
      </c>
      <c r="G339" s="302">
        <v>0.36970849621611152</v>
      </c>
      <c r="H339" s="302">
        <f t="shared" si="110"/>
        <v>0.4698895356387946</v>
      </c>
      <c r="I339" s="303"/>
      <c r="J339" s="302">
        <v>0.13125242237783794</v>
      </c>
      <c r="K339" s="302">
        <v>0.41569584253113928</v>
      </c>
      <c r="L339" s="302">
        <f t="shared" si="111"/>
        <v>0.54694826490897719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1.5005417161946162</v>
      </c>
      <c r="C340" s="302">
        <v>0.16565835993529524</v>
      </c>
      <c r="D340" s="302">
        <f t="shared" si="109"/>
        <v>1.6662000761299114</v>
      </c>
      <c r="E340" s="303"/>
      <c r="F340" s="302">
        <v>1.0534605164650226</v>
      </c>
      <c r="G340" s="302">
        <v>9.2717362761364955E-2</v>
      </c>
      <c r="H340" s="302">
        <f t="shared" si="110"/>
        <v>1.1461778792263875</v>
      </c>
      <c r="I340" s="303"/>
      <c r="J340" s="302">
        <v>0.28227671232774026</v>
      </c>
      <c r="K340" s="302">
        <v>5.606297744410059E-2</v>
      </c>
      <c r="L340" s="302">
        <f t="shared" si="111"/>
        <v>0.33833968977184087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20.602862810149812</v>
      </c>
      <c r="C342" s="311">
        <f t="shared" ref="C342:D342" si="112">SUM(C332:C340)</f>
        <v>8.0611371898502338</v>
      </c>
      <c r="D342" s="311">
        <f t="shared" si="112"/>
        <v>28.664000000000048</v>
      </c>
      <c r="E342" s="311"/>
      <c r="F342" s="311">
        <f t="shared" ref="F342:H342" si="113">SUM(F332:F340)</f>
        <v>19.424755481221091</v>
      </c>
      <c r="G342" s="311">
        <f t="shared" si="113"/>
        <v>7.6192445187788946</v>
      </c>
      <c r="H342" s="311">
        <f t="shared" si="113"/>
        <v>27.043999999999983</v>
      </c>
      <c r="I342" s="311"/>
      <c r="J342" s="311">
        <f t="shared" ref="J342:L342" si="114">SUM(J332:J340)</f>
        <v>21.715169910119126</v>
      </c>
      <c r="K342" s="311">
        <f t="shared" si="114"/>
        <v>8.4178300898808391</v>
      </c>
      <c r="L342" s="311">
        <f t="shared" si="114"/>
        <v>30.132999999999967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0.91903858527723259</v>
      </c>
      <c r="C349" s="302">
        <v>0.61108607708891116</v>
      </c>
      <c r="D349" s="302">
        <f>SUM(B349:C349)</f>
        <v>1.5301246623661438</v>
      </c>
      <c r="E349" s="303"/>
      <c r="F349" s="302">
        <v>1.2370502629361806</v>
      </c>
      <c r="G349" s="302">
        <v>0.74942859859349742</v>
      </c>
      <c r="H349" s="302">
        <f>SUM(F349:G349)</f>
        <v>1.986478861529678</v>
      </c>
      <c r="I349" s="303"/>
      <c r="J349" s="302">
        <v>1.4032815662297491</v>
      </c>
      <c r="K349" s="302">
        <v>0.74228735217067521</v>
      </c>
      <c r="L349" s="302">
        <f>SUM(J349:K349)</f>
        <v>2.1455689184004241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8.9121728319612732</v>
      </c>
      <c r="C350" s="302">
        <v>2.963960799118492</v>
      </c>
      <c r="D350" s="302">
        <f t="shared" ref="D350:D357" si="115">SUM(B350:C350)</f>
        <v>11.876133631079766</v>
      </c>
      <c r="E350" s="303"/>
      <c r="F350" s="302">
        <v>11.042647464986091</v>
      </c>
      <c r="G350" s="302">
        <v>3.8808687954600911</v>
      </c>
      <c r="H350" s="302">
        <f t="shared" ref="H350:H357" si="116">SUM(F350:G350)</f>
        <v>14.923516260446181</v>
      </c>
      <c r="I350" s="303"/>
      <c r="J350" s="302">
        <v>12.196367401321364</v>
      </c>
      <c r="K350" s="302">
        <v>4.0249281372645545</v>
      </c>
      <c r="L350" s="302">
        <f t="shared" ref="L350:L357" si="117">SUM(J350:K350)</f>
        <v>16.22129553858592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3.8730367643494028</v>
      </c>
      <c r="C351" s="302">
        <v>1.5144448034121205</v>
      </c>
      <c r="D351" s="302">
        <f t="shared" si="115"/>
        <v>5.3874815677615233</v>
      </c>
      <c r="E351" s="303"/>
      <c r="F351" s="302">
        <v>4.7656088002421697</v>
      </c>
      <c r="G351" s="302">
        <v>1.6481791840294933</v>
      </c>
      <c r="H351" s="302">
        <f t="shared" si="116"/>
        <v>6.4137879842716625</v>
      </c>
      <c r="I351" s="303"/>
      <c r="J351" s="302">
        <v>8.5727394809240689</v>
      </c>
      <c r="K351" s="302">
        <v>2.0791314000504189</v>
      </c>
      <c r="L351" s="302">
        <f t="shared" si="117"/>
        <v>10.651870880974489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3.179732480378366</v>
      </c>
      <c r="C352" s="302">
        <v>0.50343201866557263</v>
      </c>
      <c r="D352" s="302">
        <f t="shared" si="115"/>
        <v>3.6831644990439387</v>
      </c>
      <c r="E352" s="303"/>
      <c r="F352" s="302">
        <v>3.1504663119381027</v>
      </c>
      <c r="G352" s="302">
        <v>0.49122739243493813</v>
      </c>
      <c r="H352" s="302">
        <f t="shared" si="116"/>
        <v>3.6416937043730409</v>
      </c>
      <c r="I352" s="303"/>
      <c r="J352" s="302">
        <v>1.7060355272290666</v>
      </c>
      <c r="K352" s="302">
        <v>0.42404121256784316</v>
      </c>
      <c r="L352" s="302">
        <f t="shared" si="117"/>
        <v>2.1300767397969098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0.20334744984739422</v>
      </c>
      <c r="C353" s="302">
        <v>0.35686748856004941</v>
      </c>
      <c r="D353" s="302">
        <f t="shared" si="115"/>
        <v>0.56021493840744363</v>
      </c>
      <c r="E353" s="303"/>
      <c r="F353" s="302">
        <v>0.18111005144019118</v>
      </c>
      <c r="G353" s="302">
        <v>0.33236108006332121</v>
      </c>
      <c r="H353" s="302">
        <f t="shared" si="116"/>
        <v>0.51347113150351242</v>
      </c>
      <c r="I353" s="303"/>
      <c r="J353" s="302">
        <v>0.10160443094170359</v>
      </c>
      <c r="K353" s="302">
        <v>0.30729841167690214</v>
      </c>
      <c r="L353" s="302">
        <f t="shared" si="117"/>
        <v>0.40890284261860571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12.322865962091591</v>
      </c>
      <c r="C354" s="302">
        <v>1.4692247429992371</v>
      </c>
      <c r="D354" s="302">
        <f t="shared" si="115"/>
        <v>13.792090705090828</v>
      </c>
      <c r="E354" s="303"/>
      <c r="F354" s="302">
        <v>13.16423197331917</v>
      </c>
      <c r="G354" s="302">
        <v>1.5214157240224071</v>
      </c>
      <c r="H354" s="302">
        <f t="shared" si="116"/>
        <v>14.685647697341578</v>
      </c>
      <c r="I354" s="303"/>
      <c r="J354" s="302">
        <v>13.840317308400527</v>
      </c>
      <c r="K354" s="302">
        <v>1.9775805722668247</v>
      </c>
      <c r="L354" s="302">
        <f t="shared" si="117"/>
        <v>15.817897880667353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0.40939789021124051</v>
      </c>
      <c r="C355" s="302">
        <v>0.1147017071628632</v>
      </c>
      <c r="D355" s="302">
        <f t="shared" si="115"/>
        <v>0.52409959737410372</v>
      </c>
      <c r="E355" s="303"/>
      <c r="F355" s="302">
        <v>0.41408259540195841</v>
      </c>
      <c r="G355" s="302">
        <v>0.11245891023011498</v>
      </c>
      <c r="H355" s="302">
        <f t="shared" si="116"/>
        <v>0.52654150563207336</v>
      </c>
      <c r="I355" s="303"/>
      <c r="J355" s="302">
        <v>0.44439597319605523</v>
      </c>
      <c r="K355" s="302">
        <v>0.10958751850920841</v>
      </c>
      <c r="L355" s="302">
        <f t="shared" si="117"/>
        <v>0.55398349170526362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4.0107389222663006E-2</v>
      </c>
      <c r="C356" s="302">
        <v>0.23043410534483069</v>
      </c>
      <c r="D356" s="302">
        <f t="shared" si="115"/>
        <v>0.27054149456749371</v>
      </c>
      <c r="E356" s="303"/>
      <c r="F356" s="302">
        <v>3.4143439518820554E-2</v>
      </c>
      <c r="G356" s="302">
        <v>0.21626050273286121</v>
      </c>
      <c r="H356" s="302">
        <f t="shared" si="116"/>
        <v>0.25040394225168178</v>
      </c>
      <c r="I356" s="303"/>
      <c r="J356" s="302">
        <v>1.936896270478957E-2</v>
      </c>
      <c r="K356" s="302">
        <v>0.17661666205928095</v>
      </c>
      <c r="L356" s="302">
        <f t="shared" si="117"/>
        <v>0.19598562476407053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0.66364834140884721</v>
      </c>
      <c r="C357" s="302">
        <v>0.31650056289997319</v>
      </c>
      <c r="D357" s="302">
        <f t="shared" si="115"/>
        <v>0.9801489043088204</v>
      </c>
      <c r="E357" s="303"/>
      <c r="F357" s="302">
        <v>0.5564109834557821</v>
      </c>
      <c r="G357" s="302">
        <v>0.28504792919478616</v>
      </c>
      <c r="H357" s="302">
        <f t="shared" si="116"/>
        <v>0.84145891265056827</v>
      </c>
      <c r="I357" s="303"/>
      <c r="J357" s="302">
        <v>0.17608366621368271</v>
      </c>
      <c r="K357" s="302">
        <v>0.28833441627330947</v>
      </c>
      <c r="L357" s="302">
        <f t="shared" si="117"/>
        <v>0.46441808248699218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30.523347694748015</v>
      </c>
      <c r="C359" s="311">
        <f t="shared" ref="C359:D359" si="118">SUM(C349:C357)</f>
        <v>8.08065230525205</v>
      </c>
      <c r="D359" s="311">
        <f t="shared" si="118"/>
        <v>38.604000000000063</v>
      </c>
      <c r="E359" s="311"/>
      <c r="F359" s="311">
        <f t="shared" ref="F359:H359" si="119">SUM(F349:F357)</f>
        <v>34.545751883238474</v>
      </c>
      <c r="G359" s="311">
        <f t="shared" si="119"/>
        <v>9.2372481167615099</v>
      </c>
      <c r="H359" s="311">
        <f t="shared" si="119"/>
        <v>43.782999999999973</v>
      </c>
      <c r="I359" s="311"/>
      <c r="J359" s="311">
        <f t="shared" ref="J359:L359" si="120">SUM(J349:J357)</f>
        <v>38.460194317161005</v>
      </c>
      <c r="K359" s="311">
        <f t="shared" si="120"/>
        <v>10.129805682839018</v>
      </c>
      <c r="L359" s="311">
        <f t="shared" si="120"/>
        <v>48.590000000000025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0.26660624347759765</v>
      </c>
      <c r="C366" s="302">
        <v>0.44153688047824946</v>
      </c>
      <c r="D366" s="302">
        <f>SUM(B366:C366)</f>
        <v>0.70814312395584711</v>
      </c>
      <c r="E366" s="303"/>
      <c r="F366" s="302">
        <v>0.30555474530725668</v>
      </c>
      <c r="G366" s="302">
        <v>0.43788103286717367</v>
      </c>
      <c r="H366" s="302">
        <f>SUM(F366:G366)</f>
        <v>0.7434357781744303</v>
      </c>
      <c r="I366" s="303"/>
      <c r="J366" s="302">
        <v>0.29231513862214287</v>
      </c>
      <c r="K366" s="302">
        <v>0.42173026312746253</v>
      </c>
      <c r="L366" s="302">
        <f>SUM(J366:K366)</f>
        <v>0.7140454017496054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0.56320781245472262</v>
      </c>
      <c r="C367" s="302">
        <v>0.8288186248717655</v>
      </c>
      <c r="D367" s="302">
        <f t="shared" ref="D367:D374" si="121">SUM(B367:C367)</f>
        <v>1.3920264373264881</v>
      </c>
      <c r="E367" s="303"/>
      <c r="F367" s="302">
        <v>0.68947693362645113</v>
      </c>
      <c r="G367" s="302">
        <v>0.86512613129570726</v>
      </c>
      <c r="H367" s="302">
        <f t="shared" ref="H367:H374" si="122">SUM(F367:G367)</f>
        <v>1.5546030649221585</v>
      </c>
      <c r="I367" s="303"/>
      <c r="J367" s="302">
        <v>0.74130677722476324</v>
      </c>
      <c r="K367" s="302">
        <v>0.99298368470734433</v>
      </c>
      <c r="L367" s="302">
        <f t="shared" ref="L367:L374" si="123">SUM(J367:K367)</f>
        <v>1.7342904619321076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1.0823303310708312</v>
      </c>
      <c r="C368" s="302">
        <v>1.8833429362436225</v>
      </c>
      <c r="D368" s="302">
        <f t="shared" si="121"/>
        <v>2.9656732673144539</v>
      </c>
      <c r="E368" s="303"/>
      <c r="F368" s="302">
        <v>1.0572815575382657</v>
      </c>
      <c r="G368" s="302">
        <v>1.8418270121544653</v>
      </c>
      <c r="H368" s="302">
        <f t="shared" si="122"/>
        <v>2.8991085696927312</v>
      </c>
      <c r="I368" s="303"/>
      <c r="J368" s="302">
        <v>1.006502899938807</v>
      </c>
      <c r="K368" s="302">
        <v>1.6091999829077273</v>
      </c>
      <c r="L368" s="302">
        <f t="shared" si="123"/>
        <v>2.6157028828465343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1.112832499212409</v>
      </c>
      <c r="C369" s="302">
        <v>0.41686121386204006</v>
      </c>
      <c r="D369" s="302">
        <f t="shared" si="121"/>
        <v>1.529693713074449</v>
      </c>
      <c r="E369" s="303"/>
      <c r="F369" s="302">
        <v>1.0301562047842256</v>
      </c>
      <c r="G369" s="302">
        <v>0.35430088773224067</v>
      </c>
      <c r="H369" s="302">
        <f t="shared" si="122"/>
        <v>1.3844570925164663</v>
      </c>
      <c r="I369" s="303"/>
      <c r="J369" s="302">
        <v>0.94933331522466047</v>
      </c>
      <c r="K369" s="302">
        <v>0.37261167543126672</v>
      </c>
      <c r="L369" s="302">
        <f t="shared" si="123"/>
        <v>1.3219449906559273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0.18505453395842072</v>
      </c>
      <c r="C370" s="302">
        <v>0.37751540486813345</v>
      </c>
      <c r="D370" s="302">
        <f t="shared" si="121"/>
        <v>0.56256993882655415</v>
      </c>
      <c r="E370" s="303"/>
      <c r="F370" s="302">
        <v>0.16465040871147188</v>
      </c>
      <c r="G370" s="302">
        <v>0.25444954196268005</v>
      </c>
      <c r="H370" s="302">
        <f t="shared" si="122"/>
        <v>0.41909995067415196</v>
      </c>
      <c r="I370" s="303"/>
      <c r="J370" s="302">
        <v>0.17110259974262573</v>
      </c>
      <c r="K370" s="302">
        <v>0.17913611338904759</v>
      </c>
      <c r="L370" s="302">
        <f t="shared" si="123"/>
        <v>0.35023871313167332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0.77524721039022559</v>
      </c>
      <c r="C371" s="302">
        <v>0.39153722430601684</v>
      </c>
      <c r="D371" s="302">
        <f t="shared" si="121"/>
        <v>1.1667844346962424</v>
      </c>
      <c r="E371" s="303"/>
      <c r="F371" s="302">
        <v>0.61885598724582092</v>
      </c>
      <c r="G371" s="302">
        <v>0.28862508621841249</v>
      </c>
      <c r="H371" s="302">
        <f t="shared" si="122"/>
        <v>0.90748107346423335</v>
      </c>
      <c r="I371" s="303"/>
      <c r="J371" s="302">
        <v>0.47554172373121179</v>
      </c>
      <c r="K371" s="302">
        <v>0.30887607389248189</v>
      </c>
      <c r="L371" s="302">
        <f t="shared" si="123"/>
        <v>0.78441779762369368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0.31126318864842917</v>
      </c>
      <c r="C372" s="302">
        <v>0.38616993836416247</v>
      </c>
      <c r="D372" s="302">
        <f t="shared" si="121"/>
        <v>0.69743312701259164</v>
      </c>
      <c r="E372" s="303"/>
      <c r="F372" s="302">
        <v>0.28052335199764711</v>
      </c>
      <c r="G372" s="302">
        <v>0.28621220108499923</v>
      </c>
      <c r="H372" s="302">
        <f t="shared" si="122"/>
        <v>0.56673555308264634</v>
      </c>
      <c r="I372" s="303"/>
      <c r="J372" s="302">
        <v>0.27333823846461158</v>
      </c>
      <c r="K372" s="302">
        <v>0.35820603626181058</v>
      </c>
      <c r="L372" s="302">
        <f t="shared" si="123"/>
        <v>0.63154427472642216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1.0933827631140657E-2</v>
      </c>
      <c r="C373" s="302">
        <v>8.7125913077384695E-2</v>
      </c>
      <c r="D373" s="302">
        <f t="shared" si="121"/>
        <v>9.8059740708525356E-2</v>
      </c>
      <c r="E373" s="303"/>
      <c r="F373" s="302">
        <v>8.3293606072287266E-3</v>
      </c>
      <c r="G373" s="302">
        <v>6.1458442656569627E-2</v>
      </c>
      <c r="H373" s="302">
        <f t="shared" si="122"/>
        <v>6.9787803263798354E-2</v>
      </c>
      <c r="I373" s="303"/>
      <c r="J373" s="302">
        <v>1.0716345031985092E-2</v>
      </c>
      <c r="K373" s="302">
        <v>5.1752563019552868E-2</v>
      </c>
      <c r="L373" s="302">
        <f t="shared" si="123"/>
        <v>6.2468908051537958E-2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0.5826724729781243</v>
      </c>
      <c r="C374" s="302">
        <v>0.43094374410673897</v>
      </c>
      <c r="D374" s="302">
        <f t="shared" si="121"/>
        <v>1.0136162170848633</v>
      </c>
      <c r="E374" s="303"/>
      <c r="F374" s="302">
        <v>0.45354792322451415</v>
      </c>
      <c r="G374" s="302">
        <v>0.26574319098486904</v>
      </c>
      <c r="H374" s="302">
        <f t="shared" si="122"/>
        <v>0.71929111420938319</v>
      </c>
      <c r="I374" s="303"/>
      <c r="J374" s="302">
        <v>0.31076162955588438</v>
      </c>
      <c r="K374" s="302">
        <v>0.2255849397266112</v>
      </c>
      <c r="L374" s="302">
        <f t="shared" si="123"/>
        <v>0.53634656928249558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4.8901481198218999</v>
      </c>
      <c r="C376" s="311">
        <f t="shared" ref="C376:D376" si="124">SUM(C366:C374)</f>
        <v>5.2438518801781138</v>
      </c>
      <c r="D376" s="311">
        <f t="shared" si="124"/>
        <v>10.134000000000015</v>
      </c>
      <c r="E376" s="311"/>
      <c r="F376" s="311">
        <f t="shared" ref="F376:H376" si="125">SUM(F366:F374)</f>
        <v>4.608376473042882</v>
      </c>
      <c r="G376" s="311">
        <f t="shared" si="125"/>
        <v>4.6556235269571173</v>
      </c>
      <c r="H376" s="311">
        <f t="shared" si="125"/>
        <v>9.2640000000000011</v>
      </c>
      <c r="I376" s="311"/>
      <c r="J376" s="311">
        <f t="shared" ref="J376:L376" si="126">SUM(J366:J374)</f>
        <v>4.2309186675366917</v>
      </c>
      <c r="K376" s="311">
        <f t="shared" si="126"/>
        <v>4.520081332463306</v>
      </c>
      <c r="L376" s="311">
        <f t="shared" si="126"/>
        <v>8.7509999999999977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0.37453099606294316</v>
      </c>
      <c r="C383" s="302">
        <v>0.52169361993964281</v>
      </c>
      <c r="D383" s="302">
        <f>SUM(B383:C383)</f>
        <v>0.89622461600258596</v>
      </c>
      <c r="E383" s="303"/>
      <c r="F383" s="302">
        <v>0.47004949166415089</v>
      </c>
      <c r="G383" s="302">
        <v>0.4152823692622194</v>
      </c>
      <c r="H383" s="302">
        <f>SUM(F383:G383)</f>
        <v>0.88533186092637028</v>
      </c>
      <c r="I383" s="303"/>
      <c r="J383" s="302">
        <v>0.43944168465298039</v>
      </c>
      <c r="K383" s="302">
        <v>0.41097840626201015</v>
      </c>
      <c r="L383" s="302">
        <f>SUM(J383:K383)</f>
        <v>0.8504200909149906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0.8408618358928982</v>
      </c>
      <c r="C384" s="302">
        <v>0.99442862604008131</v>
      </c>
      <c r="D384" s="302">
        <f t="shared" ref="D384:D391" si="127">SUM(B384:C384)</f>
        <v>1.8352904619329795</v>
      </c>
      <c r="E384" s="303"/>
      <c r="F384" s="302">
        <v>1.2167164555845633</v>
      </c>
      <c r="G384" s="302">
        <v>0.98866901677808594</v>
      </c>
      <c r="H384" s="302">
        <f t="shared" ref="H384:H391" si="128">SUM(F384:G384)</f>
        <v>2.2053854723626491</v>
      </c>
      <c r="I384" s="303"/>
      <c r="J384" s="302">
        <v>1.2778820301119524</v>
      </c>
      <c r="K384" s="302">
        <v>1.1577200526827742</v>
      </c>
      <c r="L384" s="302">
        <f t="shared" ref="L384:L391" si="129">SUM(J384:K384)</f>
        <v>2.4356020827947269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0.73250264210343752</v>
      </c>
      <c r="C385" s="302">
        <v>0.62463772077946755</v>
      </c>
      <c r="D385" s="302">
        <f t="shared" si="127"/>
        <v>1.3571403628829051</v>
      </c>
      <c r="E385" s="303"/>
      <c r="F385" s="302">
        <v>0.88358205063323192</v>
      </c>
      <c r="G385" s="302">
        <v>0.55605230899151037</v>
      </c>
      <c r="H385" s="302">
        <f t="shared" si="128"/>
        <v>1.4396343596247423</v>
      </c>
      <c r="I385" s="303"/>
      <c r="J385" s="302">
        <v>0.95942007041210153</v>
      </c>
      <c r="K385" s="302">
        <v>0.57837130266401937</v>
      </c>
      <c r="L385" s="302">
        <f t="shared" si="129"/>
        <v>1.537791373076121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1.0037491404970105</v>
      </c>
      <c r="C386" s="302">
        <v>0.26285625398529205</v>
      </c>
      <c r="D386" s="302">
        <f t="shared" si="127"/>
        <v>1.2666053944823026</v>
      </c>
      <c r="E386" s="303"/>
      <c r="F386" s="302">
        <v>1.0018138104567988</v>
      </c>
      <c r="G386" s="302">
        <v>0.24838197742442014</v>
      </c>
      <c r="H386" s="302">
        <f t="shared" si="128"/>
        <v>1.2501957878812191</v>
      </c>
      <c r="I386" s="303"/>
      <c r="J386" s="302">
        <v>0.97093834579687832</v>
      </c>
      <c r="K386" s="302">
        <v>0.26042825092366928</v>
      </c>
      <c r="L386" s="302">
        <f t="shared" si="129"/>
        <v>1.2313665967205476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0.11766183547376485</v>
      </c>
      <c r="C387" s="302">
        <v>0.26388468268831622</v>
      </c>
      <c r="D387" s="302">
        <f t="shared" si="127"/>
        <v>0.38154651816208107</v>
      </c>
      <c r="E387" s="303"/>
      <c r="F387" s="302">
        <v>0.12448426292852149</v>
      </c>
      <c r="G387" s="302">
        <v>0.1431310184000289</v>
      </c>
      <c r="H387" s="302">
        <f t="shared" si="128"/>
        <v>0.26761528132855039</v>
      </c>
      <c r="I387" s="303"/>
      <c r="J387" s="302">
        <v>0.16705276110535083</v>
      </c>
      <c r="K387" s="302">
        <v>0.12345588389409491</v>
      </c>
      <c r="L387" s="302">
        <f t="shared" si="129"/>
        <v>0.29050864499944573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3.1336107097937291</v>
      </c>
      <c r="C388" s="302">
        <v>0.70817983968343201</v>
      </c>
      <c r="D388" s="302">
        <f t="shared" si="127"/>
        <v>3.8417905494771611</v>
      </c>
      <c r="E388" s="303"/>
      <c r="F388" s="302">
        <v>2.0708571606470487</v>
      </c>
      <c r="G388" s="302">
        <v>0.44351878190617999</v>
      </c>
      <c r="H388" s="302">
        <f t="shared" si="128"/>
        <v>2.5143759425532286</v>
      </c>
      <c r="I388" s="303"/>
      <c r="J388" s="302">
        <v>1.713020750623842</v>
      </c>
      <c r="K388" s="302">
        <v>0.395592968138055</v>
      </c>
      <c r="L388" s="302">
        <f t="shared" si="129"/>
        <v>2.1086137187618972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0.24467020376179169</v>
      </c>
      <c r="C389" s="302">
        <v>0.23408796311254296</v>
      </c>
      <c r="D389" s="302">
        <f t="shared" si="127"/>
        <v>0.47875816687433465</v>
      </c>
      <c r="E389" s="303"/>
      <c r="F389" s="302">
        <v>0.19168445020420968</v>
      </c>
      <c r="G389" s="302">
        <v>0.1662803672343254</v>
      </c>
      <c r="H389" s="302">
        <f t="shared" si="128"/>
        <v>0.35796481743853509</v>
      </c>
      <c r="I389" s="303"/>
      <c r="J389" s="302">
        <v>0.167651840224805</v>
      </c>
      <c r="K389" s="302">
        <v>0.19213500505512512</v>
      </c>
      <c r="L389" s="302">
        <f t="shared" si="129"/>
        <v>0.3597868452799301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4.3974196965803118E-2</v>
      </c>
      <c r="C390" s="302">
        <v>0.21453778524759007</v>
      </c>
      <c r="D390" s="302">
        <f t="shared" si="127"/>
        <v>0.25851198221339317</v>
      </c>
      <c r="E390" s="303"/>
      <c r="F390" s="302">
        <v>4.6235432612864003E-2</v>
      </c>
      <c r="G390" s="302">
        <v>0.12026803144188904</v>
      </c>
      <c r="H390" s="302">
        <f t="shared" si="128"/>
        <v>0.16650346405475303</v>
      </c>
      <c r="I390" s="303"/>
      <c r="J390" s="302">
        <v>3.6639188865928575E-2</v>
      </c>
      <c r="K390" s="302">
        <v>8.5401475666700852E-2</v>
      </c>
      <c r="L390" s="302">
        <f t="shared" si="129"/>
        <v>0.12204066453262943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0.50753111668691142</v>
      </c>
      <c r="C391" s="302">
        <v>0.53960083128534608</v>
      </c>
      <c r="D391" s="302">
        <f t="shared" si="127"/>
        <v>1.0471319479722574</v>
      </c>
      <c r="E391" s="303"/>
      <c r="F391" s="302">
        <v>0.41111967365059504</v>
      </c>
      <c r="G391" s="302">
        <v>0.28687334017936644</v>
      </c>
      <c r="H391" s="302">
        <f t="shared" si="128"/>
        <v>0.69799301382996148</v>
      </c>
      <c r="I391" s="303"/>
      <c r="J391" s="302">
        <v>0.26307925294525103</v>
      </c>
      <c r="K391" s="302">
        <v>0.28779072997444805</v>
      </c>
      <c r="L391" s="302">
        <f t="shared" si="129"/>
        <v>0.55086998291969902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6.9990926772382895</v>
      </c>
      <c r="C393" s="311">
        <f t="shared" ref="C393:D393" si="130">SUM(C383:C391)</f>
        <v>4.3639073227617109</v>
      </c>
      <c r="D393" s="311">
        <f t="shared" si="130"/>
        <v>11.363000000000001</v>
      </c>
      <c r="E393" s="311"/>
      <c r="F393" s="311">
        <f t="shared" ref="F393:H393" si="131">SUM(F383:F391)</f>
        <v>6.4165427883819834</v>
      </c>
      <c r="G393" s="311">
        <f t="shared" si="131"/>
        <v>3.3684572116180256</v>
      </c>
      <c r="H393" s="311">
        <f t="shared" si="131"/>
        <v>9.7850000000000108</v>
      </c>
      <c r="I393" s="311"/>
      <c r="J393" s="311">
        <f t="shared" ref="J393:L393" si="132">SUM(J383:J391)</f>
        <v>5.9951259247390896</v>
      </c>
      <c r="K393" s="311">
        <f t="shared" si="132"/>
        <v>3.4918740752608977</v>
      </c>
      <c r="L393" s="311">
        <f t="shared" si="132"/>
        <v>9.4869999999999877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The Marches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20.502855342484899</v>
      </c>
      <c r="C9" s="249">
        <f t="shared" ref="C9:D9" si="0">SUM(C26,C43,C60,C77,C94,C111,C128,C145,C162,C179,C196,C213,C230,C247,C264,C281,C298,C315,C332,C349,C366,C383)</f>
        <v>2.9749454480275492</v>
      </c>
      <c r="D9" s="249">
        <f t="shared" si="0"/>
        <v>4.8307078782087256</v>
      </c>
      <c r="E9" s="249">
        <f>SUM(B9:D9)</f>
        <v>28.308508668721174</v>
      </c>
      <c r="F9" s="238"/>
      <c r="G9" s="249">
        <f>SUM(G26,G43,G60,G77,G94,G111,G128,G145,G162,G179,G196,G213,G230,G247,G264,G281,G298,G315,G332,G349,G366,G383)</f>
        <v>23.699824906525972</v>
      </c>
      <c r="H9" s="249">
        <f t="shared" ref="H9:I9" si="1">SUM(H26,H43,H60,H77,H94,H111,H128,H145,H162,H179,H196,H213,H230,H247,H264,H281,H298,H315,H332,H349,H366,H383)</f>
        <v>4.7205860275980509</v>
      </c>
      <c r="I9" s="249">
        <f t="shared" si="1"/>
        <v>5.8849114536423954</v>
      </c>
      <c r="J9" s="249">
        <f>SUM(G9:I9)</f>
        <v>34.305322387766417</v>
      </c>
      <c r="K9" s="238"/>
      <c r="L9" s="249">
        <f>SUM(L26,L43,L60,L77,L94,L111,L128,L145,L162,L179,L196,L213,L230,L247,L264,L281,L298,L315,L332,L349,L366,L383)</f>
        <v>24.310366006429987</v>
      </c>
      <c r="M9" s="249">
        <f t="shared" ref="M9:N9" si="2">SUM(M26,M43,M60,M77,M94,M111,M128,M145,M162,M179,M196,M213,M230,M247,M264,M281,M298,M315,M332,M349,M366,M383)</f>
        <v>5.7109360527966135</v>
      </c>
      <c r="N9" s="249">
        <f t="shared" si="2"/>
        <v>6.5343278939049076</v>
      </c>
      <c r="O9" s="249">
        <f>SUM(L9:N9)</f>
        <v>36.555629953131508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40.224613179883995</v>
      </c>
      <c r="C10" s="249">
        <f t="shared" si="3"/>
        <v>11.60712611943916</v>
      </c>
      <c r="D10" s="249">
        <f t="shared" si="3"/>
        <v>6.5781821712251132</v>
      </c>
      <c r="E10" s="249">
        <f t="shared" ref="E10:E17" si="4">SUM(B10:D10)</f>
        <v>58.409921470548269</v>
      </c>
      <c r="F10" s="238"/>
      <c r="G10" s="249">
        <f t="shared" ref="G10:I10" si="5">SUM(G27,G44,G61,G78,G95,G112,G129,G146,G163,G180,G197,G214,G231,G248,G265,G282,G299,G316,G333,G350,G367,G384)</f>
        <v>49.524077862101642</v>
      </c>
      <c r="H10" s="249">
        <f t="shared" si="5"/>
        <v>14.305487553512467</v>
      </c>
      <c r="I10" s="249">
        <f t="shared" si="5"/>
        <v>8.4252853040141193</v>
      </c>
      <c r="J10" s="249">
        <f t="shared" ref="J10:J17" si="6">SUM(G10:I10)</f>
        <v>72.254850719628237</v>
      </c>
      <c r="K10" s="238"/>
      <c r="L10" s="249">
        <f t="shared" ref="L10:N10" si="7">SUM(L27,L44,L61,L78,L95,L112,L129,L146,L163,L180,L197,L214,L231,L248,L265,L282,L299,L316,L333,L350,L367,L384)</f>
        <v>61.165974169738028</v>
      </c>
      <c r="M10" s="249">
        <f t="shared" si="7"/>
        <v>17.524212411524996</v>
      </c>
      <c r="N10" s="249">
        <f t="shared" si="7"/>
        <v>7.967969161452495</v>
      </c>
      <c r="O10" s="249">
        <f t="shared" ref="O10:O17" si="8">SUM(L10:N10)</f>
        <v>86.658155742715522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24.959436000681414</v>
      </c>
      <c r="C11" s="249">
        <f t="shared" si="3"/>
        <v>7.7296289268438398</v>
      </c>
      <c r="D11" s="249">
        <f t="shared" si="3"/>
        <v>5.3139676119345278</v>
      </c>
      <c r="E11" s="249">
        <f t="shared" si="4"/>
        <v>38.003032539459781</v>
      </c>
      <c r="F11" s="238"/>
      <c r="G11" s="249">
        <f t="shared" ref="G11:I11" si="9">SUM(G28,G45,G62,G79,G96,G113,G130,G147,G164,G181,G198,G215,G232,G249,G266,G283,G300,G317,G334,G351,G368,G385)</f>
        <v>29.035071375031951</v>
      </c>
      <c r="H11" s="249">
        <f t="shared" si="9"/>
        <v>9.2003356288905263</v>
      </c>
      <c r="I11" s="249">
        <f t="shared" si="9"/>
        <v>5.3292650338276717</v>
      </c>
      <c r="J11" s="249">
        <f t="shared" si="6"/>
        <v>43.56467203775015</v>
      </c>
      <c r="K11" s="238"/>
      <c r="L11" s="249">
        <f t="shared" ref="L11:N11" si="10">SUM(L28,L45,L62,L79,L96,L113,L130,L147,L164,L181,L198,L215,L232,L249,L266,L283,L300,L317,L334,L351,L368,L385)</f>
        <v>33.768540555093068</v>
      </c>
      <c r="M11" s="249">
        <f t="shared" si="10"/>
        <v>11.889401104553359</v>
      </c>
      <c r="N11" s="249">
        <f t="shared" si="10"/>
        <v>5.5513712938552198</v>
      </c>
      <c r="O11" s="249">
        <f t="shared" si="8"/>
        <v>51.209312953501644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21.801770571220516</v>
      </c>
      <c r="C12" s="249">
        <f t="shared" si="3"/>
        <v>17.088566782783023</v>
      </c>
      <c r="D12" s="249">
        <f t="shared" si="3"/>
        <v>1.4886971798871973</v>
      </c>
      <c r="E12" s="249">
        <f t="shared" si="4"/>
        <v>40.379034533890731</v>
      </c>
      <c r="F12" s="238"/>
      <c r="G12" s="249">
        <f t="shared" ref="G12:I12" si="11">SUM(G29,G46,G63,G80,G97,G114,G131,G148,G165,G182,G199,G216,G233,G250,G267,G284,G301,G318,G335,G352,G369,G386)</f>
        <v>22.29868316225317</v>
      </c>
      <c r="H12" s="249">
        <f t="shared" si="11"/>
        <v>16.49331282115778</v>
      </c>
      <c r="I12" s="249">
        <f t="shared" si="11"/>
        <v>1.3000467956659771</v>
      </c>
      <c r="J12" s="249">
        <f t="shared" si="6"/>
        <v>40.092042779076927</v>
      </c>
      <c r="K12" s="238"/>
      <c r="L12" s="249">
        <f t="shared" ref="L12:N12" si="12">SUM(L29,L46,L63,L80,L97,L114,L131,L148,L165,L182,L199,L216,L233,L250,L267,L284,L301,L318,L335,L352,L369,L386)</f>
        <v>22.771773489419811</v>
      </c>
      <c r="M12" s="249">
        <f t="shared" si="12"/>
        <v>15.105261085481624</v>
      </c>
      <c r="N12" s="249">
        <f t="shared" si="12"/>
        <v>1.1737355762995154</v>
      </c>
      <c r="O12" s="249">
        <f t="shared" si="8"/>
        <v>39.05077015120095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26.339737846117796</v>
      </c>
      <c r="C13" s="249">
        <f t="shared" si="3"/>
        <v>4.0655662334545086</v>
      </c>
      <c r="D13" s="249">
        <f t="shared" si="3"/>
        <v>14.652309923055869</v>
      </c>
      <c r="E13" s="249">
        <f t="shared" si="4"/>
        <v>45.057614002628171</v>
      </c>
      <c r="F13" s="238"/>
      <c r="G13" s="249">
        <f t="shared" ref="G13:I13" si="13">SUM(G30,G47,G64,G81,G98,G115,G132,G149,G166,G183,G200,G217,G234,G251,G268,G285,G302,G319,G336,G353,G370,G387)</f>
        <v>21.963635704259218</v>
      </c>
      <c r="H13" s="249">
        <f t="shared" si="13"/>
        <v>3.1874475272689597</v>
      </c>
      <c r="I13" s="249">
        <f t="shared" si="13"/>
        <v>15.528876623397693</v>
      </c>
      <c r="J13" s="249">
        <f t="shared" si="6"/>
        <v>40.679959854925869</v>
      </c>
      <c r="K13" s="238"/>
      <c r="L13" s="249">
        <f t="shared" ref="L13:N13" si="14">SUM(L30,L47,L64,L81,L98,L115,L132,L149,L166,L183,L200,L217,L234,L251,L268,L285,L302,L319,L336,L353,L370,L387)</f>
        <v>17.908178735826958</v>
      </c>
      <c r="M13" s="249">
        <f t="shared" si="14"/>
        <v>4.1042714759352181</v>
      </c>
      <c r="N13" s="249">
        <f t="shared" si="14"/>
        <v>15.711547006690763</v>
      </c>
      <c r="O13" s="249">
        <f t="shared" si="8"/>
        <v>37.723997218452936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15.845394673572471</v>
      </c>
      <c r="C14" s="249">
        <f t="shared" si="3"/>
        <v>14.702549609909642</v>
      </c>
      <c r="D14" s="249">
        <f t="shared" si="3"/>
        <v>2.813280093785286</v>
      </c>
      <c r="E14" s="249">
        <f t="shared" si="4"/>
        <v>33.361224377267398</v>
      </c>
      <c r="F14" s="238"/>
      <c r="G14" s="249">
        <f t="shared" ref="G14:I14" si="15">SUM(G31,G48,G65,G82,G99,G116,G133,G150,G167,G184,G201,G218,G235,G252,G269,G286,G303,G320,G337,G354,G371,G388)</f>
        <v>15.488177900484294</v>
      </c>
      <c r="H14" s="249">
        <f t="shared" si="15"/>
        <v>14.019644728525394</v>
      </c>
      <c r="I14" s="249">
        <f t="shared" si="15"/>
        <v>2.4124393877713368</v>
      </c>
      <c r="J14" s="249">
        <f t="shared" si="6"/>
        <v>31.920262016781024</v>
      </c>
      <c r="K14" s="238"/>
      <c r="L14" s="249">
        <f t="shared" ref="L14:N14" si="16">SUM(L31,L48,L65,L82,L99,L116,L133,L150,L167,L184,L201,L218,L235,L252,L269,L286,L303,L320,L337,L354,L371,L388)</f>
        <v>17.831481136973128</v>
      </c>
      <c r="M14" s="249">
        <f t="shared" si="16"/>
        <v>14.035152393278816</v>
      </c>
      <c r="N14" s="249">
        <f t="shared" si="16"/>
        <v>3.0833674164928424</v>
      </c>
      <c r="O14" s="249">
        <f t="shared" si="8"/>
        <v>34.950000946744787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9.5963640326716924</v>
      </c>
      <c r="C15" s="249">
        <f t="shared" si="3"/>
        <v>16.00896350271373</v>
      </c>
      <c r="D15" s="249">
        <f t="shared" si="3"/>
        <v>1.6868606106644179</v>
      </c>
      <c r="E15" s="249">
        <f t="shared" si="4"/>
        <v>27.292188146049838</v>
      </c>
      <c r="F15" s="238"/>
      <c r="G15" s="249">
        <f t="shared" ref="G15:I15" si="17">SUM(G32,G49,G66,G83,G100,G117,G134,G151,G168,G185,G202,G219,G236,G253,G270,G287,G304,G321,G338,G355,G372,G389)</f>
        <v>9.2749612902930529</v>
      </c>
      <c r="H15" s="249">
        <f t="shared" si="17"/>
        <v>15.992379135334849</v>
      </c>
      <c r="I15" s="249">
        <f t="shared" si="17"/>
        <v>1.1721758131525712</v>
      </c>
      <c r="J15" s="249">
        <f t="shared" si="6"/>
        <v>26.43951623878047</v>
      </c>
      <c r="K15" s="238"/>
      <c r="L15" s="249">
        <f t="shared" ref="L15:N15" si="18">SUM(L32,L49,L66,L83,L100,L117,L134,L151,L168,L185,L202,L219,L236,L253,L270,L287,L304,L321,L338,L355,L372,L389)</f>
        <v>9.6508841439723341</v>
      </c>
      <c r="M15" s="249">
        <f t="shared" si="18"/>
        <v>16.879272960751013</v>
      </c>
      <c r="N15" s="249">
        <f t="shared" si="18"/>
        <v>0.97750302405418388</v>
      </c>
      <c r="O15" s="249">
        <f t="shared" si="8"/>
        <v>27.50766012877753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22.06387507286049</v>
      </c>
      <c r="C16" s="249">
        <f t="shared" si="3"/>
        <v>3.3214680594035233</v>
      </c>
      <c r="D16" s="249">
        <f t="shared" si="3"/>
        <v>2.953361048858075</v>
      </c>
      <c r="E16" s="249">
        <f t="shared" si="4"/>
        <v>28.338704181122086</v>
      </c>
      <c r="F16" s="238"/>
      <c r="G16" s="249">
        <f t="shared" ref="G16:I16" si="19">SUM(G33,G50,G67,G84,G101,G118,G135,G152,G169,G186,G203,G220,G237,G254,G271,G288,G305,G322,G339,G356,G373,G390)</f>
        <v>18.180111232619439</v>
      </c>
      <c r="H16" s="249">
        <f t="shared" si="19"/>
        <v>4.2636281801155027</v>
      </c>
      <c r="I16" s="249">
        <f t="shared" si="19"/>
        <v>3.5641576912414394</v>
      </c>
      <c r="J16" s="249">
        <f t="shared" si="6"/>
        <v>26.007897103976383</v>
      </c>
      <c r="K16" s="238"/>
      <c r="L16" s="249">
        <f t="shared" ref="L16:N16" si="20">SUM(L33,L50,L67,L84,L101,L118,L135,L152,L169,L186,L203,L220,L237,L254,L271,L288,L305,L322,L339,L356,L373,L390)</f>
        <v>16.565657480496402</v>
      </c>
      <c r="M16" s="249">
        <f t="shared" si="20"/>
        <v>5.2936402698926006</v>
      </c>
      <c r="N16" s="249">
        <f t="shared" si="20"/>
        <v>4.4891441342391145</v>
      </c>
      <c r="O16" s="249">
        <f t="shared" si="8"/>
        <v>26.348441884628119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17.292629418038864</v>
      </c>
      <c r="C17" s="249">
        <f t="shared" si="3"/>
        <v>19.129901182627624</v>
      </c>
      <c r="D17" s="249">
        <f t="shared" si="3"/>
        <v>3.7332414796460593</v>
      </c>
      <c r="E17" s="249">
        <f t="shared" si="4"/>
        <v>40.155772080312552</v>
      </c>
      <c r="F17" s="238"/>
      <c r="G17" s="249">
        <f t="shared" ref="G17:I17" si="21">SUM(G34,G51,G68,G85,G102,G119,G136,G153,G170,G187,G204,G221,G238,G255,G272,G289,G306,G323,G340,G357,G374,G391)</f>
        <v>14.265269418245767</v>
      </c>
      <c r="H17" s="249">
        <f t="shared" si="21"/>
        <v>17.405514016790825</v>
      </c>
      <c r="I17" s="249">
        <f t="shared" si="21"/>
        <v>3.5156934262778967</v>
      </c>
      <c r="J17" s="249">
        <f t="shared" si="6"/>
        <v>35.186476861314489</v>
      </c>
      <c r="K17" s="238"/>
      <c r="L17" s="249">
        <f t="shared" ref="L17:N17" si="22">SUM(L34,L51,L68,L85,L102,L119,L136,L153,L170,L187,L204,L221,L238,L255,L272,L289,L306,L323,L340,L357,L374,L391)</f>
        <v>15.815276364804348</v>
      </c>
      <c r="M17" s="249">
        <f t="shared" si="22"/>
        <v>16.303844511477855</v>
      </c>
      <c r="N17" s="249">
        <f t="shared" si="22"/>
        <v>4.6849101445645465</v>
      </c>
      <c r="O17" s="249">
        <f t="shared" si="8"/>
        <v>36.80403102084675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198.62667613753217</v>
      </c>
      <c r="C19" s="247">
        <f t="shared" ref="C19:O19" si="23">SUM(C9:C17)</f>
        <v>96.628715865202608</v>
      </c>
      <c r="D19" s="247">
        <f t="shared" si="23"/>
        <v>44.050607997265274</v>
      </c>
      <c r="E19" s="247">
        <f t="shared" si="23"/>
        <v>339.30599999999998</v>
      </c>
      <c r="F19" s="247"/>
      <c r="G19" s="247">
        <f t="shared" si="23"/>
        <v>203.7298128518145</v>
      </c>
      <c r="H19" s="247">
        <f t="shared" si="23"/>
        <v>99.588335619194339</v>
      </c>
      <c r="I19" s="247">
        <f t="shared" si="23"/>
        <v>47.132851528991104</v>
      </c>
      <c r="J19" s="247">
        <f t="shared" si="23"/>
        <v>350.45099999999996</v>
      </c>
      <c r="K19" s="247"/>
      <c r="L19" s="247">
        <f t="shared" si="23"/>
        <v>219.78813208275409</v>
      </c>
      <c r="M19" s="247">
        <f t="shared" si="23"/>
        <v>106.8459922656921</v>
      </c>
      <c r="N19" s="247">
        <f t="shared" si="23"/>
        <v>50.173875651553587</v>
      </c>
      <c r="O19" s="247">
        <f t="shared" si="23"/>
        <v>376.80799999999982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0.46943110768154855</v>
      </c>
      <c r="C26" s="302">
        <v>8.775362025440768E-2</v>
      </c>
      <c r="D26" s="302">
        <v>0.17486422208716049</v>
      </c>
      <c r="E26" s="302">
        <f>SUM(B26:D26)</f>
        <v>0.73204895002311665</v>
      </c>
      <c r="F26" s="303"/>
      <c r="G26" s="302">
        <v>0.42988794441957556</v>
      </c>
      <c r="H26" s="302">
        <v>9.6430495124853969E-3</v>
      </c>
      <c r="I26" s="302">
        <v>0.15567278417704733</v>
      </c>
      <c r="J26" s="302">
        <f>SUM(G26:I26)</f>
        <v>0.59520377810910829</v>
      </c>
      <c r="K26" s="303"/>
      <c r="L26" s="302">
        <v>0.50415772422296912</v>
      </c>
      <c r="M26" s="302">
        <v>7.2433056679547456E-3</v>
      </c>
      <c r="N26" s="302">
        <v>0.1661320941850517</v>
      </c>
      <c r="O26" s="302">
        <f>SUM(L26:N26)</f>
        <v>0.67753312407597555</v>
      </c>
    </row>
    <row r="27" spans="1:15" s="236" customFormat="1" x14ac:dyDescent="0.2">
      <c r="A27" s="237" t="str">
        <f>name!E$5</f>
        <v>Professional occupations</v>
      </c>
      <c r="B27" s="302">
        <v>0.51540663547943499</v>
      </c>
      <c r="C27" s="302">
        <v>4.8419270763780449E-2</v>
      </c>
      <c r="D27" s="302">
        <v>4.386277580503839E-2</v>
      </c>
      <c r="E27" s="302">
        <f t="shared" ref="E27:E34" si="24">SUM(B27:D27)</f>
        <v>0.60768868204825388</v>
      </c>
      <c r="F27" s="303"/>
      <c r="G27" s="302">
        <v>0.64307526564843642</v>
      </c>
      <c r="H27" s="302">
        <v>5.8543784740516429E-3</v>
      </c>
      <c r="I27" s="302">
        <v>3.5772877452841308E-2</v>
      </c>
      <c r="J27" s="302">
        <f t="shared" ref="J27:J34" si="25">SUM(G27:I27)</f>
        <v>0.6847025215753294</v>
      </c>
      <c r="K27" s="303"/>
      <c r="L27" s="302">
        <v>1.2125216530966831</v>
      </c>
      <c r="M27" s="302">
        <v>6.1910742258426601E-3</v>
      </c>
      <c r="N27" s="302">
        <v>3.4677890200531962E-2</v>
      </c>
      <c r="O27" s="302">
        <f t="shared" ref="O27:O34" si="26">SUM(L27:N27)</f>
        <v>1.2533906175230578</v>
      </c>
    </row>
    <row r="28" spans="1:15" s="236" customFormat="1" x14ac:dyDescent="0.2">
      <c r="A28" s="237" t="str">
        <f>name!E$6</f>
        <v>Associate professional occupations</v>
      </c>
      <c r="B28" s="302">
        <v>0.39942618259493179</v>
      </c>
      <c r="C28" s="302">
        <v>6.0805544803797684E-2</v>
      </c>
      <c r="D28" s="302">
        <v>1.9752946673013975E-2</v>
      </c>
      <c r="E28" s="302">
        <f t="shared" si="24"/>
        <v>0.47998467407174344</v>
      </c>
      <c r="F28" s="303"/>
      <c r="G28" s="302">
        <v>0.43644740728181508</v>
      </c>
      <c r="H28" s="302">
        <v>5.7904829564705603E-3</v>
      </c>
      <c r="I28" s="302">
        <v>1.6195718883474063E-2</v>
      </c>
      <c r="J28" s="302">
        <f t="shared" si="25"/>
        <v>0.45843360912175968</v>
      </c>
      <c r="K28" s="303"/>
      <c r="L28" s="302">
        <v>0.60963310072681265</v>
      </c>
      <c r="M28" s="302">
        <v>5.2194086719851785E-3</v>
      </c>
      <c r="N28" s="302">
        <v>2.1896774909431888E-2</v>
      </c>
      <c r="O28" s="302">
        <f t="shared" si="26"/>
        <v>0.63674928430822975</v>
      </c>
    </row>
    <row r="29" spans="1:15" s="236" customFormat="1" x14ac:dyDescent="0.2">
      <c r="A29" s="237" t="str">
        <f>name!E$7</f>
        <v>Administrative and secretarial occupations</v>
      </c>
      <c r="B29" s="302">
        <v>0.48206609040299608</v>
      </c>
      <c r="C29" s="302">
        <v>0.42146308784899533</v>
      </c>
      <c r="D29" s="302">
        <v>2.257463079043516E-2</v>
      </c>
      <c r="E29" s="302">
        <f t="shared" si="24"/>
        <v>0.92610380904242662</v>
      </c>
      <c r="F29" s="303"/>
      <c r="G29" s="302">
        <v>0.48641201472127021</v>
      </c>
      <c r="H29" s="302">
        <v>3.2593499709357897E-2</v>
      </c>
      <c r="I29" s="302">
        <v>2.8589042215171303E-2</v>
      </c>
      <c r="J29" s="302">
        <f t="shared" si="25"/>
        <v>0.54759455664579948</v>
      </c>
      <c r="K29" s="303"/>
      <c r="L29" s="302">
        <v>0.4941658110742207</v>
      </c>
      <c r="M29" s="302">
        <v>1.9554183984206708E-2</v>
      </c>
      <c r="N29" s="302">
        <v>1.795972882090751E-2</v>
      </c>
      <c r="O29" s="302">
        <f t="shared" si="26"/>
        <v>0.53167972387933482</v>
      </c>
    </row>
    <row r="30" spans="1:15" s="236" customFormat="1" x14ac:dyDescent="0.2">
      <c r="A30" s="237" t="str">
        <f>name!E$8</f>
        <v>Skilled trades occupations</v>
      </c>
      <c r="B30" s="302">
        <v>1.6117264686760184</v>
      </c>
      <c r="C30" s="302">
        <v>0.56965531466971553</v>
      </c>
      <c r="D30" s="302">
        <v>5.2878316643312058</v>
      </c>
      <c r="E30" s="302">
        <f t="shared" si="24"/>
        <v>7.4692134476769398</v>
      </c>
      <c r="F30" s="303"/>
      <c r="G30" s="302">
        <v>1.0157320754425536</v>
      </c>
      <c r="H30" s="302">
        <v>3.276453735081241E-2</v>
      </c>
      <c r="I30" s="302">
        <v>3.7294174454267104</v>
      </c>
      <c r="J30" s="302">
        <f>SUM(G30:I30)</f>
        <v>4.7779140582200768</v>
      </c>
      <c r="K30" s="303"/>
      <c r="L30" s="302">
        <v>0.82132527253534571</v>
      </c>
      <c r="M30" s="302">
        <v>3.1528918151446823E-2</v>
      </c>
      <c r="N30" s="302">
        <v>3.5058144708427124</v>
      </c>
      <c r="O30" s="302">
        <f t="shared" si="26"/>
        <v>4.3586686615295047</v>
      </c>
    </row>
    <row r="31" spans="1:15" s="236" customFormat="1" x14ac:dyDescent="0.2">
      <c r="A31" s="237" t="str">
        <f>name!E$9</f>
        <v>Caring, leisure and other service occupations</v>
      </c>
      <c r="B31" s="302">
        <v>0.4256579680903258</v>
      </c>
      <c r="C31" s="302">
        <v>0.19104813819281841</v>
      </c>
      <c r="D31" s="302">
        <v>4.1552275818086785E-2</v>
      </c>
      <c r="E31" s="302">
        <f t="shared" si="24"/>
        <v>0.658258382101231</v>
      </c>
      <c r="F31" s="303"/>
      <c r="G31" s="302">
        <v>0.35153649254098179</v>
      </c>
      <c r="H31" s="302">
        <v>1.531475164038102E-2</v>
      </c>
      <c r="I31" s="302">
        <v>3.1747203332500799E-2</v>
      </c>
      <c r="J31" s="302">
        <f t="shared" si="25"/>
        <v>0.39859844751386364</v>
      </c>
      <c r="K31" s="303"/>
      <c r="L31" s="302">
        <v>0.37016744150756586</v>
      </c>
      <c r="M31" s="302">
        <v>9.4414534683861656E-3</v>
      </c>
      <c r="N31" s="302">
        <v>4.1013787807647147E-2</v>
      </c>
      <c r="O31" s="302">
        <f t="shared" si="26"/>
        <v>0.42062268278359916</v>
      </c>
    </row>
    <row r="32" spans="1:15" s="236" customFormat="1" x14ac:dyDescent="0.2">
      <c r="A32" s="237" t="str">
        <f>name!E$10</f>
        <v>Sales and customer service occupations</v>
      </c>
      <c r="B32" s="302">
        <v>0.14178456424466826</v>
      </c>
      <c r="C32" s="302">
        <v>9.505091737225943E-2</v>
      </c>
      <c r="D32" s="302">
        <v>4.9101054631985962E-2</v>
      </c>
      <c r="E32" s="302">
        <f t="shared" si="24"/>
        <v>0.28593653624891363</v>
      </c>
      <c r="F32" s="303"/>
      <c r="G32" s="302">
        <v>0.12260153067860577</v>
      </c>
      <c r="H32" s="302">
        <v>7.0337688606020021E-3</v>
      </c>
      <c r="I32" s="302">
        <v>3.430216636257432E-2</v>
      </c>
      <c r="J32" s="302">
        <f t="shared" si="25"/>
        <v>0.1639374659017821</v>
      </c>
      <c r="K32" s="303"/>
      <c r="L32" s="302">
        <v>0.13474517869654606</v>
      </c>
      <c r="M32" s="302">
        <v>5.2719316623758092E-3</v>
      </c>
      <c r="N32" s="302">
        <v>2.5128647128302362E-2</v>
      </c>
      <c r="O32" s="302">
        <f t="shared" si="26"/>
        <v>0.16514575748722424</v>
      </c>
    </row>
    <row r="33" spans="1:15" s="236" customFormat="1" x14ac:dyDescent="0.2">
      <c r="A33" s="237" t="str">
        <f>name!E$11</f>
        <v>Process, plant and machine operatives</v>
      </c>
      <c r="B33" s="302">
        <v>0.42830602912629195</v>
      </c>
      <c r="C33" s="302">
        <v>0.10889507429955024</v>
      </c>
      <c r="D33" s="302">
        <v>2.7974606514725244E-2</v>
      </c>
      <c r="E33" s="302">
        <f t="shared" si="24"/>
        <v>0.56517570994056743</v>
      </c>
      <c r="F33" s="303"/>
      <c r="G33" s="302">
        <v>0.24784077488231623</v>
      </c>
      <c r="H33" s="302">
        <v>7.7690277028472643E-3</v>
      </c>
      <c r="I33" s="302">
        <v>2.3969834785906932E-2</v>
      </c>
      <c r="J33" s="302">
        <f t="shared" si="25"/>
        <v>0.27957963737107044</v>
      </c>
      <c r="K33" s="303"/>
      <c r="L33" s="302">
        <v>0.17221625743276631</v>
      </c>
      <c r="M33" s="302">
        <v>9.6630034525630841E-3</v>
      </c>
      <c r="N33" s="302">
        <v>4.0337329836107584E-2</v>
      </c>
      <c r="O33" s="302">
        <f t="shared" si="26"/>
        <v>0.22221659072143696</v>
      </c>
    </row>
    <row r="34" spans="1:15" s="236" customFormat="1" x14ac:dyDescent="0.2">
      <c r="A34" s="237" t="str">
        <f>name!E$12</f>
        <v>Elementary occupations</v>
      </c>
      <c r="B34" s="302">
        <v>1.3844711056245542</v>
      </c>
      <c r="C34" s="302">
        <v>0.53259523273165654</v>
      </c>
      <c r="D34" s="302">
        <v>0.25952347049057706</v>
      </c>
      <c r="E34" s="302">
        <f t="shared" si="24"/>
        <v>2.1765898088467877</v>
      </c>
      <c r="F34" s="303"/>
      <c r="G34" s="302">
        <v>0.77554681272398351</v>
      </c>
      <c r="H34" s="302">
        <v>3.4838253477040462E-2</v>
      </c>
      <c r="I34" s="302">
        <v>0.14865085934018077</v>
      </c>
      <c r="J34" s="302">
        <f t="shared" si="25"/>
        <v>0.95903592554120476</v>
      </c>
      <c r="K34" s="303"/>
      <c r="L34" s="302">
        <v>0.68136583067595768</v>
      </c>
      <c r="M34" s="302">
        <v>5.4976411138213187E-2</v>
      </c>
      <c r="N34" s="302">
        <v>0.21765131587745615</v>
      </c>
      <c r="O34" s="302">
        <f t="shared" si="26"/>
        <v>0.95399355769162697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5.8582761519207702</v>
      </c>
      <c r="C36" s="311">
        <f t="shared" ref="C36:O36" si="27">SUM(C26:C34)</f>
        <v>2.115686200936981</v>
      </c>
      <c r="D36" s="311">
        <f t="shared" si="27"/>
        <v>5.927037647142229</v>
      </c>
      <c r="E36" s="311">
        <f t="shared" si="27"/>
        <v>13.900999999999978</v>
      </c>
      <c r="F36" s="311"/>
      <c r="G36" s="311">
        <f t="shared" si="27"/>
        <v>4.5090803183395387</v>
      </c>
      <c r="H36" s="311">
        <f t="shared" si="27"/>
        <v>0.15160174968404866</v>
      </c>
      <c r="I36" s="311">
        <f t="shared" si="27"/>
        <v>4.2043179319764077</v>
      </c>
      <c r="J36" s="311">
        <f t="shared" si="27"/>
        <v>8.8649999999999949</v>
      </c>
      <c r="K36" s="311"/>
      <c r="L36" s="311">
        <f t="shared" si="27"/>
        <v>5.0002982699688676</v>
      </c>
      <c r="M36" s="311">
        <f t="shared" si="27"/>
        <v>0.14908969042297437</v>
      </c>
      <c r="N36" s="311">
        <f t="shared" si="27"/>
        <v>4.0706120396081484</v>
      </c>
      <c r="O36" s="311">
        <f t="shared" si="27"/>
        <v>9.21999999999999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3.3408424264118941E-2</v>
      </c>
      <c r="C43" s="302">
        <v>1.4079450108527041E-4</v>
      </c>
      <c r="D43" s="302">
        <v>2.6989843194972912E-2</v>
      </c>
      <c r="E43" s="302">
        <f>SUM(B43:D43)</f>
        <v>6.0539061960177123E-2</v>
      </c>
      <c r="F43" s="303"/>
      <c r="G43" s="302">
        <v>9.8750392455868238E-2</v>
      </c>
      <c r="H43" s="302">
        <v>1.2452117508026284E-3</v>
      </c>
      <c r="I43" s="302">
        <v>0</v>
      </c>
      <c r="J43" s="302">
        <f>SUM(G43:I43)</f>
        <v>9.9995604206670863E-2</v>
      </c>
      <c r="K43" s="303"/>
      <c r="L43" s="302">
        <v>6.5815618047003338E-2</v>
      </c>
      <c r="M43" s="302">
        <v>9.5433228973252281E-4</v>
      </c>
      <c r="N43" s="302">
        <v>0</v>
      </c>
      <c r="O43" s="302">
        <f>SUM(L43:N43)</f>
        <v>6.6769950336735856E-2</v>
      </c>
    </row>
    <row r="44" spans="1:15" s="236" customFormat="1" x14ac:dyDescent="0.2">
      <c r="A44" s="237" t="str">
        <f>name!E$5</f>
        <v>Professional occupations</v>
      </c>
      <c r="B44" s="302">
        <v>3.6847916249555378E-2</v>
      </c>
      <c r="C44" s="302">
        <v>5.531054137126604E-4</v>
      </c>
      <c r="D44" s="302">
        <v>2.0634892730842874E-2</v>
      </c>
      <c r="E44" s="302">
        <f t="shared" ref="E44:E51" si="28">SUM(B44:D44)</f>
        <v>5.8035914394110912E-2</v>
      </c>
      <c r="F44" s="303"/>
      <c r="G44" s="302">
        <v>0.10737281553210418</v>
      </c>
      <c r="H44" s="302">
        <v>3.1793298968979516E-3</v>
      </c>
      <c r="I44" s="302">
        <v>0</v>
      </c>
      <c r="J44" s="302">
        <f t="shared" ref="J44:J46" si="29">SUM(G44:I44)</f>
        <v>0.11055214542900213</v>
      </c>
      <c r="K44" s="303"/>
      <c r="L44" s="302">
        <v>8.1550989019876716E-2</v>
      </c>
      <c r="M44" s="302">
        <v>2.3818370166337824E-3</v>
      </c>
      <c r="N44" s="302">
        <v>0</v>
      </c>
      <c r="O44" s="302">
        <f t="shared" ref="O44:O51" si="30">SUM(L44:N44)</f>
        <v>8.3932826036510505E-2</v>
      </c>
    </row>
    <row r="45" spans="1:15" s="236" customFormat="1" x14ac:dyDescent="0.2">
      <c r="A45" s="237" t="str">
        <f>name!E$6</f>
        <v>Associate professional occupations</v>
      </c>
      <c r="B45" s="302">
        <v>2.8693332776102635E-2</v>
      </c>
      <c r="C45" s="302">
        <v>3.4450499268902699E-4</v>
      </c>
      <c r="D45" s="302">
        <v>1.1735930071826585E-2</v>
      </c>
      <c r="E45" s="302">
        <f t="shared" si="28"/>
        <v>4.0773767840618244E-2</v>
      </c>
      <c r="F45" s="303"/>
      <c r="G45" s="302">
        <v>9.7122848656239741E-2</v>
      </c>
      <c r="H45" s="302">
        <v>1.8419114076892915E-3</v>
      </c>
      <c r="I45" s="302">
        <v>0</v>
      </c>
      <c r="J45" s="302">
        <f t="shared" si="29"/>
        <v>9.8964760063929028E-2</v>
      </c>
      <c r="K45" s="303"/>
      <c r="L45" s="302">
        <v>6.607734684850923E-2</v>
      </c>
      <c r="M45" s="302">
        <v>1.2309866551993623E-3</v>
      </c>
      <c r="N45" s="302">
        <v>0</v>
      </c>
      <c r="O45" s="302">
        <f t="shared" si="30"/>
        <v>6.7308333503708587E-2</v>
      </c>
    </row>
    <row r="46" spans="1:15" s="236" customFormat="1" x14ac:dyDescent="0.2">
      <c r="A46" s="237" t="str">
        <f>name!E$7</f>
        <v>Administrative and secretarial occupations</v>
      </c>
      <c r="B46" s="302">
        <v>4.8224147873490147E-3</v>
      </c>
      <c r="C46" s="302">
        <v>7.0499324789289534E-4</v>
      </c>
      <c r="D46" s="302">
        <v>5.4715311227553753E-3</v>
      </c>
      <c r="E46" s="302">
        <f t="shared" si="28"/>
        <v>1.0998939157997285E-2</v>
      </c>
      <c r="F46" s="303"/>
      <c r="G46" s="302">
        <v>3.1325116779041672E-2</v>
      </c>
      <c r="H46" s="302">
        <v>2.6847656651311663E-3</v>
      </c>
      <c r="I46" s="302">
        <v>0</v>
      </c>
      <c r="J46" s="302">
        <f t="shared" si="29"/>
        <v>3.4009882444172836E-2</v>
      </c>
      <c r="K46" s="303"/>
      <c r="L46" s="302">
        <v>2.1015129934849584E-2</v>
      </c>
      <c r="M46" s="302">
        <v>1.528348156128974E-3</v>
      </c>
      <c r="N46" s="302">
        <v>0</v>
      </c>
      <c r="O46" s="302">
        <f t="shared" si="30"/>
        <v>2.2543478090978557E-2</v>
      </c>
    </row>
    <row r="47" spans="1:15" s="236" customFormat="1" x14ac:dyDescent="0.2">
      <c r="A47" s="237" t="str">
        <f>name!E$8</f>
        <v>Skilled trades occupations</v>
      </c>
      <c r="B47" s="302">
        <v>4.877494468995832E-2</v>
      </c>
      <c r="C47" s="302">
        <v>1.2689294316657162E-4</v>
      </c>
      <c r="D47" s="302">
        <v>5.1183264133265231E-2</v>
      </c>
      <c r="E47" s="302">
        <f t="shared" si="28"/>
        <v>0.10008510176639013</v>
      </c>
      <c r="F47" s="303"/>
      <c r="G47" s="302">
        <v>0.1025944350567107</v>
      </c>
      <c r="H47" s="302">
        <v>7.6430837451848242E-4</v>
      </c>
      <c r="I47" s="302">
        <v>0</v>
      </c>
      <c r="J47" s="302">
        <f>SUM(G47:I47)</f>
        <v>0.10335874343122918</v>
      </c>
      <c r="K47" s="303"/>
      <c r="L47" s="302">
        <v>5.2032996407881629E-2</v>
      </c>
      <c r="M47" s="302">
        <v>9.7188777970196136E-4</v>
      </c>
      <c r="N47" s="302">
        <v>0</v>
      </c>
      <c r="O47" s="302">
        <f t="shared" si="30"/>
        <v>5.300488418758359E-2</v>
      </c>
    </row>
    <row r="48" spans="1:15" s="236" customFormat="1" x14ac:dyDescent="0.2">
      <c r="A48" s="237" t="str">
        <f>name!E$9</f>
        <v>Caring, leisure and other service occupations</v>
      </c>
      <c r="B48" s="302">
        <v>6.60893382506288E-3</v>
      </c>
      <c r="C48" s="302">
        <v>6.80712895627325E-4</v>
      </c>
      <c r="D48" s="302">
        <v>1.6267008447689464E-3</v>
      </c>
      <c r="E48" s="302">
        <f t="shared" si="28"/>
        <v>8.9163475654591515E-3</v>
      </c>
      <c r="F48" s="303"/>
      <c r="G48" s="302">
        <v>1.1891584576843337E-2</v>
      </c>
      <c r="H48" s="302">
        <v>2.4749386233572069E-3</v>
      </c>
      <c r="I48" s="302">
        <v>0</v>
      </c>
      <c r="J48" s="302">
        <f t="shared" ref="J48:J51" si="31">SUM(G48:I48)</f>
        <v>1.4366523200200544E-2</v>
      </c>
      <c r="K48" s="303"/>
      <c r="L48" s="302">
        <v>6.8584233953510772E-3</v>
      </c>
      <c r="M48" s="302">
        <v>1.3106795108301574E-3</v>
      </c>
      <c r="N48" s="302">
        <v>0</v>
      </c>
      <c r="O48" s="302">
        <f t="shared" si="30"/>
        <v>8.1691029061812352E-3</v>
      </c>
    </row>
    <row r="49" spans="1:15" s="236" customFormat="1" x14ac:dyDescent="0.2">
      <c r="A49" s="237" t="str">
        <f>name!E$10</f>
        <v>Sales and customer service occupations</v>
      </c>
      <c r="B49" s="302">
        <v>4.1815722030856609E-3</v>
      </c>
      <c r="C49" s="302">
        <v>7.6633381091232536E-4</v>
      </c>
      <c r="D49" s="302">
        <v>3.8867427916299741E-3</v>
      </c>
      <c r="E49" s="302">
        <f t="shared" si="28"/>
        <v>8.8346488056279607E-3</v>
      </c>
      <c r="F49" s="303"/>
      <c r="G49" s="302">
        <v>1.2194698641316627E-2</v>
      </c>
      <c r="H49" s="302">
        <v>2.9435218207184452E-3</v>
      </c>
      <c r="I49" s="302">
        <v>0</v>
      </c>
      <c r="J49" s="302">
        <f t="shared" si="31"/>
        <v>1.5138220462035073E-2</v>
      </c>
      <c r="K49" s="303"/>
      <c r="L49" s="302">
        <v>8.3416450991648967E-3</v>
      </c>
      <c r="M49" s="302">
        <v>1.9790757738071549E-3</v>
      </c>
      <c r="N49" s="302">
        <v>0</v>
      </c>
      <c r="O49" s="302">
        <f t="shared" si="30"/>
        <v>1.0320720872972051E-2</v>
      </c>
    </row>
    <row r="50" spans="1:15" s="236" customFormat="1" x14ac:dyDescent="0.2">
      <c r="A50" s="237" t="str">
        <f>name!E$11</f>
        <v>Process, plant and machine operatives</v>
      </c>
      <c r="B50" s="302">
        <v>3.3607762891058955E-2</v>
      </c>
      <c r="C50" s="302">
        <v>1.7807954535197683E-4</v>
      </c>
      <c r="D50" s="302">
        <v>3.1656853026518356E-2</v>
      </c>
      <c r="E50" s="302">
        <f t="shared" si="28"/>
        <v>6.5442695462929287E-2</v>
      </c>
      <c r="F50" s="303"/>
      <c r="G50" s="302">
        <v>6.2031672140484349E-2</v>
      </c>
      <c r="H50" s="302">
        <v>1.9304561413741087E-3</v>
      </c>
      <c r="I50" s="302">
        <v>0</v>
      </c>
      <c r="J50" s="302">
        <f t="shared" si="31"/>
        <v>6.396212828185846E-2</v>
      </c>
      <c r="K50" s="303"/>
      <c r="L50" s="302">
        <v>2.505417856278146E-2</v>
      </c>
      <c r="M50" s="302">
        <v>1.4681764219415337E-3</v>
      </c>
      <c r="N50" s="302">
        <v>0</v>
      </c>
      <c r="O50" s="302">
        <f t="shared" si="30"/>
        <v>2.6522354984722996E-2</v>
      </c>
    </row>
    <row r="51" spans="1:15" s="236" customFormat="1" x14ac:dyDescent="0.2">
      <c r="A51" s="237" t="str">
        <f>name!E$12</f>
        <v>Elementary occupations</v>
      </c>
      <c r="B51" s="302">
        <v>3.3610224251241928E-3</v>
      </c>
      <c r="C51" s="302">
        <v>8.0300162193401613E-4</v>
      </c>
      <c r="D51" s="302">
        <v>7.7209498999632462E-2</v>
      </c>
      <c r="E51" s="302">
        <f t="shared" si="28"/>
        <v>8.1373523046690668E-2</v>
      </c>
      <c r="F51" s="303"/>
      <c r="G51" s="302">
        <v>5.2105735147340727E-3</v>
      </c>
      <c r="H51" s="302">
        <v>2.4414189661687287E-3</v>
      </c>
      <c r="I51" s="302">
        <v>0</v>
      </c>
      <c r="J51" s="302">
        <f t="shared" si="31"/>
        <v>7.6519924809028018E-3</v>
      </c>
      <c r="K51" s="303"/>
      <c r="L51" s="302">
        <v>1.905884306420583E-3</v>
      </c>
      <c r="M51" s="302">
        <v>1.5224647741859899E-3</v>
      </c>
      <c r="N51" s="302">
        <v>0</v>
      </c>
      <c r="O51" s="302">
        <f t="shared" si="30"/>
        <v>3.4283490806065729E-3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0.20030632411141602</v>
      </c>
      <c r="C53" s="311">
        <f t="shared" ref="C53:E53" si="32">SUM(C43:C51)</f>
        <v>4.2984189723720674E-3</v>
      </c>
      <c r="D53" s="311">
        <f t="shared" si="32"/>
        <v>0.23039525691621271</v>
      </c>
      <c r="E53" s="311">
        <f t="shared" si="32"/>
        <v>0.43500000000000077</v>
      </c>
      <c r="F53" s="311"/>
      <c r="G53" s="311">
        <f t="shared" ref="G53:J53" si="33">SUM(G43:G51)</f>
        <v>0.52849413735334283</v>
      </c>
      <c r="H53" s="311">
        <f t="shared" si="33"/>
        <v>1.9505862646658011E-2</v>
      </c>
      <c r="I53" s="311">
        <f t="shared" si="33"/>
        <v>0</v>
      </c>
      <c r="J53" s="311">
        <f t="shared" si="33"/>
        <v>0.54800000000000093</v>
      </c>
      <c r="K53" s="311"/>
      <c r="L53" s="311">
        <f t="shared" ref="L53:O53" si="34">SUM(L43:L51)</f>
        <v>0.32865221162183855</v>
      </c>
      <c r="M53" s="311">
        <f t="shared" si="34"/>
        <v>1.3347788378161439E-2</v>
      </c>
      <c r="N53" s="311">
        <f t="shared" si="34"/>
        <v>0</v>
      </c>
      <c r="O53" s="311">
        <f t="shared" si="34"/>
        <v>0.34199999999999992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0.51261184743817934</v>
      </c>
      <c r="C60" s="302">
        <v>2.7549006808994705E-2</v>
      </c>
      <c r="D60" s="302">
        <v>6.7567598704500603E-2</v>
      </c>
      <c r="E60" s="302">
        <f>SUM(B60:D60)</f>
        <v>0.60772845295167466</v>
      </c>
      <c r="F60" s="303"/>
      <c r="G60" s="302">
        <v>0.71135750253842867</v>
      </c>
      <c r="H60" s="302">
        <v>6.1240968076425019E-2</v>
      </c>
      <c r="I60" s="302">
        <v>4.3594501290027891E-2</v>
      </c>
      <c r="J60" s="302">
        <f>SUM(G60:I60)</f>
        <v>0.81619297190488149</v>
      </c>
      <c r="K60" s="303"/>
      <c r="L60" s="302">
        <v>0.65718175421336977</v>
      </c>
      <c r="M60" s="302">
        <v>5.1211083330508729E-2</v>
      </c>
      <c r="N60" s="302">
        <v>4.5525006275492573E-2</v>
      </c>
      <c r="O60" s="302">
        <f>SUM(L60:N60)</f>
        <v>0.7539178438193711</v>
      </c>
    </row>
    <row r="61" spans="1:15" s="236" customFormat="1" x14ac:dyDescent="0.2">
      <c r="A61" s="237" t="str">
        <f>name!E$5</f>
        <v>Professional occupations</v>
      </c>
      <c r="B61" s="302">
        <v>0.50463407522542547</v>
      </c>
      <c r="C61" s="302">
        <v>2.6555219459353303E-2</v>
      </c>
      <c r="D61" s="302">
        <v>4.0852933381332071E-2</v>
      </c>
      <c r="E61" s="302">
        <f t="shared" ref="E61:E68" si="35">SUM(B61:D61)</f>
        <v>0.57204222806611094</v>
      </c>
      <c r="F61" s="303"/>
      <c r="G61" s="302">
        <v>0.79697076320967764</v>
      </c>
      <c r="H61" s="302">
        <v>4.6300501455610744E-2</v>
      </c>
      <c r="I61" s="302">
        <v>3.6369806236954939E-2</v>
      </c>
      <c r="J61" s="302">
        <f t="shared" ref="J61:J63" si="36">SUM(G61:I61)</f>
        <v>0.8796410709022433</v>
      </c>
      <c r="K61" s="303"/>
      <c r="L61" s="302">
        <v>1.0584363836103845</v>
      </c>
      <c r="M61" s="302">
        <v>4.1835000961487297E-2</v>
      </c>
      <c r="N61" s="302">
        <v>2.4519848049518372E-2</v>
      </c>
      <c r="O61" s="302">
        <f t="shared" ref="O61:O68" si="37">SUM(L61:N61)</f>
        <v>1.1247912326213902</v>
      </c>
    </row>
    <row r="62" spans="1:15" s="236" customFormat="1" x14ac:dyDescent="0.2">
      <c r="A62" s="237" t="str">
        <f>name!E$6</f>
        <v>Associate professional occupations</v>
      </c>
      <c r="B62" s="302">
        <v>0.67165094565717554</v>
      </c>
      <c r="C62" s="302">
        <v>5.0879904380739867E-2</v>
      </c>
      <c r="D62" s="302">
        <v>2.993422862347599E-2</v>
      </c>
      <c r="E62" s="302">
        <f t="shared" si="35"/>
        <v>0.75246507866139134</v>
      </c>
      <c r="F62" s="303"/>
      <c r="G62" s="302">
        <v>0.95952733168141024</v>
      </c>
      <c r="H62" s="302">
        <v>7.5871132077810724E-2</v>
      </c>
      <c r="I62" s="302">
        <v>2.0340685376235876E-2</v>
      </c>
      <c r="J62" s="302">
        <f t="shared" si="36"/>
        <v>1.0557391491354569</v>
      </c>
      <c r="K62" s="303"/>
      <c r="L62" s="302">
        <v>1.0269134003241434</v>
      </c>
      <c r="M62" s="302">
        <v>5.45703302125254E-2</v>
      </c>
      <c r="N62" s="302">
        <v>1.6435199857641435E-2</v>
      </c>
      <c r="O62" s="302">
        <f t="shared" si="37"/>
        <v>1.0979189303943102</v>
      </c>
    </row>
    <row r="63" spans="1:15" s="236" customFormat="1" x14ac:dyDescent="0.2">
      <c r="A63" s="237" t="str">
        <f>name!E$7</f>
        <v>Administrative and secretarial occupations</v>
      </c>
      <c r="B63" s="302">
        <v>0.49609280042909271</v>
      </c>
      <c r="C63" s="302">
        <v>0.10348773180705405</v>
      </c>
      <c r="D63" s="302">
        <v>1.7822088599286155E-2</v>
      </c>
      <c r="E63" s="302">
        <f t="shared" si="35"/>
        <v>0.61740262083543285</v>
      </c>
      <c r="F63" s="303"/>
      <c r="G63" s="302">
        <v>0.62130148236728611</v>
      </c>
      <c r="H63" s="302">
        <v>0.11350069137256667</v>
      </c>
      <c r="I63" s="302">
        <v>1.2120285220145795E-2</v>
      </c>
      <c r="J63" s="302">
        <f t="shared" si="36"/>
        <v>0.74692245895999854</v>
      </c>
      <c r="K63" s="303"/>
      <c r="L63" s="302">
        <v>0.66555362632036441</v>
      </c>
      <c r="M63" s="302">
        <v>5.7173779483659287E-2</v>
      </c>
      <c r="N63" s="302">
        <v>1.2179057131193315E-2</v>
      </c>
      <c r="O63" s="302">
        <f t="shared" si="37"/>
        <v>0.734906462935217</v>
      </c>
    </row>
    <row r="64" spans="1:15" s="236" customFormat="1" x14ac:dyDescent="0.2">
      <c r="A64" s="237" t="str">
        <f>name!E$8</f>
        <v>Skilled trades occupations</v>
      </c>
      <c r="B64" s="302">
        <v>1.1469523604102736</v>
      </c>
      <c r="C64" s="302">
        <v>8.6312185839266559E-2</v>
      </c>
      <c r="D64" s="302">
        <v>0.20028140681777296</v>
      </c>
      <c r="E64" s="302">
        <f t="shared" si="35"/>
        <v>1.4335459530673131</v>
      </c>
      <c r="F64" s="303"/>
      <c r="G64" s="302">
        <v>1.0084869579817914</v>
      </c>
      <c r="H64" s="302">
        <v>9.4618419369150844E-2</v>
      </c>
      <c r="I64" s="302">
        <v>7.4442745374824565E-2</v>
      </c>
      <c r="J64" s="302">
        <f>SUM(G64:I64)</f>
        <v>1.1775481227257669</v>
      </c>
      <c r="K64" s="303"/>
      <c r="L64" s="302">
        <v>0.83841036178827932</v>
      </c>
      <c r="M64" s="302">
        <v>8.3286103526660701E-2</v>
      </c>
      <c r="N64" s="302">
        <v>6.533940614804587E-2</v>
      </c>
      <c r="O64" s="302">
        <f t="shared" si="37"/>
        <v>0.98703587146298588</v>
      </c>
    </row>
    <row r="65" spans="1:15" s="236" customFormat="1" x14ac:dyDescent="0.2">
      <c r="A65" s="237" t="str">
        <f>name!E$9</f>
        <v>Caring, leisure and other service occupations</v>
      </c>
      <c r="B65" s="302">
        <v>6.5413326116732284E-2</v>
      </c>
      <c r="C65" s="302">
        <v>1.0573030489987771E-2</v>
      </c>
      <c r="D65" s="302">
        <v>1.1192862882730527E-2</v>
      </c>
      <c r="E65" s="302">
        <f t="shared" si="35"/>
        <v>8.717921948945058E-2</v>
      </c>
      <c r="F65" s="303"/>
      <c r="G65" s="302">
        <v>8.7468554449968636E-2</v>
      </c>
      <c r="H65" s="302">
        <v>1.3556314036498063E-2</v>
      </c>
      <c r="I65" s="302">
        <v>1.2106861829556753E-2</v>
      </c>
      <c r="J65" s="302">
        <f t="shared" ref="J65:J68" si="38">SUM(G65:I65)</f>
        <v>0.11313173031602346</v>
      </c>
      <c r="K65" s="303"/>
      <c r="L65" s="302">
        <v>8.1615570707742349E-2</v>
      </c>
      <c r="M65" s="302">
        <v>9.1472748328815245E-3</v>
      </c>
      <c r="N65" s="302">
        <v>1.4560248562132345E-2</v>
      </c>
      <c r="O65" s="302">
        <f t="shared" si="37"/>
        <v>0.10532309410275623</v>
      </c>
    </row>
    <row r="66" spans="1:15" s="236" customFormat="1" x14ac:dyDescent="0.2">
      <c r="A66" s="237" t="str">
        <f>name!E$10</f>
        <v>Sales and customer service occupations</v>
      </c>
      <c r="B66" s="302">
        <v>0.13183943927120975</v>
      </c>
      <c r="C66" s="302">
        <v>9.0790474826385123E-2</v>
      </c>
      <c r="D66" s="302">
        <v>1.8574597717016503E-2</v>
      </c>
      <c r="E66" s="302">
        <f t="shared" si="35"/>
        <v>0.24120451181461136</v>
      </c>
      <c r="F66" s="303"/>
      <c r="G66" s="302">
        <v>0.15505128510367933</v>
      </c>
      <c r="H66" s="302">
        <v>0.10242040075834401</v>
      </c>
      <c r="I66" s="302">
        <v>1.1861024274264147E-2</v>
      </c>
      <c r="J66" s="302">
        <f t="shared" si="38"/>
        <v>0.26933271013628751</v>
      </c>
      <c r="K66" s="303"/>
      <c r="L66" s="302">
        <v>0.16909066517514401</v>
      </c>
      <c r="M66" s="302">
        <v>7.1965212616611415E-2</v>
      </c>
      <c r="N66" s="302">
        <v>1.009518011242834E-2</v>
      </c>
      <c r="O66" s="302">
        <f t="shared" si="37"/>
        <v>0.25115105790418374</v>
      </c>
    </row>
    <row r="67" spans="1:15" s="236" customFormat="1" x14ac:dyDescent="0.2">
      <c r="A67" s="237" t="str">
        <f>name!E$11</f>
        <v>Process, plant and machine operatives</v>
      </c>
      <c r="B67" s="302">
        <v>3.1154664879180078</v>
      </c>
      <c r="C67" s="302">
        <v>0.39061818932433867</v>
      </c>
      <c r="D67" s="302">
        <v>5.9958871902664898E-2</v>
      </c>
      <c r="E67" s="302">
        <f t="shared" si="35"/>
        <v>3.5660435491450113</v>
      </c>
      <c r="F67" s="303"/>
      <c r="G67" s="302">
        <v>2.7836589721985354</v>
      </c>
      <c r="H67" s="302">
        <v>0.482929138846239</v>
      </c>
      <c r="I67" s="302">
        <v>4.1558876648989163E-2</v>
      </c>
      <c r="J67" s="302">
        <f t="shared" si="38"/>
        <v>3.3081469876937635</v>
      </c>
      <c r="K67" s="303"/>
      <c r="L67" s="302">
        <v>2.2669425456277228</v>
      </c>
      <c r="M67" s="302">
        <v>0.45108369106931839</v>
      </c>
      <c r="N67" s="302">
        <v>4.8540904800388307E-2</v>
      </c>
      <c r="O67" s="302">
        <f t="shared" si="37"/>
        <v>2.7665671414974295</v>
      </c>
    </row>
    <row r="68" spans="1:15" s="236" customFormat="1" x14ac:dyDescent="0.2">
      <c r="A68" s="237" t="str">
        <f>name!E$12</f>
        <v>Elementary occupations</v>
      </c>
      <c r="B68" s="302">
        <v>1.4320167108368194</v>
      </c>
      <c r="C68" s="302">
        <v>0.17917559504158764</v>
      </c>
      <c r="D68" s="302">
        <v>1.8196080090582684E-2</v>
      </c>
      <c r="E68" s="302">
        <f t="shared" si="35"/>
        <v>1.6293883859689897</v>
      </c>
      <c r="F68" s="303"/>
      <c r="G68" s="302">
        <v>1.2585971012620305</v>
      </c>
      <c r="H68" s="302">
        <v>0.18315296514642437</v>
      </c>
      <c r="I68" s="302">
        <v>8.5947318171249124E-3</v>
      </c>
      <c r="J68" s="302">
        <f t="shared" si="38"/>
        <v>1.4503447982255797</v>
      </c>
      <c r="K68" s="303"/>
      <c r="L68" s="302">
        <v>1.4535891611276068</v>
      </c>
      <c r="M68" s="302">
        <v>0.31259297244063766</v>
      </c>
      <c r="N68" s="302">
        <v>3.1206231694083052E-2</v>
      </c>
      <c r="O68" s="302">
        <f t="shared" si="37"/>
        <v>1.7973883652623277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8.0766779933029156</v>
      </c>
      <c r="C70" s="311">
        <f t="shared" ref="C70:E70" si="39">SUM(C60:C68)</f>
        <v>0.96594133797770776</v>
      </c>
      <c r="D70" s="311">
        <f t="shared" si="39"/>
        <v>0.46438066871936245</v>
      </c>
      <c r="E70" s="311">
        <f t="shared" si="39"/>
        <v>9.5069999999999872</v>
      </c>
      <c r="F70" s="311"/>
      <c r="G70" s="311">
        <f t="shared" ref="G70:J70" si="40">SUM(G60:G68)</f>
        <v>8.3824199507928085</v>
      </c>
      <c r="H70" s="311">
        <f t="shared" si="40"/>
        <v>1.1735905311390693</v>
      </c>
      <c r="I70" s="311">
        <f t="shared" si="40"/>
        <v>0.26098951806812398</v>
      </c>
      <c r="J70" s="311">
        <f t="shared" si="40"/>
        <v>9.8170000000000019</v>
      </c>
      <c r="K70" s="311"/>
      <c r="L70" s="311">
        <f t="shared" ref="L70:O70" si="41">SUM(L60:L68)</f>
        <v>8.2177334688947568</v>
      </c>
      <c r="M70" s="311">
        <f t="shared" si="41"/>
        <v>1.1328654484742904</v>
      </c>
      <c r="N70" s="311">
        <f t="shared" si="41"/>
        <v>0.2684010826309236</v>
      </c>
      <c r="O70" s="311">
        <f t="shared" si="41"/>
        <v>9.6189999999999714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0.50558972236141542</v>
      </c>
      <c r="C77" s="302">
        <v>3.1854611037693152E-2</v>
      </c>
      <c r="D77" s="302">
        <v>4.6916340512261609E-2</v>
      </c>
      <c r="E77" s="302">
        <f>SUM(B77:D77)</f>
        <v>0.58436067391137014</v>
      </c>
      <c r="F77" s="303"/>
      <c r="G77" s="302">
        <v>0.61899272383064841</v>
      </c>
      <c r="H77" s="302">
        <v>5.5200449486810028E-2</v>
      </c>
      <c r="I77" s="302">
        <v>5.3340814022176615E-2</v>
      </c>
      <c r="J77" s="302">
        <f>SUM(G77:I77)</f>
        <v>0.72753398733963504</v>
      </c>
      <c r="K77" s="303"/>
      <c r="L77" s="302">
        <v>0.55174292554475768</v>
      </c>
      <c r="M77" s="302">
        <v>6.32115681905598E-2</v>
      </c>
      <c r="N77" s="302">
        <v>5.3137714934460768E-2</v>
      </c>
      <c r="O77" s="302">
        <f>SUM(L77:N77)</f>
        <v>0.66809220866977825</v>
      </c>
    </row>
    <row r="78" spans="1:15" s="236" customFormat="1" x14ac:dyDescent="0.2">
      <c r="A78" s="237" t="str">
        <f>name!E$5</f>
        <v>Professional occupations</v>
      </c>
      <c r="B78" s="302">
        <v>0.92009202496049414</v>
      </c>
      <c r="C78" s="302">
        <v>2.7207279526762166E-2</v>
      </c>
      <c r="D78" s="302">
        <v>6.0513266743714253E-2</v>
      </c>
      <c r="E78" s="302">
        <f t="shared" ref="E78:E85" si="42">SUM(B78:D78)</f>
        <v>1.0078125712309705</v>
      </c>
      <c r="F78" s="303"/>
      <c r="G78" s="302">
        <v>1.2173809840167433</v>
      </c>
      <c r="H78" s="302">
        <v>4.618324241049903E-2</v>
      </c>
      <c r="I78" s="302">
        <v>3.9697070106591854E-2</v>
      </c>
      <c r="J78" s="302">
        <f t="shared" ref="J78:J80" si="43">SUM(G78:I78)</f>
        <v>1.3032612965338344</v>
      </c>
      <c r="K78" s="303"/>
      <c r="L78" s="302">
        <v>1.5714364997411139</v>
      </c>
      <c r="M78" s="302">
        <v>5.1807292953984709E-2</v>
      </c>
      <c r="N78" s="302">
        <v>3.276333115343185E-2</v>
      </c>
      <c r="O78" s="302">
        <f t="shared" ref="O78:O85" si="44">SUM(L78:N78)</f>
        <v>1.6560071238485305</v>
      </c>
    </row>
    <row r="79" spans="1:15" s="236" customFormat="1" x14ac:dyDescent="0.2">
      <c r="A79" s="237" t="str">
        <f>name!E$6</f>
        <v>Associate professional occupations</v>
      </c>
      <c r="B79" s="302">
        <v>0.48658342127443621</v>
      </c>
      <c r="C79" s="302">
        <v>3.0197457132494866E-2</v>
      </c>
      <c r="D79" s="302">
        <v>1.8390795308561841E-2</v>
      </c>
      <c r="E79" s="302">
        <f t="shared" si="42"/>
        <v>0.5351716737154929</v>
      </c>
      <c r="F79" s="303"/>
      <c r="G79" s="302">
        <v>0.62305078962383231</v>
      </c>
      <c r="H79" s="302">
        <v>3.5841122963575396E-2</v>
      </c>
      <c r="I79" s="302">
        <v>1.5057680740236482E-2</v>
      </c>
      <c r="J79" s="302">
        <f t="shared" si="43"/>
        <v>0.67394959332764426</v>
      </c>
      <c r="K79" s="303"/>
      <c r="L79" s="302">
        <v>0.60596791744476486</v>
      </c>
      <c r="M79" s="302">
        <v>3.2958432541901402E-2</v>
      </c>
      <c r="N79" s="302">
        <v>1.665076544121253E-2</v>
      </c>
      <c r="O79" s="302">
        <f t="shared" si="44"/>
        <v>0.65557711542787889</v>
      </c>
    </row>
    <row r="80" spans="1:15" s="236" customFormat="1" x14ac:dyDescent="0.2">
      <c r="A80" s="237" t="str">
        <f>name!E$7</f>
        <v>Administrative and secretarial occupations</v>
      </c>
      <c r="B80" s="302">
        <v>0.29679616118383501</v>
      </c>
      <c r="C80" s="302">
        <v>0.11943650366837216</v>
      </c>
      <c r="D80" s="302">
        <v>9.4837951006928756E-3</v>
      </c>
      <c r="E80" s="302">
        <f t="shared" si="42"/>
        <v>0.42571645995290003</v>
      </c>
      <c r="F80" s="303"/>
      <c r="G80" s="302">
        <v>0.35026087237420894</v>
      </c>
      <c r="H80" s="302">
        <v>0.12328263280517984</v>
      </c>
      <c r="I80" s="302">
        <v>1.5188515014717612E-2</v>
      </c>
      <c r="J80" s="302">
        <f t="shared" si="43"/>
        <v>0.48873202019410644</v>
      </c>
      <c r="K80" s="303"/>
      <c r="L80" s="302">
        <v>0.323655402742418</v>
      </c>
      <c r="M80" s="302">
        <v>9.5738745396698757E-2</v>
      </c>
      <c r="N80" s="302">
        <v>9.915428373448016E-3</v>
      </c>
      <c r="O80" s="302">
        <f t="shared" si="44"/>
        <v>0.42930957651256474</v>
      </c>
    </row>
    <row r="81" spans="1:15" s="236" customFormat="1" x14ac:dyDescent="0.2">
      <c r="A81" s="237" t="str">
        <f>name!E$8</f>
        <v>Skilled trades occupations</v>
      </c>
      <c r="B81" s="302">
        <v>1.3028860298730496</v>
      </c>
      <c r="C81" s="302">
        <v>2.688009077095925E-2</v>
      </c>
      <c r="D81" s="302">
        <v>0.11426485205116053</v>
      </c>
      <c r="E81" s="302">
        <f t="shared" si="42"/>
        <v>1.4440309726951692</v>
      </c>
      <c r="F81" s="303"/>
      <c r="G81" s="302">
        <v>1.1846122397711532</v>
      </c>
      <c r="H81" s="302">
        <v>2.5605667735464278E-2</v>
      </c>
      <c r="I81" s="302">
        <v>6.3350898653708215E-2</v>
      </c>
      <c r="J81" s="302">
        <f>SUM(G81:I81)</f>
        <v>1.2735688061603256</v>
      </c>
      <c r="K81" s="303"/>
      <c r="L81" s="302">
        <v>0.95418886432454908</v>
      </c>
      <c r="M81" s="302">
        <v>2.3887576059948654E-2</v>
      </c>
      <c r="N81" s="302">
        <v>6.9023590507622898E-2</v>
      </c>
      <c r="O81" s="302">
        <f t="shared" si="44"/>
        <v>1.0471000308921206</v>
      </c>
    </row>
    <row r="82" spans="1:15" s="236" customFormat="1" x14ac:dyDescent="0.2">
      <c r="A82" s="237" t="str">
        <f>name!E$9</f>
        <v>Caring, leisure and other service occupations</v>
      </c>
      <c r="B82" s="302">
        <v>1.8621084197388577E-2</v>
      </c>
      <c r="C82" s="302">
        <v>1.0474461241335813E-2</v>
      </c>
      <c r="D82" s="302">
        <v>7.0078507773286757E-3</v>
      </c>
      <c r="E82" s="302">
        <f t="shared" si="42"/>
        <v>3.6103396216053067E-2</v>
      </c>
      <c r="F82" s="303"/>
      <c r="G82" s="302">
        <v>2.0497359963433513E-2</v>
      </c>
      <c r="H82" s="302">
        <v>1.0169814302165094E-2</v>
      </c>
      <c r="I82" s="302">
        <v>1.4028402779837627E-2</v>
      </c>
      <c r="J82" s="302">
        <f t="shared" ref="J82:J85" si="45">SUM(G82:I82)</f>
        <v>4.4695577045436238E-2</v>
      </c>
      <c r="K82" s="303"/>
      <c r="L82" s="302">
        <v>1.6499528416225585E-2</v>
      </c>
      <c r="M82" s="302">
        <v>7.6658726470421445E-3</v>
      </c>
      <c r="N82" s="302">
        <v>2.5067545831348178E-2</v>
      </c>
      <c r="O82" s="302">
        <f t="shared" si="44"/>
        <v>4.9232946894615909E-2</v>
      </c>
    </row>
    <row r="83" spans="1:15" s="236" customFormat="1" x14ac:dyDescent="0.2">
      <c r="A83" s="237" t="str">
        <f>name!E$10</f>
        <v>Sales and customer service occupations</v>
      </c>
      <c r="B83" s="302">
        <v>0.10766987472071424</v>
      </c>
      <c r="C83" s="302">
        <v>3.7820071308431617E-2</v>
      </c>
      <c r="D83" s="302">
        <v>6.5588793965183079E-3</v>
      </c>
      <c r="E83" s="302">
        <f t="shared" si="42"/>
        <v>0.15204882542566417</v>
      </c>
      <c r="F83" s="303"/>
      <c r="G83" s="302">
        <v>0.12167344351183151</v>
      </c>
      <c r="H83" s="302">
        <v>4.9101600392889119E-2</v>
      </c>
      <c r="I83" s="302">
        <v>6.2919792529345653E-3</v>
      </c>
      <c r="J83" s="302">
        <f t="shared" si="45"/>
        <v>0.17706702315765521</v>
      </c>
      <c r="K83" s="303"/>
      <c r="L83" s="302">
        <v>0.1112318772458267</v>
      </c>
      <c r="M83" s="302">
        <v>7.1908931276108659E-2</v>
      </c>
      <c r="N83" s="302">
        <v>5.2128271539210909E-3</v>
      </c>
      <c r="O83" s="302">
        <f t="shared" si="44"/>
        <v>0.18835363567585647</v>
      </c>
    </row>
    <row r="84" spans="1:15" s="236" customFormat="1" x14ac:dyDescent="0.2">
      <c r="A84" s="237" t="str">
        <f>name!E$11</f>
        <v>Process, plant and machine operatives</v>
      </c>
      <c r="B84" s="302">
        <v>0.87194652113269588</v>
      </c>
      <c r="C84" s="302">
        <v>3.8840048672946777E-2</v>
      </c>
      <c r="D84" s="302">
        <v>1.8558477722057477E-2</v>
      </c>
      <c r="E84" s="302">
        <f t="shared" si="42"/>
        <v>0.92934504752770009</v>
      </c>
      <c r="F84" s="303"/>
      <c r="G84" s="302">
        <v>0.73392799750264259</v>
      </c>
      <c r="H84" s="302">
        <v>3.6738956429341725E-2</v>
      </c>
      <c r="I84" s="302">
        <v>1.429248676709477E-2</v>
      </c>
      <c r="J84" s="302">
        <f t="shared" si="45"/>
        <v>0.78495944069907919</v>
      </c>
      <c r="K84" s="303"/>
      <c r="L84" s="302">
        <v>0.63228925940687397</v>
      </c>
      <c r="M84" s="302">
        <v>2.6362800120920543E-2</v>
      </c>
      <c r="N84" s="302">
        <v>1.4989139150880969E-2</v>
      </c>
      <c r="O84" s="302">
        <f t="shared" si="44"/>
        <v>0.67364119867867545</v>
      </c>
    </row>
    <row r="85" spans="1:15" s="236" customFormat="1" x14ac:dyDescent="0.2">
      <c r="A85" s="237" t="str">
        <f>name!E$12</f>
        <v>Elementary occupations</v>
      </c>
      <c r="B85" s="302">
        <v>0.17201388820918581</v>
      </c>
      <c r="C85" s="302">
        <v>2.3144231861574275E-2</v>
      </c>
      <c r="D85" s="302">
        <v>1.3252259253923683E-2</v>
      </c>
      <c r="E85" s="302">
        <f t="shared" si="42"/>
        <v>0.20841037932468376</v>
      </c>
      <c r="F85" s="303"/>
      <c r="G85" s="302">
        <v>0.14457195704365955</v>
      </c>
      <c r="H85" s="302">
        <v>2.3072546249892363E-2</v>
      </c>
      <c r="I85" s="302">
        <v>1.1587752248722934E-2</v>
      </c>
      <c r="J85" s="302">
        <f t="shared" si="45"/>
        <v>0.17923225554227484</v>
      </c>
      <c r="K85" s="303"/>
      <c r="L85" s="302">
        <v>0.14460362097034549</v>
      </c>
      <c r="M85" s="302">
        <v>3.9294804144471347E-2</v>
      </c>
      <c r="N85" s="302">
        <v>1.6787738285160118E-2</v>
      </c>
      <c r="O85" s="302">
        <f t="shared" si="44"/>
        <v>0.20068616339997694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4.6821987279132156</v>
      </c>
      <c r="C87" s="311">
        <f t="shared" ref="C87:E87" si="46">SUM(C77:C85)</f>
        <v>0.34585475522057002</v>
      </c>
      <c r="D87" s="311">
        <f t="shared" si="46"/>
        <v>0.29494651686621925</v>
      </c>
      <c r="E87" s="311">
        <f t="shared" si="46"/>
        <v>5.3230000000000031</v>
      </c>
      <c r="F87" s="311"/>
      <c r="G87" s="311">
        <f t="shared" ref="G87:J87" si="47">SUM(G77:G85)</f>
        <v>5.0149683676381533</v>
      </c>
      <c r="H87" s="311">
        <f t="shared" si="47"/>
        <v>0.40519603277581684</v>
      </c>
      <c r="I87" s="311">
        <f t="shared" si="47"/>
        <v>0.23283559958602068</v>
      </c>
      <c r="J87" s="311">
        <f t="shared" si="47"/>
        <v>5.6529999999999925</v>
      </c>
      <c r="K87" s="311"/>
      <c r="L87" s="311">
        <f t="shared" ref="L87:O87" si="48">SUM(L77:L85)</f>
        <v>4.9116158958368752</v>
      </c>
      <c r="M87" s="311">
        <f t="shared" si="48"/>
        <v>0.41283602333163599</v>
      </c>
      <c r="N87" s="311">
        <f t="shared" si="48"/>
        <v>0.24354808083148641</v>
      </c>
      <c r="O87" s="311">
        <f t="shared" si="48"/>
        <v>5.5679999999999978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1.7812499710708376</v>
      </c>
      <c r="C94" s="302">
        <v>7.0190704773114621E-2</v>
      </c>
      <c r="D94" s="302">
        <v>0.36459881317953508</v>
      </c>
      <c r="E94" s="302">
        <f>SUM(B94:D94)</f>
        <v>2.2160394890234874</v>
      </c>
      <c r="F94" s="303"/>
      <c r="G94" s="302">
        <v>2.1735413572119686</v>
      </c>
      <c r="H94" s="302">
        <v>0.18722386745163294</v>
      </c>
      <c r="I94" s="302">
        <v>0.2885745081264286</v>
      </c>
      <c r="J94" s="302">
        <f>SUM(G94:I94)</f>
        <v>2.6493397327900303</v>
      </c>
      <c r="K94" s="303"/>
      <c r="L94" s="302">
        <v>1.8351388909379607</v>
      </c>
      <c r="M94" s="302">
        <v>0.1652982865558249</v>
      </c>
      <c r="N94" s="302">
        <v>0.26646675497256705</v>
      </c>
      <c r="O94" s="302">
        <f>SUM(L94:N94)</f>
        <v>2.2669039324663527</v>
      </c>
    </row>
    <row r="95" spans="1:15" s="236" customFormat="1" x14ac:dyDescent="0.2">
      <c r="A95" s="237" t="str">
        <f>name!E$5</f>
        <v>Professional occupations</v>
      </c>
      <c r="B95" s="302">
        <v>2.9490108833780373</v>
      </c>
      <c r="C95" s="302">
        <v>6.6744636515012265E-2</v>
      </c>
      <c r="D95" s="302">
        <v>0.19616163548587576</v>
      </c>
      <c r="E95" s="302">
        <f t="shared" ref="E95:E102" si="49">SUM(B95:D95)</f>
        <v>3.2119171553789254</v>
      </c>
      <c r="F95" s="303"/>
      <c r="G95" s="302">
        <v>3.9149490957954658</v>
      </c>
      <c r="H95" s="302">
        <v>0.17466423355003244</v>
      </c>
      <c r="I95" s="302">
        <v>0.15277526668634137</v>
      </c>
      <c r="J95" s="302">
        <f t="shared" ref="J95:J97" si="50">SUM(G95:I95)</f>
        <v>4.2423885960318399</v>
      </c>
      <c r="K95" s="303"/>
      <c r="L95" s="302">
        <v>4.7307429301149115</v>
      </c>
      <c r="M95" s="302">
        <v>0.16090659692693376</v>
      </c>
      <c r="N95" s="302">
        <v>0.1103529608689507</v>
      </c>
      <c r="O95" s="302">
        <f t="shared" ref="O95:O102" si="51">SUM(L95:N95)</f>
        <v>5.0020024879107954</v>
      </c>
    </row>
    <row r="96" spans="1:15" s="236" customFormat="1" x14ac:dyDescent="0.2">
      <c r="A96" s="237" t="str">
        <f>name!E$6</f>
        <v>Associate professional occupations</v>
      </c>
      <c r="B96" s="302">
        <v>1.867595556816017</v>
      </c>
      <c r="C96" s="302">
        <v>9.4640351582304896E-2</v>
      </c>
      <c r="D96" s="302">
        <v>0.15429910503018562</v>
      </c>
      <c r="E96" s="302">
        <f t="shared" si="49"/>
        <v>2.1165350134285075</v>
      </c>
      <c r="F96" s="303"/>
      <c r="G96" s="302">
        <v>2.3616394355081205</v>
      </c>
      <c r="H96" s="302">
        <v>0.21012514749096164</v>
      </c>
      <c r="I96" s="302">
        <v>0.1121487681138104</v>
      </c>
      <c r="J96" s="302">
        <f t="shared" si="50"/>
        <v>2.6839133511128925</v>
      </c>
      <c r="K96" s="303"/>
      <c r="L96" s="302">
        <v>2.1638581337738212</v>
      </c>
      <c r="M96" s="302">
        <v>0.15093031562079789</v>
      </c>
      <c r="N96" s="302">
        <v>0.10965205528660023</v>
      </c>
      <c r="O96" s="302">
        <f t="shared" si="51"/>
        <v>2.4244405046812192</v>
      </c>
    </row>
    <row r="97" spans="1:15" s="236" customFormat="1" x14ac:dyDescent="0.2">
      <c r="A97" s="237" t="str">
        <f>name!E$7</f>
        <v>Administrative and secretarial occupations</v>
      </c>
      <c r="B97" s="302">
        <v>1.4391051284437784</v>
      </c>
      <c r="C97" s="302">
        <v>0.33181489526820046</v>
      </c>
      <c r="D97" s="302">
        <v>5.0546999851974493E-2</v>
      </c>
      <c r="E97" s="302">
        <f t="shared" si="49"/>
        <v>1.8214670235639534</v>
      </c>
      <c r="F97" s="303"/>
      <c r="G97" s="302">
        <v>1.6686709210470985</v>
      </c>
      <c r="H97" s="302">
        <v>0.44108044892247528</v>
      </c>
      <c r="I97" s="302">
        <v>4.1490885836589879E-2</v>
      </c>
      <c r="J97" s="302">
        <f t="shared" si="50"/>
        <v>2.1512422558061637</v>
      </c>
      <c r="K97" s="303"/>
      <c r="L97" s="302">
        <v>1.572883322425596</v>
      </c>
      <c r="M97" s="302">
        <v>0.27759338671405603</v>
      </c>
      <c r="N97" s="302">
        <v>3.730628682320828E-2</v>
      </c>
      <c r="O97" s="302">
        <f t="shared" si="51"/>
        <v>1.8877829959628605</v>
      </c>
    </row>
    <row r="98" spans="1:15" s="236" customFormat="1" x14ac:dyDescent="0.2">
      <c r="A98" s="237" t="str">
        <f>name!E$8</f>
        <v>Skilled trades occupations</v>
      </c>
      <c r="B98" s="302">
        <v>7.3894321429746848</v>
      </c>
      <c r="C98" s="302">
        <v>0.14867817085492616</v>
      </c>
      <c r="D98" s="302">
        <v>1.0741282270603683</v>
      </c>
      <c r="E98" s="302">
        <f t="shared" si="49"/>
        <v>8.6122385408899795</v>
      </c>
      <c r="F98" s="303"/>
      <c r="G98" s="302">
        <v>6.2936244899383356</v>
      </c>
      <c r="H98" s="302">
        <v>0.26234731559989677</v>
      </c>
      <c r="I98" s="302">
        <v>0.59313892608920693</v>
      </c>
      <c r="J98" s="302">
        <f>SUM(G98:I98)</f>
        <v>7.1491107316274389</v>
      </c>
      <c r="K98" s="303"/>
      <c r="L98" s="302">
        <v>5.120787952723675</v>
      </c>
      <c r="M98" s="302">
        <v>0.23993074871183181</v>
      </c>
      <c r="N98" s="302">
        <v>0.53426557433239286</v>
      </c>
      <c r="O98" s="302">
        <f t="shared" si="51"/>
        <v>5.8949842757678992</v>
      </c>
    </row>
    <row r="99" spans="1:15" s="236" customFormat="1" x14ac:dyDescent="0.2">
      <c r="A99" s="237" t="str">
        <f>name!E$9</f>
        <v>Caring, leisure and other service occupations</v>
      </c>
      <c r="B99" s="302">
        <v>0.15878858339184401</v>
      </c>
      <c r="C99" s="302">
        <v>4.9622663600315524E-2</v>
      </c>
      <c r="D99" s="302">
        <v>3.420303997282919E-2</v>
      </c>
      <c r="E99" s="302">
        <f t="shared" si="49"/>
        <v>0.24261428696498874</v>
      </c>
      <c r="F99" s="303"/>
      <c r="G99" s="302">
        <v>0.18808648237966988</v>
      </c>
      <c r="H99" s="302">
        <v>0.12664309577927488</v>
      </c>
      <c r="I99" s="302">
        <v>4.1993912568768541E-2</v>
      </c>
      <c r="J99" s="302">
        <f t="shared" ref="J99:J102" si="52">SUM(G99:I99)</f>
        <v>0.35672349072771331</v>
      </c>
      <c r="K99" s="303"/>
      <c r="L99" s="302">
        <v>0.16631662645736522</v>
      </c>
      <c r="M99" s="302">
        <v>0.12011650902464359</v>
      </c>
      <c r="N99" s="302">
        <v>5.0536008370695086E-2</v>
      </c>
      <c r="O99" s="302">
        <f t="shared" si="51"/>
        <v>0.33696914385270393</v>
      </c>
    </row>
    <row r="100" spans="1:15" s="236" customFormat="1" x14ac:dyDescent="0.2">
      <c r="A100" s="237" t="str">
        <f>name!E$10</f>
        <v>Sales and customer service occupations</v>
      </c>
      <c r="B100" s="302">
        <v>0.55908828341788586</v>
      </c>
      <c r="C100" s="302">
        <v>0.13994922978139293</v>
      </c>
      <c r="D100" s="302">
        <v>6.6469800824423733E-2</v>
      </c>
      <c r="E100" s="302">
        <f t="shared" si="49"/>
        <v>0.76550731402370253</v>
      </c>
      <c r="F100" s="303"/>
      <c r="G100" s="302">
        <v>0.62286030409369841</v>
      </c>
      <c r="H100" s="302">
        <v>0.23489390405174665</v>
      </c>
      <c r="I100" s="302">
        <v>3.6302398940357243E-2</v>
      </c>
      <c r="J100" s="302">
        <f t="shared" si="52"/>
        <v>0.89405660708580226</v>
      </c>
      <c r="K100" s="303"/>
      <c r="L100" s="302">
        <v>0.6125445434353276</v>
      </c>
      <c r="M100" s="302">
        <v>0.21531492323343082</v>
      </c>
      <c r="N100" s="302">
        <v>2.3500110508518416E-2</v>
      </c>
      <c r="O100" s="302">
        <f t="shared" si="51"/>
        <v>0.85135957717727684</v>
      </c>
    </row>
    <row r="101" spans="1:15" s="236" customFormat="1" x14ac:dyDescent="0.2">
      <c r="A101" s="237" t="str">
        <f>name!E$11</f>
        <v>Process, plant and machine operatives</v>
      </c>
      <c r="B101" s="302">
        <v>5.4776622774263473</v>
      </c>
      <c r="C101" s="302">
        <v>0.19995946731650219</v>
      </c>
      <c r="D101" s="302">
        <v>0.19248893209352042</v>
      </c>
      <c r="E101" s="302">
        <f t="shared" si="49"/>
        <v>5.8701106768363704</v>
      </c>
      <c r="F101" s="303"/>
      <c r="G101" s="302">
        <v>4.6733619357923875</v>
      </c>
      <c r="H101" s="302">
        <v>0.37721305390756643</v>
      </c>
      <c r="I101" s="302">
        <v>0.15915742757115897</v>
      </c>
      <c r="J101" s="302">
        <f t="shared" si="52"/>
        <v>5.2097324172711135</v>
      </c>
      <c r="K101" s="303"/>
      <c r="L101" s="302">
        <v>4.0885622458239386</v>
      </c>
      <c r="M101" s="302">
        <v>0.36138742975733767</v>
      </c>
      <c r="N101" s="302">
        <v>0.15579768120949294</v>
      </c>
      <c r="O101" s="302">
        <f t="shared" si="51"/>
        <v>4.6057473567907694</v>
      </c>
    </row>
    <row r="102" spans="1:15" s="236" customFormat="1" x14ac:dyDescent="0.2">
      <c r="A102" s="237" t="str">
        <f>name!E$12</f>
        <v>Elementary occupations</v>
      </c>
      <c r="B102" s="302">
        <v>1.1485027205811962</v>
      </c>
      <c r="C102" s="302">
        <v>0.17149369166398656</v>
      </c>
      <c r="D102" s="302">
        <v>0.14557408764487326</v>
      </c>
      <c r="E102" s="302">
        <f t="shared" si="49"/>
        <v>1.4655704998900561</v>
      </c>
      <c r="F102" s="303"/>
      <c r="G102" s="302">
        <v>1.0068457710668757</v>
      </c>
      <c r="H102" s="302">
        <v>0.24626326968272097</v>
      </c>
      <c r="I102" s="302">
        <v>9.2383776797416342E-2</v>
      </c>
      <c r="J102" s="302">
        <f t="shared" si="52"/>
        <v>1.3454928175470129</v>
      </c>
      <c r="K102" s="303"/>
      <c r="L102" s="302">
        <v>0.8652003729939356</v>
      </c>
      <c r="M102" s="302">
        <v>0.34355580172831035</v>
      </c>
      <c r="N102" s="302">
        <v>9.5053550667830944E-2</v>
      </c>
      <c r="O102" s="302">
        <f t="shared" si="51"/>
        <v>1.3038097253900769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22.770435547500629</v>
      </c>
      <c r="C104" s="311">
        <f t="shared" ref="C104:E104" si="53">SUM(C94:C102)</f>
        <v>1.2730938113557557</v>
      </c>
      <c r="D104" s="311">
        <f t="shared" si="53"/>
        <v>2.2784706411435862</v>
      </c>
      <c r="E104" s="311">
        <f t="shared" si="53"/>
        <v>26.321999999999967</v>
      </c>
      <c r="F104" s="311"/>
      <c r="G104" s="311">
        <f t="shared" ref="G104:J104" si="54">SUM(G94:G102)</f>
        <v>22.903579792833622</v>
      </c>
      <c r="H104" s="311">
        <f t="shared" si="54"/>
        <v>2.2604543364363079</v>
      </c>
      <c r="I104" s="311">
        <f t="shared" si="54"/>
        <v>1.517965870730078</v>
      </c>
      <c r="J104" s="311">
        <f t="shared" si="54"/>
        <v>26.682000000000002</v>
      </c>
      <c r="K104" s="311"/>
      <c r="L104" s="311">
        <f t="shared" ref="L104:O104" si="55">SUM(L94:L102)</f>
        <v>21.156035018686534</v>
      </c>
      <c r="M104" s="311">
        <f t="shared" si="55"/>
        <v>2.0350339982731667</v>
      </c>
      <c r="N104" s="311">
        <f t="shared" si="55"/>
        <v>1.3829309830402567</v>
      </c>
      <c r="O104" s="311">
        <f t="shared" si="55"/>
        <v>24.573999999999955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4.8341036831630622E-2</v>
      </c>
      <c r="C111" s="302">
        <v>1.7156084104971026E-3</v>
      </c>
      <c r="D111" s="302">
        <v>4.6058795576293769E-3</v>
      </c>
      <c r="E111" s="302">
        <f>SUM(B111:D111)</f>
        <v>5.4662524799757098E-2</v>
      </c>
      <c r="F111" s="303"/>
      <c r="G111" s="302">
        <v>5.2185435282464013E-2</v>
      </c>
      <c r="H111" s="302">
        <v>2.3112418169686307E-3</v>
      </c>
      <c r="I111" s="302">
        <v>0</v>
      </c>
      <c r="J111" s="302">
        <f>SUM(G111:I111)</f>
        <v>5.4496677099432643E-2</v>
      </c>
      <c r="K111" s="303"/>
      <c r="L111" s="302">
        <v>4.7506143861621344E-2</v>
      </c>
      <c r="M111" s="302">
        <v>2.3559871344852987E-3</v>
      </c>
      <c r="N111" s="302">
        <v>0</v>
      </c>
      <c r="O111" s="302">
        <f>SUM(L111:N111)</f>
        <v>4.9862130996106646E-2</v>
      </c>
    </row>
    <row r="112" spans="1:15" s="236" customFormat="1" x14ac:dyDescent="0.2">
      <c r="A112" s="237" t="str">
        <f>name!E$5</f>
        <v>Professional occupations</v>
      </c>
      <c r="B112" s="302">
        <v>0.11145617029670783</v>
      </c>
      <c r="C112" s="302">
        <v>2.1609762935988429E-3</v>
      </c>
      <c r="D112" s="302">
        <v>6.3877873133660864E-3</v>
      </c>
      <c r="E112" s="302">
        <f t="shared" ref="E112:E119" si="56">SUM(B112:D112)</f>
        <v>0.12000493390367277</v>
      </c>
      <c r="F112" s="303"/>
      <c r="G112" s="302">
        <v>0.1289677555372164</v>
      </c>
      <c r="H112" s="302">
        <v>2.5905818194705272E-3</v>
      </c>
      <c r="I112" s="302">
        <v>0</v>
      </c>
      <c r="J112" s="302">
        <f t="shared" ref="J112:J114" si="57">SUM(G112:I112)</f>
        <v>0.13155833735668693</v>
      </c>
      <c r="K112" s="303"/>
      <c r="L112" s="302">
        <v>0.15457034997757771</v>
      </c>
      <c r="M112" s="302">
        <v>3.0752359100995243E-3</v>
      </c>
      <c r="N112" s="302">
        <v>0</v>
      </c>
      <c r="O112" s="302">
        <f t="shared" ref="O112:O119" si="58">SUM(L112:N112)</f>
        <v>0.15764558588767724</v>
      </c>
    </row>
    <row r="113" spans="1:15" s="236" customFormat="1" x14ac:dyDescent="0.2">
      <c r="A113" s="237" t="str">
        <f>name!E$6</f>
        <v>Associate professional occupations</v>
      </c>
      <c r="B113" s="302">
        <v>7.6129876376888797E-2</v>
      </c>
      <c r="C113" s="302">
        <v>2.9231787549119162E-3</v>
      </c>
      <c r="D113" s="302">
        <v>2.4840204724031175E-3</v>
      </c>
      <c r="E113" s="302">
        <f t="shared" si="56"/>
        <v>8.153707560420384E-2</v>
      </c>
      <c r="F113" s="303"/>
      <c r="G113" s="302">
        <v>8.7915631577850303E-2</v>
      </c>
      <c r="H113" s="302">
        <v>3.0578291118870385E-3</v>
      </c>
      <c r="I113" s="302">
        <v>0</v>
      </c>
      <c r="J113" s="302">
        <f t="shared" si="57"/>
        <v>9.0973460689737343E-2</v>
      </c>
      <c r="K113" s="303"/>
      <c r="L113" s="302">
        <v>8.1466905616962668E-2</v>
      </c>
      <c r="M113" s="302">
        <v>2.5766013781964637E-3</v>
      </c>
      <c r="N113" s="302">
        <v>0</v>
      </c>
      <c r="O113" s="302">
        <f t="shared" si="58"/>
        <v>8.4043506995159126E-2</v>
      </c>
    </row>
    <row r="114" spans="1:15" s="236" customFormat="1" x14ac:dyDescent="0.2">
      <c r="A114" s="237" t="str">
        <f>name!E$7</f>
        <v>Administrative and secretarial occupations</v>
      </c>
      <c r="B114" s="302">
        <v>5.4451278282983143E-2</v>
      </c>
      <c r="C114" s="302">
        <v>1.0831624790875446E-2</v>
      </c>
      <c r="D114" s="302">
        <v>1.5024470833024045E-3</v>
      </c>
      <c r="E114" s="302">
        <f t="shared" si="56"/>
        <v>6.6785350157161E-2</v>
      </c>
      <c r="F114" s="303"/>
      <c r="G114" s="302">
        <v>5.5076232177987405E-2</v>
      </c>
      <c r="H114" s="302">
        <v>9.7760062655179378E-3</v>
      </c>
      <c r="I114" s="302">
        <v>0</v>
      </c>
      <c r="J114" s="302">
        <f t="shared" si="57"/>
        <v>6.485223844350535E-2</v>
      </c>
      <c r="K114" s="303"/>
      <c r="L114" s="302">
        <v>4.4306055589761181E-2</v>
      </c>
      <c r="M114" s="302">
        <v>8.2757805622941348E-3</v>
      </c>
      <c r="N114" s="302">
        <v>0</v>
      </c>
      <c r="O114" s="302">
        <f t="shared" si="58"/>
        <v>5.258183615205532E-2</v>
      </c>
    </row>
    <row r="115" spans="1:15" s="236" customFormat="1" x14ac:dyDescent="0.2">
      <c r="A115" s="237" t="str">
        <f>name!E$8</f>
        <v>Skilled trades occupations</v>
      </c>
      <c r="B115" s="302">
        <v>0.13508455396984292</v>
      </c>
      <c r="C115" s="302">
        <v>2.6020710925092456E-3</v>
      </c>
      <c r="D115" s="302">
        <v>6.6245249924615545E-3</v>
      </c>
      <c r="E115" s="302">
        <f t="shared" si="56"/>
        <v>0.14431115005481371</v>
      </c>
      <c r="F115" s="303"/>
      <c r="G115" s="302">
        <v>9.632652466307505E-2</v>
      </c>
      <c r="H115" s="302">
        <v>1.1389213183557044E-3</v>
      </c>
      <c r="I115" s="302">
        <v>0</v>
      </c>
      <c r="J115" s="302">
        <f>SUM(G115:I115)</f>
        <v>9.7465445981430754E-2</v>
      </c>
      <c r="K115" s="303"/>
      <c r="L115" s="302">
        <v>7.0311574205486005E-2</v>
      </c>
      <c r="M115" s="302">
        <v>1.5408489900151912E-3</v>
      </c>
      <c r="N115" s="302">
        <v>0</v>
      </c>
      <c r="O115" s="302">
        <f t="shared" si="58"/>
        <v>7.1852423195501197E-2</v>
      </c>
    </row>
    <row r="116" spans="1:15" s="236" customFormat="1" x14ac:dyDescent="0.2">
      <c r="A116" s="237" t="str">
        <f>name!E$9</f>
        <v>Caring, leisure and other service occupations</v>
      </c>
      <c r="B116" s="302">
        <v>4.273605992924462E-3</v>
      </c>
      <c r="C116" s="302">
        <v>1.6173195954902349E-3</v>
      </c>
      <c r="D116" s="302">
        <v>2.892974321081058E-4</v>
      </c>
      <c r="E116" s="302">
        <f t="shared" si="56"/>
        <v>6.1802230205228025E-3</v>
      </c>
      <c r="F116" s="303"/>
      <c r="G116" s="302">
        <v>3.9514807872823559E-3</v>
      </c>
      <c r="H116" s="302">
        <v>1.2023114366597118E-3</v>
      </c>
      <c r="I116" s="302">
        <v>0</v>
      </c>
      <c r="J116" s="302">
        <f t="shared" ref="J116:J119" si="59">SUM(G116:I116)</f>
        <v>5.1537922239420679E-3</v>
      </c>
      <c r="K116" s="303"/>
      <c r="L116" s="302">
        <v>3.0080495673474009E-3</v>
      </c>
      <c r="M116" s="302">
        <v>7.0219435544807316E-4</v>
      </c>
      <c r="N116" s="302">
        <v>0</v>
      </c>
      <c r="O116" s="302">
        <f t="shared" si="58"/>
        <v>3.7102439227954739E-3</v>
      </c>
    </row>
    <row r="117" spans="1:15" s="236" customFormat="1" x14ac:dyDescent="0.2">
      <c r="A117" s="237" t="str">
        <f>name!E$10</f>
        <v>Sales and customer service occupations</v>
      </c>
      <c r="B117" s="302">
        <v>2.9347094167804715E-2</v>
      </c>
      <c r="C117" s="302">
        <v>1.2360938009019161E-2</v>
      </c>
      <c r="D117" s="302">
        <v>2.933390096872573E-3</v>
      </c>
      <c r="E117" s="302">
        <f t="shared" si="56"/>
        <v>4.4641422273696447E-2</v>
      </c>
      <c r="F117" s="303"/>
      <c r="G117" s="302">
        <v>2.9063024711816821E-2</v>
      </c>
      <c r="H117" s="302">
        <v>1.2231337311726726E-2</v>
      </c>
      <c r="I117" s="302">
        <v>0</v>
      </c>
      <c r="J117" s="302">
        <f t="shared" si="59"/>
        <v>4.1294362023543543E-2</v>
      </c>
      <c r="K117" s="303"/>
      <c r="L117" s="302">
        <v>3.0669503447171068E-2</v>
      </c>
      <c r="M117" s="302">
        <v>1.1956382250019592E-2</v>
      </c>
      <c r="N117" s="302">
        <v>0</v>
      </c>
      <c r="O117" s="302">
        <f t="shared" si="58"/>
        <v>4.2625885697190662E-2</v>
      </c>
    </row>
    <row r="118" spans="1:15" s="236" customFormat="1" x14ac:dyDescent="0.2">
      <c r="A118" s="237" t="str">
        <f>name!E$11</f>
        <v>Process, plant and machine operatives</v>
      </c>
      <c r="B118" s="302">
        <v>2.5437725098089364E-2</v>
      </c>
      <c r="C118" s="302">
        <v>1.0842073782580427E-3</v>
      </c>
      <c r="D118" s="302">
        <v>3.1234898629385012E-3</v>
      </c>
      <c r="E118" s="302">
        <f t="shared" si="56"/>
        <v>2.964542233928591E-2</v>
      </c>
      <c r="F118" s="303"/>
      <c r="G118" s="302">
        <v>1.848228691353131E-2</v>
      </c>
      <c r="H118" s="302">
        <v>8.0076781221826386E-4</v>
      </c>
      <c r="I118" s="302">
        <v>0</v>
      </c>
      <c r="J118" s="302">
        <f t="shared" si="59"/>
        <v>1.9283054725749572E-2</v>
      </c>
      <c r="K118" s="303"/>
      <c r="L118" s="302">
        <v>1.5767604899673791E-2</v>
      </c>
      <c r="M118" s="302">
        <v>7.9271976650607768E-4</v>
      </c>
      <c r="N118" s="302">
        <v>0</v>
      </c>
      <c r="O118" s="302">
        <f t="shared" si="58"/>
        <v>1.6560324666179869E-2</v>
      </c>
    </row>
    <row r="119" spans="1:15" s="236" customFormat="1" x14ac:dyDescent="0.2">
      <c r="A119" s="237" t="str">
        <f>name!E$12</f>
        <v>Elementary occupations</v>
      </c>
      <c r="B119" s="302">
        <v>6.6373940149571688E-3</v>
      </c>
      <c r="C119" s="302">
        <v>1.387066157379111E-3</v>
      </c>
      <c r="D119" s="302">
        <v>1.2074376745496614E-3</v>
      </c>
      <c r="E119" s="302">
        <f t="shared" si="56"/>
        <v>9.2318978468859409E-3</v>
      </c>
      <c r="F119" s="303"/>
      <c r="G119" s="302">
        <v>4.9265250681047659E-3</v>
      </c>
      <c r="H119" s="302">
        <v>9.9610638786648705E-4</v>
      </c>
      <c r="I119" s="302">
        <v>0</v>
      </c>
      <c r="J119" s="302">
        <f t="shared" si="59"/>
        <v>5.9226314559712532E-3</v>
      </c>
      <c r="K119" s="303"/>
      <c r="L119" s="302">
        <v>3.6808575554721093E-3</v>
      </c>
      <c r="M119" s="302">
        <v>1.4372049318631943E-3</v>
      </c>
      <c r="N119" s="302">
        <v>0</v>
      </c>
      <c r="O119" s="302">
        <f t="shared" si="58"/>
        <v>5.1180624873353037E-3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0.491158735031829</v>
      </c>
      <c r="C121" s="311">
        <f t="shared" ref="C121:E121" si="60">SUM(C111:C119)</f>
        <v>3.6682990482539098E-2</v>
      </c>
      <c r="D121" s="311">
        <f t="shared" si="60"/>
        <v>2.915827448563138E-2</v>
      </c>
      <c r="E121" s="311">
        <f t="shared" si="60"/>
        <v>0.5569999999999995</v>
      </c>
      <c r="F121" s="311"/>
      <c r="G121" s="311">
        <f t="shared" ref="G121:J121" si="61">SUM(G111:G119)</f>
        <v>0.47689489671932844</v>
      </c>
      <c r="H121" s="311">
        <f t="shared" si="61"/>
        <v>3.4105103280671033E-2</v>
      </c>
      <c r="I121" s="311">
        <f t="shared" si="61"/>
        <v>0</v>
      </c>
      <c r="J121" s="311">
        <f t="shared" si="61"/>
        <v>0.51099999999999945</v>
      </c>
      <c r="K121" s="311"/>
      <c r="L121" s="311">
        <f t="shared" ref="L121:O121" si="62">SUM(L111:L119)</f>
        <v>0.45128704472107328</v>
      </c>
      <c r="M121" s="311">
        <f t="shared" si="62"/>
        <v>3.271295527892755E-2</v>
      </c>
      <c r="N121" s="311">
        <f t="shared" si="62"/>
        <v>0</v>
      </c>
      <c r="O121" s="311">
        <f t="shared" si="62"/>
        <v>0.48400000000000082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0.22605874098334858</v>
      </c>
      <c r="C128" s="302">
        <v>8.7497065241114481E-3</v>
      </c>
      <c r="D128" s="302">
        <v>2.5673926301787199E-2</v>
      </c>
      <c r="E128" s="302">
        <f>SUM(B128:D128)</f>
        <v>0.26048237380924721</v>
      </c>
      <c r="F128" s="303"/>
      <c r="G128" s="302">
        <v>0.2068787638613539</v>
      </c>
      <c r="H128" s="302">
        <v>5.2079150480525263E-2</v>
      </c>
      <c r="I128" s="302">
        <v>1.3135871017037313E-3</v>
      </c>
      <c r="J128" s="302">
        <f>SUM(G128:I128)</f>
        <v>0.26027150144358285</v>
      </c>
      <c r="K128" s="303"/>
      <c r="L128" s="302">
        <v>0.21452707683458302</v>
      </c>
      <c r="M128" s="302">
        <v>5.8341567758020442E-2</v>
      </c>
      <c r="N128" s="302">
        <v>1.3183368555875672E-3</v>
      </c>
      <c r="O128" s="302">
        <f>SUM(L128:N128)</f>
        <v>0.27418698144819104</v>
      </c>
    </row>
    <row r="129" spans="1:15" s="236" customFormat="1" x14ac:dyDescent="0.2">
      <c r="A129" s="237" t="str">
        <f>name!E$5</f>
        <v>Professional occupations</v>
      </c>
      <c r="B129" s="302">
        <v>0.23395500848442458</v>
      </c>
      <c r="C129" s="302">
        <v>1.9340726396846433E-2</v>
      </c>
      <c r="D129" s="302">
        <v>1.6739389593458002E-2</v>
      </c>
      <c r="E129" s="302">
        <f t="shared" ref="E129:E136" si="63">SUM(B129:D129)</f>
        <v>0.27003512447472899</v>
      </c>
      <c r="F129" s="303"/>
      <c r="G129" s="302">
        <v>0.23862442358259847</v>
      </c>
      <c r="H129" s="302">
        <v>5.3539194422152422E-2</v>
      </c>
      <c r="I129" s="302">
        <v>1.8960373257756508E-3</v>
      </c>
      <c r="J129" s="302">
        <f t="shared" ref="J129:J131" si="64">SUM(G129:I129)</f>
        <v>0.29405965533052653</v>
      </c>
      <c r="K129" s="303"/>
      <c r="L129" s="302">
        <v>0.30699091240078791</v>
      </c>
      <c r="M129" s="302">
        <v>6.4542977495385123E-2</v>
      </c>
      <c r="N129" s="302">
        <v>1.7933768676683718E-3</v>
      </c>
      <c r="O129" s="302">
        <f t="shared" ref="O129:O136" si="65">SUM(L129:N129)</f>
        <v>0.37332726676384143</v>
      </c>
    </row>
    <row r="130" spans="1:15" s="236" customFormat="1" x14ac:dyDescent="0.2">
      <c r="A130" s="237" t="str">
        <f>name!E$6</f>
        <v>Associate professional occupations</v>
      </c>
      <c r="B130" s="302">
        <v>0.30577517265742171</v>
      </c>
      <c r="C130" s="302">
        <v>3.9607945756569486E-2</v>
      </c>
      <c r="D130" s="302">
        <v>1.8789843791744504E-2</v>
      </c>
      <c r="E130" s="302">
        <f t="shared" si="63"/>
        <v>0.3641729622057357</v>
      </c>
      <c r="F130" s="303"/>
      <c r="G130" s="302">
        <v>0.3268598632643176</v>
      </c>
      <c r="H130" s="302">
        <v>9.2901193078045105E-2</v>
      </c>
      <c r="I130" s="302">
        <v>2.0764359940859531E-3</v>
      </c>
      <c r="J130" s="302">
        <f t="shared" si="64"/>
        <v>0.42183749233644868</v>
      </c>
      <c r="K130" s="303"/>
      <c r="L130" s="302">
        <v>0.39594137147931324</v>
      </c>
      <c r="M130" s="302">
        <v>7.8272501134913575E-2</v>
      </c>
      <c r="N130" s="302">
        <v>2.4058970756515147E-3</v>
      </c>
      <c r="O130" s="302">
        <f t="shared" si="65"/>
        <v>0.47661976968987835</v>
      </c>
    </row>
    <row r="131" spans="1:15" s="236" customFormat="1" x14ac:dyDescent="0.2">
      <c r="A131" s="237" t="str">
        <f>name!E$7</f>
        <v>Administrative and secretarial occupations</v>
      </c>
      <c r="B131" s="302">
        <v>0.17646441897093917</v>
      </c>
      <c r="C131" s="302">
        <v>5.9611723870774957E-2</v>
      </c>
      <c r="D131" s="302">
        <v>5.2474064025379548E-3</v>
      </c>
      <c r="E131" s="302">
        <f t="shared" si="63"/>
        <v>0.24132354924425209</v>
      </c>
      <c r="F131" s="303"/>
      <c r="G131" s="302">
        <v>0.17121234278780081</v>
      </c>
      <c r="H131" s="302">
        <v>0.16463027327955193</v>
      </c>
      <c r="I131" s="302">
        <v>5.5413500616360899E-4</v>
      </c>
      <c r="J131" s="302">
        <f t="shared" si="64"/>
        <v>0.33639675107351641</v>
      </c>
      <c r="K131" s="303"/>
      <c r="L131" s="302">
        <v>0.18015142158360378</v>
      </c>
      <c r="M131" s="302">
        <v>0.17469136650369713</v>
      </c>
      <c r="N131" s="302">
        <v>4.6020964572141611E-4</v>
      </c>
      <c r="O131" s="302">
        <f t="shared" si="65"/>
        <v>0.35530299773302232</v>
      </c>
    </row>
    <row r="132" spans="1:15" s="236" customFormat="1" x14ac:dyDescent="0.2">
      <c r="A132" s="237" t="str">
        <f>name!E$8</f>
        <v>Skilled trades occupations</v>
      </c>
      <c r="B132" s="302">
        <v>0.26376600410366702</v>
      </c>
      <c r="C132" s="302">
        <v>9.5946696443914882E-3</v>
      </c>
      <c r="D132" s="302">
        <v>4.7339303461945176E-2</v>
      </c>
      <c r="E132" s="302">
        <f t="shared" si="63"/>
        <v>0.32069997721000365</v>
      </c>
      <c r="F132" s="303"/>
      <c r="G132" s="302">
        <v>0.18352846666256403</v>
      </c>
      <c r="H132" s="302">
        <v>7.9490723137746272E-2</v>
      </c>
      <c r="I132" s="302">
        <v>2.6914694371588128E-3</v>
      </c>
      <c r="J132" s="302">
        <f>SUM(G132:I132)</f>
        <v>0.26571065923746912</v>
      </c>
      <c r="K132" s="303"/>
      <c r="L132" s="302">
        <v>0.17841564325403525</v>
      </c>
      <c r="M132" s="302">
        <v>0.11955169495565969</v>
      </c>
      <c r="N132" s="302">
        <v>2.4364354628145096E-3</v>
      </c>
      <c r="O132" s="302">
        <f t="shared" si="65"/>
        <v>0.30040377367250948</v>
      </c>
    </row>
    <row r="133" spans="1:15" s="236" customFormat="1" x14ac:dyDescent="0.2">
      <c r="A133" s="237" t="str">
        <f>name!E$9</f>
        <v>Caring, leisure and other service occupations</v>
      </c>
      <c r="B133" s="302">
        <v>5.2813413896911944E-2</v>
      </c>
      <c r="C133" s="302">
        <v>6.7430599103895624E-3</v>
      </c>
      <c r="D133" s="302">
        <v>9.5466216955201778E-3</v>
      </c>
      <c r="E133" s="302">
        <f t="shared" si="63"/>
        <v>6.910309550282169E-2</v>
      </c>
      <c r="F133" s="303"/>
      <c r="G133" s="302">
        <v>5.2963476997890731E-2</v>
      </c>
      <c r="H133" s="302">
        <v>1.4036787192091246E-2</v>
      </c>
      <c r="I133" s="302">
        <v>1.0183535679839132E-3</v>
      </c>
      <c r="J133" s="302">
        <f t="shared" ref="J133:J136" si="66">SUM(G133:I133)</f>
        <v>6.8018617757965888E-2</v>
      </c>
      <c r="K133" s="303"/>
      <c r="L133" s="302">
        <v>7.1814324437028509E-2</v>
      </c>
      <c r="M133" s="302">
        <v>1.0870843031798902E-2</v>
      </c>
      <c r="N133" s="302">
        <v>1.1456430456878845E-3</v>
      </c>
      <c r="O133" s="302">
        <f t="shared" si="65"/>
        <v>8.3830810514515297E-2</v>
      </c>
    </row>
    <row r="134" spans="1:15" s="236" customFormat="1" x14ac:dyDescent="0.2">
      <c r="A134" s="237" t="str">
        <f>name!E$10</f>
        <v>Sales and customer service occupations</v>
      </c>
      <c r="B134" s="302">
        <v>6.6435193096685025E-2</v>
      </c>
      <c r="C134" s="302">
        <v>2.2287295698950032E-2</v>
      </c>
      <c r="D134" s="302">
        <v>7.3810757846693989E-3</v>
      </c>
      <c r="E134" s="302">
        <f t="shared" si="63"/>
        <v>9.610356458030446E-2</v>
      </c>
      <c r="F134" s="303"/>
      <c r="G134" s="302">
        <v>5.9103531544145382E-2</v>
      </c>
      <c r="H134" s="302">
        <v>8.3881886661045069E-2</v>
      </c>
      <c r="I134" s="302">
        <v>3.0278730560825978E-4</v>
      </c>
      <c r="J134" s="302">
        <f t="shared" si="66"/>
        <v>0.14328820551079871</v>
      </c>
      <c r="K134" s="303"/>
      <c r="L134" s="302">
        <v>7.6456548039460281E-2</v>
      </c>
      <c r="M134" s="302">
        <v>6.6198356173847409E-2</v>
      </c>
      <c r="N134" s="302">
        <v>1.871347462274244E-4</v>
      </c>
      <c r="O134" s="302">
        <f t="shared" si="65"/>
        <v>0.14284203895953509</v>
      </c>
    </row>
    <row r="135" spans="1:15" s="236" customFormat="1" x14ac:dyDescent="0.2">
      <c r="A135" s="237" t="str">
        <f>name!E$11</f>
        <v>Process, plant and machine operatives</v>
      </c>
      <c r="B135" s="302">
        <v>0.63575794999112101</v>
      </c>
      <c r="C135" s="302">
        <v>9.7900187480536808E-3</v>
      </c>
      <c r="D135" s="302">
        <v>7.5520792225931338E-3</v>
      </c>
      <c r="E135" s="302">
        <f t="shared" si="63"/>
        <v>0.65310004796176779</v>
      </c>
      <c r="F135" s="303"/>
      <c r="G135" s="302">
        <v>0.42150288130627156</v>
      </c>
      <c r="H135" s="302">
        <v>0.10921034070305061</v>
      </c>
      <c r="I135" s="302">
        <v>4.6277542705307662E-4</v>
      </c>
      <c r="J135" s="302">
        <f t="shared" si="66"/>
        <v>0.53117599743637522</v>
      </c>
      <c r="K135" s="303"/>
      <c r="L135" s="302">
        <v>0.456512933986849</v>
      </c>
      <c r="M135" s="302">
        <v>0.1369201516874585</v>
      </c>
      <c r="N135" s="302">
        <v>2.3595637436980629E-4</v>
      </c>
      <c r="O135" s="302">
        <f t="shared" si="65"/>
        <v>0.59366904204867732</v>
      </c>
    </row>
    <row r="136" spans="1:15" s="236" customFormat="1" x14ac:dyDescent="0.2">
      <c r="A136" s="237" t="str">
        <f>name!E$12</f>
        <v>Elementary occupations</v>
      </c>
      <c r="B136" s="302">
        <v>0.44689998380096535</v>
      </c>
      <c r="C136" s="302">
        <v>3.9676451411854996E-2</v>
      </c>
      <c r="D136" s="302">
        <v>1.4402869798309065E-2</v>
      </c>
      <c r="E136" s="302">
        <f t="shared" si="63"/>
        <v>0.50097930501112942</v>
      </c>
      <c r="F136" s="303"/>
      <c r="G136" s="302">
        <v>0.29034484395474941</v>
      </c>
      <c r="H136" s="302">
        <v>7.3988625077290468E-2</v>
      </c>
      <c r="I136" s="302">
        <v>9.076508412742359E-4</v>
      </c>
      <c r="J136" s="302">
        <f t="shared" si="66"/>
        <v>0.36524111987331415</v>
      </c>
      <c r="K136" s="303"/>
      <c r="L136" s="302">
        <v>0.27533754205575961</v>
      </c>
      <c r="M136" s="302">
        <v>9.2667807391760615E-2</v>
      </c>
      <c r="N136" s="302">
        <v>1.8119697223046092E-3</v>
      </c>
      <c r="O136" s="302">
        <f t="shared" si="65"/>
        <v>0.36981731916982485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2.4079258859854846</v>
      </c>
      <c r="C138" s="311">
        <f t="shared" ref="C138:E138" si="67">SUM(C128:C136)</f>
        <v>0.21540159796194208</v>
      </c>
      <c r="D138" s="311">
        <f t="shared" si="67"/>
        <v>0.1526725160525646</v>
      </c>
      <c r="E138" s="311">
        <f t="shared" si="67"/>
        <v>2.7759999999999909</v>
      </c>
      <c r="F138" s="311"/>
      <c r="G138" s="311">
        <f t="shared" ref="G138:J138" si="68">SUM(G128:G136)</f>
        <v>1.951018593961692</v>
      </c>
      <c r="H138" s="311">
        <f t="shared" si="68"/>
        <v>0.72375817403149822</v>
      </c>
      <c r="I138" s="311">
        <f t="shared" si="68"/>
        <v>1.1223232006807242E-2</v>
      </c>
      <c r="J138" s="311">
        <f t="shared" si="68"/>
        <v>2.6859999999999973</v>
      </c>
      <c r="K138" s="311"/>
      <c r="L138" s="311">
        <f t="shared" ref="L138:O138" si="69">SUM(L128:L136)</f>
        <v>2.1561477740714206</v>
      </c>
      <c r="M138" s="311">
        <f t="shared" si="69"/>
        <v>0.80205726613254136</v>
      </c>
      <c r="N138" s="311">
        <f t="shared" si="69"/>
        <v>1.1794959796033103E-2</v>
      </c>
      <c r="O138" s="311">
        <f t="shared" si="69"/>
        <v>2.9699999999999953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1.0700747812294866</v>
      </c>
      <c r="C145" s="302">
        <v>0.14581341504918899</v>
      </c>
      <c r="D145" s="302">
        <v>0.38143229747792251</v>
      </c>
      <c r="E145" s="302">
        <f>SUM(B145:D145)</f>
        <v>1.5973204937565981</v>
      </c>
      <c r="F145" s="303"/>
      <c r="G145" s="302">
        <v>1.3139804300377356</v>
      </c>
      <c r="H145" s="302">
        <v>0.22424927144091952</v>
      </c>
      <c r="I145" s="302">
        <v>1.0263341381891424</v>
      </c>
      <c r="J145" s="302">
        <f>SUM(G145:I145)</f>
        <v>2.5645638396677972</v>
      </c>
      <c r="K145" s="303"/>
      <c r="L145" s="302">
        <v>1.2754355134960067</v>
      </c>
      <c r="M145" s="302">
        <v>0.24728295691265864</v>
      </c>
      <c r="N145" s="302">
        <v>1.1070966691098174</v>
      </c>
      <c r="O145" s="302">
        <f>SUM(L145:N145)</f>
        <v>2.6298151395184828</v>
      </c>
    </row>
    <row r="146" spans="1:15" s="236" customFormat="1" x14ac:dyDescent="0.2">
      <c r="A146" s="237" t="str">
        <f>name!E$5</f>
        <v>Professional occupations</v>
      </c>
      <c r="B146" s="302">
        <v>1.8815640333023602</v>
      </c>
      <c r="C146" s="302">
        <v>0.10187226552409727</v>
      </c>
      <c r="D146" s="302">
        <v>0.27401085160847094</v>
      </c>
      <c r="E146" s="302">
        <f t="shared" ref="E146:E153" si="70">SUM(B146:D146)</f>
        <v>2.2574471504349285</v>
      </c>
      <c r="F146" s="303"/>
      <c r="G146" s="302">
        <v>2.5204570094990584</v>
      </c>
      <c r="H146" s="302">
        <v>0.13440193924605501</v>
      </c>
      <c r="I146" s="302">
        <v>0.69102193742230822</v>
      </c>
      <c r="J146" s="302">
        <f t="shared" ref="J146:J148" si="71">SUM(G146:I146)</f>
        <v>3.3458808861674219</v>
      </c>
      <c r="K146" s="303"/>
      <c r="L146" s="302">
        <v>3.4610921123324192</v>
      </c>
      <c r="M146" s="302">
        <v>0.16064360070266032</v>
      </c>
      <c r="N146" s="302">
        <v>0.56573250822860977</v>
      </c>
      <c r="O146" s="302">
        <f t="shared" ref="O146:O153" si="72">SUM(L146:N146)</f>
        <v>4.1874682212636891</v>
      </c>
    </row>
    <row r="147" spans="1:15" s="236" customFormat="1" x14ac:dyDescent="0.2">
      <c r="A147" s="237" t="str">
        <f>name!E$6</f>
        <v>Associate professional occupations</v>
      </c>
      <c r="B147" s="302">
        <v>0.91810045418836805</v>
      </c>
      <c r="C147" s="302">
        <v>0.13793991723266855</v>
      </c>
      <c r="D147" s="302">
        <v>9.8629282955272235E-2</v>
      </c>
      <c r="E147" s="302">
        <f t="shared" si="70"/>
        <v>1.1546696543763089</v>
      </c>
      <c r="F147" s="303"/>
      <c r="G147" s="302">
        <v>1.1879218688459654</v>
      </c>
      <c r="H147" s="302">
        <v>0.16751524602647594</v>
      </c>
      <c r="I147" s="302">
        <v>0.19494777024801963</v>
      </c>
      <c r="J147" s="302">
        <f t="shared" si="71"/>
        <v>1.5503848851204609</v>
      </c>
      <c r="K147" s="303"/>
      <c r="L147" s="302">
        <v>1.2910145875795409</v>
      </c>
      <c r="M147" s="302">
        <v>0.16017288283069114</v>
      </c>
      <c r="N147" s="302">
        <v>0.21165792006560752</v>
      </c>
      <c r="O147" s="302">
        <f t="shared" si="72"/>
        <v>1.6628453904758396</v>
      </c>
    </row>
    <row r="148" spans="1:15" s="236" customFormat="1" x14ac:dyDescent="0.2">
      <c r="A148" s="237" t="str">
        <f>name!E$7</f>
        <v>Administrative and secretarial occupations</v>
      </c>
      <c r="B148" s="302">
        <v>1.13247491253025</v>
      </c>
      <c r="C148" s="302">
        <v>0.78399065384511568</v>
      </c>
      <c r="D148" s="302">
        <v>0.21621978617386348</v>
      </c>
      <c r="E148" s="302">
        <f t="shared" si="70"/>
        <v>2.1326853525492293</v>
      </c>
      <c r="F148" s="303"/>
      <c r="G148" s="302">
        <v>1.2374371651204732</v>
      </c>
      <c r="H148" s="302">
        <v>0.74895497418994517</v>
      </c>
      <c r="I148" s="302">
        <v>0.22877079438089179</v>
      </c>
      <c r="J148" s="302">
        <f t="shared" si="71"/>
        <v>2.2151629336913099</v>
      </c>
      <c r="K148" s="303"/>
      <c r="L148" s="302">
        <v>1.1378693384069556</v>
      </c>
      <c r="M148" s="302">
        <v>0.76391567056487331</v>
      </c>
      <c r="N148" s="302">
        <v>0.17361110491295251</v>
      </c>
      <c r="O148" s="302">
        <f t="shared" si="72"/>
        <v>2.0753961138847812</v>
      </c>
    </row>
    <row r="149" spans="1:15" s="236" customFormat="1" x14ac:dyDescent="0.2">
      <c r="A149" s="237" t="str">
        <f>name!E$8</f>
        <v>Skilled trades occupations</v>
      </c>
      <c r="B149" s="302">
        <v>6.0858502220867363</v>
      </c>
      <c r="C149" s="302">
        <v>0.33598432275889362</v>
      </c>
      <c r="D149" s="302">
        <v>5.1435490551867309</v>
      </c>
      <c r="E149" s="302">
        <f t="shared" si="70"/>
        <v>11.56538360003236</v>
      </c>
      <c r="F149" s="303"/>
      <c r="G149" s="302">
        <v>5.0166253281463344</v>
      </c>
      <c r="H149" s="302">
        <v>0.17726923266695443</v>
      </c>
      <c r="I149" s="302">
        <v>8.9404965521111119</v>
      </c>
      <c r="J149" s="302">
        <f>SUM(G149:I149)</f>
        <v>14.134391112924401</v>
      </c>
      <c r="K149" s="303"/>
      <c r="L149" s="302">
        <v>3.8876386362717783</v>
      </c>
      <c r="M149" s="302">
        <v>0.25089972931801319</v>
      </c>
      <c r="N149" s="302">
        <v>8.9606157217829168</v>
      </c>
      <c r="O149" s="302">
        <f t="shared" si="72"/>
        <v>13.099154087372709</v>
      </c>
    </row>
    <row r="150" spans="1:15" s="236" customFormat="1" x14ac:dyDescent="0.2">
      <c r="A150" s="237" t="str">
        <f>name!E$9</f>
        <v>Caring, leisure and other service occupations</v>
      </c>
      <c r="B150" s="302">
        <v>3.2327285065689167E-2</v>
      </c>
      <c r="C150" s="302">
        <v>1.7852744111033804E-2</v>
      </c>
      <c r="D150" s="302">
        <v>8.0567802551355476E-3</v>
      </c>
      <c r="E150" s="302">
        <f t="shared" si="70"/>
        <v>5.8236809431858522E-2</v>
      </c>
      <c r="F150" s="303"/>
      <c r="G150" s="302">
        <v>3.6175267942932486E-2</v>
      </c>
      <c r="H150" s="302">
        <v>1.6118323178555202E-2</v>
      </c>
      <c r="I150" s="302">
        <v>1.1828941950026282E-2</v>
      </c>
      <c r="J150" s="302">
        <f t="shared" ref="J150:J153" si="73">SUM(G150:I150)</f>
        <v>6.4122533071513971E-2</v>
      </c>
      <c r="K150" s="303"/>
      <c r="L150" s="302">
        <v>3.3396343945635662E-2</v>
      </c>
      <c r="M150" s="302">
        <v>1.3255248742408701E-2</v>
      </c>
      <c r="N150" s="302">
        <v>1.7379763773161024E-2</v>
      </c>
      <c r="O150" s="302">
        <f t="shared" si="72"/>
        <v>6.4031356461205391E-2</v>
      </c>
    </row>
    <row r="151" spans="1:15" s="236" customFormat="1" x14ac:dyDescent="0.2">
      <c r="A151" s="237" t="str">
        <f>name!E$10</f>
        <v>Sales and customer service occupations</v>
      </c>
      <c r="B151" s="302">
        <v>0.26460247799497677</v>
      </c>
      <c r="C151" s="302">
        <v>0.1690331480631877</v>
      </c>
      <c r="D151" s="302">
        <v>4.7243639020061901E-2</v>
      </c>
      <c r="E151" s="302">
        <f t="shared" si="70"/>
        <v>0.48087926507822637</v>
      </c>
      <c r="F151" s="303"/>
      <c r="G151" s="302">
        <v>0.28157010761754309</v>
      </c>
      <c r="H151" s="302">
        <v>0.17180318717349463</v>
      </c>
      <c r="I151" s="302">
        <v>7.939518900564782E-2</v>
      </c>
      <c r="J151" s="302">
        <f t="shared" si="73"/>
        <v>0.53276848379668551</v>
      </c>
      <c r="K151" s="303"/>
      <c r="L151" s="302">
        <v>0.29284594842044759</v>
      </c>
      <c r="M151" s="302">
        <v>0.18574861508523435</v>
      </c>
      <c r="N151" s="302">
        <v>8.7444569145311193E-2</v>
      </c>
      <c r="O151" s="302">
        <f t="shared" si="72"/>
        <v>0.56603913265099315</v>
      </c>
    </row>
    <row r="152" spans="1:15" s="236" customFormat="1" x14ac:dyDescent="0.2">
      <c r="A152" s="237" t="str">
        <f>name!E$11</f>
        <v>Process, plant and machine operatives</v>
      </c>
      <c r="B152" s="302">
        <v>1.4497816671502071</v>
      </c>
      <c r="C152" s="302">
        <v>7.3904821991704853E-2</v>
      </c>
      <c r="D152" s="302">
        <v>0.34828829542005446</v>
      </c>
      <c r="E152" s="302">
        <f t="shared" si="70"/>
        <v>1.8719747845619663</v>
      </c>
      <c r="F152" s="303"/>
      <c r="G152" s="302">
        <v>1.205681961665106</v>
      </c>
      <c r="H152" s="302">
        <v>6.8152736256881244E-2</v>
      </c>
      <c r="I152" s="302">
        <v>0.830764549539036</v>
      </c>
      <c r="J152" s="302">
        <f t="shared" si="73"/>
        <v>2.1045992474610231</v>
      </c>
      <c r="K152" s="303"/>
      <c r="L152" s="302">
        <v>1.0695483351384283</v>
      </c>
      <c r="M152" s="302">
        <v>6.4971357641838423E-2</v>
      </c>
      <c r="N152" s="302">
        <v>1.2356018295853821</v>
      </c>
      <c r="O152" s="302">
        <f t="shared" si="72"/>
        <v>2.3701215223656487</v>
      </c>
    </row>
    <row r="153" spans="1:15" s="236" customFormat="1" x14ac:dyDescent="0.2">
      <c r="A153" s="237" t="str">
        <f>name!E$12</f>
        <v>Elementary occupations</v>
      </c>
      <c r="B153" s="302">
        <v>0.7796020256234677</v>
      </c>
      <c r="C153" s="302">
        <v>0.41668228425346671</v>
      </c>
      <c r="D153" s="302">
        <v>0.44911857990157372</v>
      </c>
      <c r="E153" s="302">
        <f t="shared" si="70"/>
        <v>1.6454028897785082</v>
      </c>
      <c r="F153" s="303"/>
      <c r="G153" s="302">
        <v>0.62715907644846725</v>
      </c>
      <c r="H153" s="302">
        <v>0.31429691184753183</v>
      </c>
      <c r="I153" s="302">
        <v>0.81067008980335864</v>
      </c>
      <c r="J153" s="302">
        <f t="shared" si="73"/>
        <v>1.7521260780993577</v>
      </c>
      <c r="K153" s="303"/>
      <c r="L153" s="302">
        <v>0.75496515753210791</v>
      </c>
      <c r="M153" s="302">
        <v>0.30134221061078731</v>
      </c>
      <c r="N153" s="302">
        <v>1.1218216678637123</v>
      </c>
      <c r="O153" s="302">
        <f t="shared" si="72"/>
        <v>2.1781290360066077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13.614377859171542</v>
      </c>
      <c r="C155" s="311">
        <f t="shared" ref="C155:E155" si="74">SUM(C145:C153)</f>
        <v>2.1830735728293575</v>
      </c>
      <c r="D155" s="311">
        <f t="shared" si="74"/>
        <v>6.9665485679990855</v>
      </c>
      <c r="E155" s="311">
        <f t="shared" si="74"/>
        <v>22.763999999999985</v>
      </c>
      <c r="F155" s="311"/>
      <c r="G155" s="311">
        <f t="shared" ref="G155:J155" si="75">SUM(G145:G153)</f>
        <v>13.427008215323617</v>
      </c>
      <c r="H155" s="311">
        <f t="shared" si="75"/>
        <v>2.0227618220268129</v>
      </c>
      <c r="I155" s="311">
        <f t="shared" si="75"/>
        <v>12.814229962649545</v>
      </c>
      <c r="J155" s="311">
        <f t="shared" si="75"/>
        <v>28.263999999999978</v>
      </c>
      <c r="K155" s="311"/>
      <c r="L155" s="311">
        <f t="shared" ref="L155:O155" si="76">SUM(L145:L153)</f>
        <v>13.203805973123321</v>
      </c>
      <c r="M155" s="311">
        <f t="shared" si="76"/>
        <v>2.1482322724091651</v>
      </c>
      <c r="N155" s="311">
        <f t="shared" si="76"/>
        <v>13.48096175446747</v>
      </c>
      <c r="O155" s="311">
        <f t="shared" si="76"/>
        <v>28.832999999999963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5.2751138382447591</v>
      </c>
      <c r="C162" s="302">
        <v>0.60930174806399695</v>
      </c>
      <c r="D162" s="302">
        <v>1.2464957607178435</v>
      </c>
      <c r="E162" s="302">
        <f>SUM(B162:D162)</f>
        <v>7.1309113470265997</v>
      </c>
      <c r="F162" s="303"/>
      <c r="G162" s="302">
        <v>5.8726145535905578</v>
      </c>
      <c r="H162" s="302">
        <v>1.0489599174002247</v>
      </c>
      <c r="I162" s="302">
        <v>1.3191146603962545</v>
      </c>
      <c r="J162" s="302">
        <f>SUM(G162:I162)</f>
        <v>8.2406891313870361</v>
      </c>
      <c r="K162" s="303"/>
      <c r="L162" s="302">
        <v>6.0412272715448099</v>
      </c>
      <c r="M162" s="302">
        <v>1.1731977725088303</v>
      </c>
      <c r="N162" s="302">
        <v>1.4791803784805198</v>
      </c>
      <c r="O162" s="302">
        <f>SUM(L162:N162)</f>
        <v>8.6936054225341604</v>
      </c>
    </row>
    <row r="163" spans="1:15" s="236" customFormat="1" x14ac:dyDescent="0.2">
      <c r="A163" s="237" t="str">
        <f>name!E$5</f>
        <v>Professional occupations</v>
      </c>
      <c r="B163" s="302">
        <v>3.4203922411517844</v>
      </c>
      <c r="C163" s="302">
        <v>0.9502806516329223</v>
      </c>
      <c r="D163" s="302">
        <v>0.37844024311567331</v>
      </c>
      <c r="E163" s="302">
        <f t="shared" ref="E163:E170" si="77">SUM(B163:D163)</f>
        <v>4.7491131359003802</v>
      </c>
      <c r="F163" s="303"/>
      <c r="G163" s="302">
        <v>4.3057692009512536</v>
      </c>
      <c r="H163" s="302">
        <v>1.3213883953154417</v>
      </c>
      <c r="I163" s="302">
        <v>0.29627904207653055</v>
      </c>
      <c r="J163" s="302">
        <f t="shared" ref="J163:J165" si="78">SUM(G163:I163)</f>
        <v>5.923436638343226</v>
      </c>
      <c r="K163" s="303"/>
      <c r="L163" s="302">
        <v>5.7628617532614879</v>
      </c>
      <c r="M163" s="302">
        <v>1.3891015108340039</v>
      </c>
      <c r="N163" s="302">
        <v>0.23446202848611314</v>
      </c>
      <c r="O163" s="302">
        <f t="shared" ref="O163:O170" si="79">SUM(L163:N163)</f>
        <v>7.3864252925816043</v>
      </c>
    </row>
    <row r="164" spans="1:15" s="236" customFormat="1" x14ac:dyDescent="0.2">
      <c r="A164" s="237" t="str">
        <f>name!E$6</f>
        <v>Associate professional occupations</v>
      </c>
      <c r="B164" s="302">
        <v>3.2970149795661619</v>
      </c>
      <c r="C164" s="302">
        <v>0.8636678480695924</v>
      </c>
      <c r="D164" s="302">
        <v>0.21960798453904035</v>
      </c>
      <c r="E164" s="302">
        <f t="shared" si="77"/>
        <v>4.3802908121747945</v>
      </c>
      <c r="F164" s="303"/>
      <c r="G164" s="302">
        <v>3.7662417235592307</v>
      </c>
      <c r="H164" s="302">
        <v>1.0552456642069348</v>
      </c>
      <c r="I164" s="302">
        <v>0.18265831916709924</v>
      </c>
      <c r="J164" s="302">
        <f t="shared" si="78"/>
        <v>5.0041457069332642</v>
      </c>
      <c r="K164" s="303"/>
      <c r="L164" s="302">
        <v>4.238559241067569</v>
      </c>
      <c r="M164" s="302">
        <v>0.9663726098296973</v>
      </c>
      <c r="N164" s="302">
        <v>0.17111154075488497</v>
      </c>
      <c r="O164" s="302">
        <f t="shared" si="79"/>
        <v>5.3760433916521517</v>
      </c>
    </row>
    <row r="165" spans="1:15" s="236" customFormat="1" x14ac:dyDescent="0.2">
      <c r="A165" s="237" t="str">
        <f>name!E$7</f>
        <v>Administrative and secretarial occupations</v>
      </c>
      <c r="B165" s="302">
        <v>3.785652741431623</v>
      </c>
      <c r="C165" s="302">
        <v>1.8940068429751169</v>
      </c>
      <c r="D165" s="302">
        <v>7.267969888355863E-2</v>
      </c>
      <c r="E165" s="302">
        <f t="shared" si="77"/>
        <v>5.7523392832902989</v>
      </c>
      <c r="F165" s="303"/>
      <c r="G165" s="302">
        <v>3.8932884254854443</v>
      </c>
      <c r="H165" s="302">
        <v>2.0414503227370671</v>
      </c>
      <c r="I165" s="302">
        <v>9.4307782390889244E-2</v>
      </c>
      <c r="J165" s="302">
        <f t="shared" si="78"/>
        <v>6.0290465306134005</v>
      </c>
      <c r="K165" s="303"/>
      <c r="L165" s="302">
        <v>4.3968585675396001</v>
      </c>
      <c r="M165" s="302">
        <v>1.8940447650922376</v>
      </c>
      <c r="N165" s="302">
        <v>6.7418735474030503E-2</v>
      </c>
      <c r="O165" s="302">
        <f t="shared" si="79"/>
        <v>6.3583220681058679</v>
      </c>
    </row>
    <row r="166" spans="1:15" s="236" customFormat="1" x14ac:dyDescent="0.2">
      <c r="A166" s="237" t="str">
        <f>name!E$8</f>
        <v>Skilled trades occupations</v>
      </c>
      <c r="B166" s="302">
        <v>4.1553568179702429</v>
      </c>
      <c r="C166" s="302">
        <v>0.60141751909285524</v>
      </c>
      <c r="D166" s="302">
        <v>1.1195842249114891</v>
      </c>
      <c r="E166" s="302">
        <f t="shared" si="77"/>
        <v>5.8763585619745875</v>
      </c>
      <c r="F166" s="303"/>
      <c r="G166" s="302">
        <v>3.5849577004832298</v>
      </c>
      <c r="H166" s="302">
        <v>0.53600682757180973</v>
      </c>
      <c r="I166" s="302">
        <v>0.71730237595529978</v>
      </c>
      <c r="J166" s="302">
        <f>SUM(G166:I166)</f>
        <v>4.8382669040103394</v>
      </c>
      <c r="K166" s="303"/>
      <c r="L166" s="302">
        <v>3.2535432816861967</v>
      </c>
      <c r="M166" s="302">
        <v>0.58990898998829133</v>
      </c>
      <c r="N166" s="302">
        <v>0.84162829914641246</v>
      </c>
      <c r="O166" s="302">
        <f t="shared" si="79"/>
        <v>4.6850805708209</v>
      </c>
    </row>
    <row r="167" spans="1:15" s="236" customFormat="1" x14ac:dyDescent="0.2">
      <c r="A167" s="237" t="str">
        <f>name!E$9</f>
        <v>Caring, leisure and other service occupations</v>
      </c>
      <c r="B167" s="302">
        <v>0.31421643729072274</v>
      </c>
      <c r="C167" s="302">
        <v>0.11365415193627747</v>
      </c>
      <c r="D167" s="302">
        <v>3.5526035995292048E-2</v>
      </c>
      <c r="E167" s="302">
        <f t="shared" si="77"/>
        <v>0.46339662522229225</v>
      </c>
      <c r="F167" s="303"/>
      <c r="G167" s="302">
        <v>0.32342438373217142</v>
      </c>
      <c r="H167" s="302">
        <v>0.10557615692084939</v>
      </c>
      <c r="I167" s="302">
        <v>6.7823895028662734E-2</v>
      </c>
      <c r="J167" s="302">
        <f t="shared" ref="J167:J170" si="80">SUM(G167:I167)</f>
        <v>0.49682443568168355</v>
      </c>
      <c r="K167" s="303"/>
      <c r="L167" s="302">
        <v>0.4226481128189708</v>
      </c>
      <c r="M167" s="302">
        <v>7.6662008330699569E-2</v>
      </c>
      <c r="N167" s="302">
        <v>0.11957943752460143</v>
      </c>
      <c r="O167" s="302">
        <f t="shared" si="79"/>
        <v>0.61888955867427176</v>
      </c>
    </row>
    <row r="168" spans="1:15" s="236" customFormat="1" x14ac:dyDescent="0.2">
      <c r="A168" s="237" t="str">
        <f>name!E$10</f>
        <v>Sales and customer service occupations</v>
      </c>
      <c r="B168" s="302">
        <v>3.671897085859646</v>
      </c>
      <c r="C168" s="302">
        <v>11.345918400702574</v>
      </c>
      <c r="D168" s="302">
        <v>0.57513117359031696</v>
      </c>
      <c r="E168" s="302">
        <f t="shared" si="77"/>
        <v>15.592946660152537</v>
      </c>
      <c r="F168" s="303"/>
      <c r="G168" s="302">
        <v>3.3001379707145295</v>
      </c>
      <c r="H168" s="302">
        <v>11.03648198765536</v>
      </c>
      <c r="I168" s="302">
        <v>0.37590281653373414</v>
      </c>
      <c r="J168" s="302">
        <f t="shared" si="80"/>
        <v>14.712522774903626</v>
      </c>
      <c r="K168" s="303"/>
      <c r="L168" s="302">
        <v>2.8481617474589696</v>
      </c>
      <c r="M168" s="302">
        <v>9.7200022466135714</v>
      </c>
      <c r="N168" s="302">
        <v>0.25780799516654335</v>
      </c>
      <c r="O168" s="302">
        <f t="shared" si="79"/>
        <v>12.825971989239084</v>
      </c>
    </row>
    <row r="169" spans="1:15" s="236" customFormat="1" x14ac:dyDescent="0.2">
      <c r="A169" s="237" t="str">
        <f>name!E$11</f>
        <v>Process, plant and machine operatives</v>
      </c>
      <c r="B169" s="302">
        <v>4.088871461220851</v>
      </c>
      <c r="C169" s="302">
        <v>0.82571109156415223</v>
      </c>
      <c r="D169" s="302">
        <v>0.10871226402297475</v>
      </c>
      <c r="E169" s="302">
        <f t="shared" si="77"/>
        <v>5.0232948168079776</v>
      </c>
      <c r="F169" s="303"/>
      <c r="G169" s="302">
        <v>3.2554660072484931</v>
      </c>
      <c r="H169" s="302">
        <v>0.88482418071986291</v>
      </c>
      <c r="I169" s="302">
        <v>9.4876904596455522E-2</v>
      </c>
      <c r="J169" s="302">
        <f t="shared" si="80"/>
        <v>4.2351670925648115</v>
      </c>
      <c r="K169" s="303"/>
      <c r="L169" s="302">
        <v>3.0744157544228554</v>
      </c>
      <c r="M169" s="302">
        <v>0.95962375066102867</v>
      </c>
      <c r="N169" s="302">
        <v>0.1265619810007817</v>
      </c>
      <c r="O169" s="302">
        <f t="shared" si="79"/>
        <v>4.1606014860846656</v>
      </c>
    </row>
    <row r="170" spans="1:15" s="236" customFormat="1" x14ac:dyDescent="0.2">
      <c r="A170" s="237" t="str">
        <f>name!E$12</f>
        <v>Elementary occupations</v>
      </c>
      <c r="B170" s="302">
        <v>3.4290417803772999</v>
      </c>
      <c r="C170" s="302">
        <v>3.0287966877753045</v>
      </c>
      <c r="D170" s="302">
        <v>0.12451028929794369</v>
      </c>
      <c r="E170" s="302">
        <f t="shared" si="77"/>
        <v>6.5823487574505481</v>
      </c>
      <c r="F170" s="303"/>
      <c r="G170" s="302">
        <v>2.624399863989018</v>
      </c>
      <c r="H170" s="302">
        <v>2.5262530413067923</v>
      </c>
      <c r="I170" s="302">
        <v>0.11024788026686856</v>
      </c>
      <c r="J170" s="302">
        <f t="shared" si="80"/>
        <v>5.2609007855626793</v>
      </c>
      <c r="K170" s="303"/>
      <c r="L170" s="302">
        <v>2.8148847665462307</v>
      </c>
      <c r="M170" s="302">
        <v>2.617463139738093</v>
      </c>
      <c r="N170" s="302">
        <v>0.18471231402288452</v>
      </c>
      <c r="O170" s="302">
        <f t="shared" si="79"/>
        <v>5.6170602203072084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31.437557383113088</v>
      </c>
      <c r="C172" s="311">
        <f t="shared" ref="C172:E172" si="81">SUM(C162:C170)</f>
        <v>20.232754941812793</v>
      </c>
      <c r="D172" s="311">
        <f t="shared" si="81"/>
        <v>3.8806876750741326</v>
      </c>
      <c r="E172" s="311">
        <f t="shared" si="81"/>
        <v>55.551000000000009</v>
      </c>
      <c r="F172" s="311"/>
      <c r="G172" s="311">
        <f t="shared" ref="G172:J172" si="82">SUM(G162:G170)</f>
        <v>30.926299829753933</v>
      </c>
      <c r="H172" s="311">
        <f t="shared" si="82"/>
        <v>20.556186493834346</v>
      </c>
      <c r="I172" s="311">
        <f t="shared" si="82"/>
        <v>3.2585136764117948</v>
      </c>
      <c r="J172" s="311">
        <f t="shared" si="82"/>
        <v>54.741000000000071</v>
      </c>
      <c r="K172" s="311"/>
      <c r="L172" s="311">
        <f t="shared" ref="L172:O172" si="83">SUM(L162:L170)</f>
        <v>32.853160496346696</v>
      </c>
      <c r="M172" s="311">
        <f t="shared" si="83"/>
        <v>19.386376793596451</v>
      </c>
      <c r="N172" s="311">
        <f t="shared" si="83"/>
        <v>3.4824627100567715</v>
      </c>
      <c r="O172" s="311">
        <f t="shared" si="83"/>
        <v>55.721999999999909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0.90621542047868286</v>
      </c>
      <c r="C179" s="302">
        <v>4.460862181337024E-2</v>
      </c>
      <c r="D179" s="302">
        <v>0.18177144518824656</v>
      </c>
      <c r="E179" s="302">
        <f>SUM(B179:D179)</f>
        <v>1.1325954874802997</v>
      </c>
      <c r="F179" s="303"/>
      <c r="G179" s="302">
        <v>1.1007425806100282</v>
      </c>
      <c r="H179" s="302">
        <v>0.13764734735342202</v>
      </c>
      <c r="I179" s="302">
        <v>0.21811094822403385</v>
      </c>
      <c r="J179" s="302">
        <f>SUM(G179:I179)</f>
        <v>1.456500876187484</v>
      </c>
      <c r="K179" s="303"/>
      <c r="L179" s="302">
        <v>1.2489227011395507</v>
      </c>
      <c r="M179" s="302">
        <v>0.16275366457201942</v>
      </c>
      <c r="N179" s="302">
        <v>0.23911354270570764</v>
      </c>
      <c r="O179" s="302">
        <f>SUM(L179:N179)</f>
        <v>1.6507899084172777</v>
      </c>
    </row>
    <row r="180" spans="1:15" s="236" customFormat="1" x14ac:dyDescent="0.2">
      <c r="A180" s="237" t="str">
        <f>name!E$5</f>
        <v>Professional occupations</v>
      </c>
      <c r="B180" s="302">
        <v>0.65098632462499084</v>
      </c>
      <c r="C180" s="302">
        <v>3.7550676708752367E-2</v>
      </c>
      <c r="D180" s="302">
        <v>6.1063430857619352E-2</v>
      </c>
      <c r="E180" s="302">
        <f t="shared" ref="E180:E187" si="84">SUM(B180:D180)</f>
        <v>0.74960043219136252</v>
      </c>
      <c r="F180" s="303"/>
      <c r="G180" s="302">
        <v>0.8942259785477078</v>
      </c>
      <c r="H180" s="302">
        <v>0.10360040574980814</v>
      </c>
      <c r="I180" s="302">
        <v>6.7359390710935302E-2</v>
      </c>
      <c r="J180" s="302">
        <f t="shared" ref="J180:J182" si="85">SUM(G180:I180)</f>
        <v>1.0651857750084512</v>
      </c>
      <c r="K180" s="303"/>
      <c r="L180" s="302">
        <v>1.286132129274179</v>
      </c>
      <c r="M180" s="302">
        <v>0.1609408001280096</v>
      </c>
      <c r="N180" s="302">
        <v>6.2199556214236569E-2</v>
      </c>
      <c r="O180" s="302">
        <f t="shared" ref="O180:O187" si="86">SUM(L180:N180)</f>
        <v>1.509272485616425</v>
      </c>
    </row>
    <row r="181" spans="1:15" s="236" customFormat="1" x14ac:dyDescent="0.2">
      <c r="A181" s="237" t="str">
        <f>name!E$6</f>
        <v>Associate professional occupations</v>
      </c>
      <c r="B181" s="302">
        <v>0.65005350161245745</v>
      </c>
      <c r="C181" s="302">
        <v>5.9362733434794195E-2</v>
      </c>
      <c r="D181" s="302">
        <v>3.42148013562735E-2</v>
      </c>
      <c r="E181" s="302">
        <f t="shared" si="84"/>
        <v>0.74363103640352513</v>
      </c>
      <c r="F181" s="303"/>
      <c r="G181" s="302">
        <v>0.77837020180457428</v>
      </c>
      <c r="H181" s="302">
        <v>0.12157986561278071</v>
      </c>
      <c r="I181" s="302">
        <v>3.7588769094595971E-2</v>
      </c>
      <c r="J181" s="302">
        <f t="shared" si="85"/>
        <v>0.93753883651195091</v>
      </c>
      <c r="K181" s="303"/>
      <c r="L181" s="302">
        <v>0.85788382754819059</v>
      </c>
      <c r="M181" s="302">
        <v>0.15251826924782461</v>
      </c>
      <c r="N181" s="302">
        <v>4.3592539951646796E-2</v>
      </c>
      <c r="O181" s="302">
        <f t="shared" si="86"/>
        <v>1.053994636747662</v>
      </c>
    </row>
    <row r="182" spans="1:15" s="236" customFormat="1" x14ac:dyDescent="0.2">
      <c r="A182" s="237" t="str">
        <f>name!E$7</f>
        <v>Administrative and secretarial occupations</v>
      </c>
      <c r="B182" s="302">
        <v>1.1088653629409888</v>
      </c>
      <c r="C182" s="302">
        <v>0.42274160014224144</v>
      </c>
      <c r="D182" s="302">
        <v>3.2149494204786702E-2</v>
      </c>
      <c r="E182" s="302">
        <f t="shared" si="84"/>
        <v>1.5637564572880169</v>
      </c>
      <c r="F182" s="303"/>
      <c r="G182" s="302">
        <v>1.2042963926730101</v>
      </c>
      <c r="H182" s="302">
        <v>0.5399061049448185</v>
      </c>
      <c r="I182" s="302">
        <v>2.8741757933880278E-2</v>
      </c>
      <c r="J182" s="302">
        <f t="shared" si="85"/>
        <v>1.772944255551709</v>
      </c>
      <c r="K182" s="303"/>
      <c r="L182" s="302">
        <v>1.5363596167015299</v>
      </c>
      <c r="M182" s="302">
        <v>0.57805012744857565</v>
      </c>
      <c r="N182" s="302">
        <v>2.9666145363775782E-2</v>
      </c>
      <c r="O182" s="302">
        <f t="shared" si="86"/>
        <v>2.1440758895138812</v>
      </c>
    </row>
    <row r="183" spans="1:15" s="236" customFormat="1" x14ac:dyDescent="0.2">
      <c r="A183" s="237" t="str">
        <f>name!E$8</f>
        <v>Skilled trades occupations</v>
      </c>
      <c r="B183" s="302">
        <v>0.57756100759558826</v>
      </c>
      <c r="C183" s="302">
        <v>0.14924450925727414</v>
      </c>
      <c r="D183" s="302">
        <v>0.20522789211837789</v>
      </c>
      <c r="E183" s="302">
        <f t="shared" si="84"/>
        <v>0.93203340897124032</v>
      </c>
      <c r="F183" s="303"/>
      <c r="G183" s="302">
        <v>0.44190091605382376</v>
      </c>
      <c r="H183" s="302">
        <v>0.10718617319823914</v>
      </c>
      <c r="I183" s="302">
        <v>0.14491880476394792</v>
      </c>
      <c r="J183" s="302">
        <f>SUM(G183:I183)</f>
        <v>0.69400589401601087</v>
      </c>
      <c r="K183" s="303"/>
      <c r="L183" s="302">
        <v>0.36366223008562126</v>
      </c>
      <c r="M183" s="302">
        <v>0.16290443597212681</v>
      </c>
      <c r="N183" s="302">
        <v>0.15115354410606163</v>
      </c>
      <c r="O183" s="302">
        <f t="shared" si="86"/>
        <v>0.67772021016380968</v>
      </c>
    </row>
    <row r="184" spans="1:15" s="236" customFormat="1" x14ac:dyDescent="0.2">
      <c r="A184" s="237" t="str">
        <f>name!E$9</f>
        <v>Caring, leisure and other service occupations</v>
      </c>
      <c r="B184" s="302">
        <v>0.42151802040314729</v>
      </c>
      <c r="C184" s="302">
        <v>0.20273124803900419</v>
      </c>
      <c r="D184" s="302">
        <v>7.0663694761106052E-2</v>
      </c>
      <c r="E184" s="302">
        <f t="shared" si="84"/>
        <v>0.69491296320325746</v>
      </c>
      <c r="F184" s="303"/>
      <c r="G184" s="302">
        <v>0.42870364047307846</v>
      </c>
      <c r="H184" s="302">
        <v>0.41755436548638453</v>
      </c>
      <c r="I184" s="302">
        <v>7.2614503760003973E-2</v>
      </c>
      <c r="J184" s="302">
        <f t="shared" ref="J184:J187" si="87">SUM(G184:I184)</f>
        <v>0.91887250971946699</v>
      </c>
      <c r="K184" s="303"/>
      <c r="L184" s="302">
        <v>0.36111944021259546</v>
      </c>
      <c r="M184" s="302">
        <v>0.43790601174403099</v>
      </c>
      <c r="N184" s="302">
        <v>9.3884007941198902E-2</v>
      </c>
      <c r="O184" s="302">
        <f t="shared" si="86"/>
        <v>0.89290945989782533</v>
      </c>
    </row>
    <row r="185" spans="1:15" s="236" customFormat="1" x14ac:dyDescent="0.2">
      <c r="A185" s="237" t="str">
        <f>name!E$10</f>
        <v>Sales and customer service occupations</v>
      </c>
      <c r="B185" s="302">
        <v>0.367812995135337</v>
      </c>
      <c r="C185" s="302">
        <v>0.11478876632546786</v>
      </c>
      <c r="D185" s="302">
        <v>3.3620837090942587E-2</v>
      </c>
      <c r="E185" s="302">
        <f t="shared" si="84"/>
        <v>0.51622259855174746</v>
      </c>
      <c r="F185" s="303"/>
      <c r="G185" s="302">
        <v>0.3962949940936546</v>
      </c>
      <c r="H185" s="302">
        <v>0.12630137604123912</v>
      </c>
      <c r="I185" s="302">
        <v>2.8806202860255835E-2</v>
      </c>
      <c r="J185" s="302">
        <f t="shared" si="87"/>
        <v>0.5514025729951495</v>
      </c>
      <c r="K185" s="303"/>
      <c r="L185" s="302">
        <v>0.46098813274868622</v>
      </c>
      <c r="M185" s="302">
        <v>0.18664046173967472</v>
      </c>
      <c r="N185" s="302">
        <v>2.8689665161757829E-2</v>
      </c>
      <c r="O185" s="302">
        <f t="shared" si="86"/>
        <v>0.67631825965011882</v>
      </c>
    </row>
    <row r="186" spans="1:15" s="236" customFormat="1" x14ac:dyDescent="0.2">
      <c r="A186" s="237" t="str">
        <f>name!E$11</f>
        <v>Process, plant and machine operatives</v>
      </c>
      <c r="B186" s="302">
        <v>4.234055438405508</v>
      </c>
      <c r="C186" s="302">
        <v>0.28587860852827879</v>
      </c>
      <c r="D186" s="302">
        <v>1.5127548351572895</v>
      </c>
      <c r="E186" s="302">
        <f t="shared" si="84"/>
        <v>6.032688882091076</v>
      </c>
      <c r="F186" s="303"/>
      <c r="G186" s="302">
        <v>3.4696210043669571</v>
      </c>
      <c r="H186" s="302">
        <v>0.86951420583885342</v>
      </c>
      <c r="I186" s="302">
        <v>1.6714472994799818</v>
      </c>
      <c r="J186" s="302">
        <f t="shared" si="87"/>
        <v>6.0105825096857926</v>
      </c>
      <c r="K186" s="303"/>
      <c r="L186" s="302">
        <v>3.5389550164579324</v>
      </c>
      <c r="M186" s="302">
        <v>1.054268947267412</v>
      </c>
      <c r="N186" s="302">
        <v>1.9625607221990296</v>
      </c>
      <c r="O186" s="302">
        <f t="shared" si="86"/>
        <v>6.5557846859243742</v>
      </c>
    </row>
    <row r="187" spans="1:15" s="236" customFormat="1" x14ac:dyDescent="0.2">
      <c r="A187" s="237" t="str">
        <f>name!E$12</f>
        <v>Elementary occupations</v>
      </c>
      <c r="B187" s="302">
        <v>2.1245518759416511</v>
      </c>
      <c r="C187" s="302">
        <v>0.60254883918088853</v>
      </c>
      <c r="D187" s="302">
        <v>8.6458018696927305E-2</v>
      </c>
      <c r="E187" s="302">
        <f t="shared" si="84"/>
        <v>2.813558733819467</v>
      </c>
      <c r="F187" s="303"/>
      <c r="G187" s="302">
        <v>1.8310122197113838</v>
      </c>
      <c r="H187" s="302">
        <v>0.51754351271133503</v>
      </c>
      <c r="I187" s="302">
        <v>6.8411037901246266E-2</v>
      </c>
      <c r="J187" s="302">
        <f t="shared" si="87"/>
        <v>2.4169667703239655</v>
      </c>
      <c r="K187" s="303"/>
      <c r="L187" s="302">
        <v>2.147536049891416</v>
      </c>
      <c r="M187" s="302">
        <v>0.68402659464745463</v>
      </c>
      <c r="N187" s="302">
        <v>7.657181952977013E-2</v>
      </c>
      <c r="O187" s="302">
        <f t="shared" si="86"/>
        <v>2.9081344640686408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11.041619947138351</v>
      </c>
      <c r="C189" s="311">
        <f t="shared" ref="C189:E189" si="88">SUM(C179:C187)</f>
        <v>1.9194556034300718</v>
      </c>
      <c r="D189" s="311">
        <f t="shared" si="88"/>
        <v>2.2179244494315693</v>
      </c>
      <c r="E189" s="311">
        <f t="shared" si="88"/>
        <v>15.178999999999991</v>
      </c>
      <c r="F189" s="311"/>
      <c r="G189" s="311">
        <f t="shared" ref="G189:J189" si="89">SUM(G179:G187)</f>
        <v>10.545167928334219</v>
      </c>
      <c r="H189" s="311">
        <f t="shared" si="89"/>
        <v>2.9408333569368805</v>
      </c>
      <c r="I189" s="311">
        <f t="shared" si="89"/>
        <v>2.3379987147288812</v>
      </c>
      <c r="J189" s="311">
        <f t="shared" si="89"/>
        <v>15.82399999999998</v>
      </c>
      <c r="K189" s="311"/>
      <c r="L189" s="311">
        <f t="shared" ref="L189:O189" si="90">SUM(L179:L187)</f>
        <v>11.801559144059702</v>
      </c>
      <c r="M189" s="311">
        <f t="shared" si="90"/>
        <v>3.5800093127671286</v>
      </c>
      <c r="N189" s="311">
        <f t="shared" si="90"/>
        <v>2.6874315431731852</v>
      </c>
      <c r="O189" s="311">
        <f t="shared" si="90"/>
        <v>18.069000000000013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1.7109116106310374</v>
      </c>
      <c r="C196" s="302">
        <v>0.23364287308232506</v>
      </c>
      <c r="D196" s="302">
        <v>0.65654485418599351</v>
      </c>
      <c r="E196" s="302">
        <f>SUM(B196:D196)</f>
        <v>2.6010993378993561</v>
      </c>
      <c r="F196" s="303"/>
      <c r="G196" s="302">
        <v>2.3303967488482407</v>
      </c>
      <c r="H196" s="302">
        <v>0.46916274601369429</v>
      </c>
      <c r="I196" s="302">
        <v>0.67031760348551039</v>
      </c>
      <c r="J196" s="302">
        <f>SUM(G196:I196)</f>
        <v>3.4698770983474452</v>
      </c>
      <c r="K196" s="303"/>
      <c r="L196" s="302">
        <v>3.3040057341509379</v>
      </c>
      <c r="M196" s="302">
        <v>0.78033427200843286</v>
      </c>
      <c r="N196" s="302">
        <v>0.87065292721967613</v>
      </c>
      <c r="O196" s="302">
        <f>SUM(L196:N196)</f>
        <v>4.9549929333790468</v>
      </c>
    </row>
    <row r="197" spans="1:15" s="236" customFormat="1" x14ac:dyDescent="0.2">
      <c r="A197" s="237" t="str">
        <f>name!E$5</f>
        <v>Professional occupations</v>
      </c>
      <c r="B197" s="302">
        <v>0.58286937534201477</v>
      </c>
      <c r="C197" s="302">
        <v>8.7188998423484557E-2</v>
      </c>
      <c r="D197" s="302">
        <v>5.3933739049593914E-2</v>
      </c>
      <c r="E197" s="302">
        <f t="shared" ref="E197:E204" si="91">SUM(B197:D197)</f>
        <v>0.72399211281509324</v>
      </c>
      <c r="F197" s="303"/>
      <c r="G197" s="302">
        <v>0.94757044854675543</v>
      </c>
      <c r="H197" s="302">
        <v>0.18532973668047475</v>
      </c>
      <c r="I197" s="302">
        <v>5.3020511267320311E-2</v>
      </c>
      <c r="J197" s="302">
        <f t="shared" ref="J197:J199" si="92">SUM(G197:I197)</f>
        <v>1.1859206964945506</v>
      </c>
      <c r="K197" s="303"/>
      <c r="L197" s="302">
        <v>1.5787157778402161</v>
      </c>
      <c r="M197" s="302">
        <v>0.37226279722133299</v>
      </c>
      <c r="N197" s="302">
        <v>4.7762099579437681E-2</v>
      </c>
      <c r="O197" s="302">
        <f t="shared" ref="O197:O204" si="93">SUM(L197:N197)</f>
        <v>1.9987406746409868</v>
      </c>
    </row>
    <row r="198" spans="1:15" s="236" customFormat="1" x14ac:dyDescent="0.2">
      <c r="A198" s="237" t="str">
        <f>name!E$6</f>
        <v>Associate professional occupations</v>
      </c>
      <c r="B198" s="302">
        <v>0.47115902195605913</v>
      </c>
      <c r="C198" s="302">
        <v>0.24920791583143692</v>
      </c>
      <c r="D198" s="302">
        <v>3.196281654317331E-2</v>
      </c>
      <c r="E198" s="302">
        <f t="shared" si="91"/>
        <v>0.7523297543306694</v>
      </c>
      <c r="F198" s="303"/>
      <c r="G198" s="302">
        <v>0.69207890877639988</v>
      </c>
      <c r="H198" s="302">
        <v>0.37131874611718385</v>
      </c>
      <c r="I198" s="302">
        <v>2.6625683148928124E-2</v>
      </c>
      <c r="J198" s="302">
        <f t="shared" si="92"/>
        <v>1.0900233380425119</v>
      </c>
      <c r="K198" s="303"/>
      <c r="L198" s="302">
        <v>1.0963713844126186</v>
      </c>
      <c r="M198" s="302">
        <v>0.79575587628077482</v>
      </c>
      <c r="N198" s="302">
        <v>3.3027676766130158E-2</v>
      </c>
      <c r="O198" s="302">
        <f t="shared" si="93"/>
        <v>1.9251549374595236</v>
      </c>
    </row>
    <row r="199" spans="1:15" s="236" customFormat="1" x14ac:dyDescent="0.2">
      <c r="A199" s="237" t="str">
        <f>name!E$7</f>
        <v>Administrative and secretarial occupations</v>
      </c>
      <c r="B199" s="302">
        <v>0.75143617553055975</v>
      </c>
      <c r="C199" s="302">
        <v>0.39079631793955638</v>
      </c>
      <c r="D199" s="302">
        <v>2.3412912565827775E-2</v>
      </c>
      <c r="E199" s="302">
        <f t="shared" si="91"/>
        <v>1.165645406035944</v>
      </c>
      <c r="F199" s="303"/>
      <c r="G199" s="302">
        <v>0.92107607294988902</v>
      </c>
      <c r="H199" s="302">
        <v>0.53676617936020699</v>
      </c>
      <c r="I199" s="302">
        <v>1.8880743384724528E-2</v>
      </c>
      <c r="J199" s="302">
        <f t="shared" si="92"/>
        <v>1.4767229956948205</v>
      </c>
      <c r="K199" s="303"/>
      <c r="L199" s="302">
        <v>1.5439324829576691</v>
      </c>
      <c r="M199" s="302">
        <v>1.1189291929868475</v>
      </c>
      <c r="N199" s="302">
        <v>2.8351996081738176E-2</v>
      </c>
      <c r="O199" s="302">
        <f t="shared" si="93"/>
        <v>2.6912136720262549</v>
      </c>
    </row>
    <row r="200" spans="1:15" s="236" customFormat="1" x14ac:dyDescent="0.2">
      <c r="A200" s="237" t="str">
        <f>name!E$8</f>
        <v>Skilled trades occupations</v>
      </c>
      <c r="B200" s="302">
        <v>1.3884207851799806</v>
      </c>
      <c r="C200" s="302">
        <v>1.1371864296361882</v>
      </c>
      <c r="D200" s="302">
        <v>0.18857917327716983</v>
      </c>
      <c r="E200" s="302">
        <f t="shared" si="91"/>
        <v>2.7141863880933386</v>
      </c>
      <c r="F200" s="303"/>
      <c r="G200" s="302">
        <v>1.2976361658160969</v>
      </c>
      <c r="H200" s="302">
        <v>1.1722988239593448</v>
      </c>
      <c r="I200" s="302">
        <v>0.19395701504066432</v>
      </c>
      <c r="J200" s="302">
        <f>SUM(G200:I200)</f>
        <v>2.6638920048161059</v>
      </c>
      <c r="K200" s="303"/>
      <c r="L200" s="302">
        <v>1.0054430920780311</v>
      </c>
      <c r="M200" s="302">
        <v>1.8593603786084976</v>
      </c>
      <c r="N200" s="302">
        <v>0.27820032305696907</v>
      </c>
      <c r="O200" s="302">
        <f t="shared" si="93"/>
        <v>3.1430037937434978</v>
      </c>
    </row>
    <row r="201" spans="1:15" s="236" customFormat="1" x14ac:dyDescent="0.2">
      <c r="A201" s="237" t="str">
        <f>name!E$9</f>
        <v>Caring, leisure and other service occupations</v>
      </c>
      <c r="B201" s="302">
        <v>0.4428607090763283</v>
      </c>
      <c r="C201" s="302">
        <v>0.48546685299265452</v>
      </c>
      <c r="D201" s="302">
        <v>5.0510086359534336E-2</v>
      </c>
      <c r="E201" s="302">
        <f t="shared" si="91"/>
        <v>0.97883764842851717</v>
      </c>
      <c r="F201" s="303"/>
      <c r="G201" s="302">
        <v>0.49793271184969262</v>
      </c>
      <c r="H201" s="302">
        <v>0.58014385488392051</v>
      </c>
      <c r="I201" s="302">
        <v>6.1883085129965668E-2</v>
      </c>
      <c r="J201" s="302">
        <f t="shared" ref="J201:J204" si="94">SUM(G201:I201)</f>
        <v>1.1399596518635788</v>
      </c>
      <c r="K201" s="303"/>
      <c r="L201" s="302">
        <v>0.60154009771603811</v>
      </c>
      <c r="M201" s="302">
        <v>0.7935689175865891</v>
      </c>
      <c r="N201" s="302">
        <v>0.12560833383561201</v>
      </c>
      <c r="O201" s="302">
        <f t="shared" si="93"/>
        <v>1.5207173491382393</v>
      </c>
    </row>
    <row r="202" spans="1:15" s="236" customFormat="1" x14ac:dyDescent="0.2">
      <c r="A202" s="237" t="str">
        <f>name!E$10</f>
        <v>Sales and customer service occupations</v>
      </c>
      <c r="B202" s="302">
        <v>0.51620927502089342</v>
      </c>
      <c r="C202" s="302">
        <v>0.95154805949800902</v>
      </c>
      <c r="D202" s="302">
        <v>0.27876444626723651</v>
      </c>
      <c r="E202" s="302">
        <f t="shared" si="91"/>
        <v>1.7465217807861391</v>
      </c>
      <c r="F202" s="303"/>
      <c r="G202" s="302">
        <v>0.61106421305304537</v>
      </c>
      <c r="H202" s="302">
        <v>1.266262281770933</v>
      </c>
      <c r="I202" s="302">
        <v>0.19410376272577673</v>
      </c>
      <c r="J202" s="302">
        <f t="shared" si="94"/>
        <v>2.0714302575497552</v>
      </c>
      <c r="K202" s="303"/>
      <c r="L202" s="302">
        <v>1.04494938046782</v>
      </c>
      <c r="M202" s="302">
        <v>2.5851075419502036</v>
      </c>
      <c r="N202" s="302">
        <v>0.17945297014128553</v>
      </c>
      <c r="O202" s="302">
        <f t="shared" si="93"/>
        <v>3.8095098925593089</v>
      </c>
    </row>
    <row r="203" spans="1:15" s="236" customFormat="1" x14ac:dyDescent="0.2">
      <c r="A203" s="237" t="str">
        <f>name!E$11</f>
        <v>Process, plant and machine operatives</v>
      </c>
      <c r="B203" s="302">
        <v>0.30230912502828733</v>
      </c>
      <c r="C203" s="302">
        <v>0.49935538458881762</v>
      </c>
      <c r="D203" s="302">
        <v>2.256377477824846E-2</v>
      </c>
      <c r="E203" s="302">
        <f t="shared" si="91"/>
        <v>0.82422828439535334</v>
      </c>
      <c r="F203" s="303"/>
      <c r="G203" s="302">
        <v>0.28069413036773044</v>
      </c>
      <c r="H203" s="302">
        <v>0.69327072209847074</v>
      </c>
      <c r="I203" s="302">
        <v>2.0334947328883649E-2</v>
      </c>
      <c r="J203" s="302">
        <f t="shared" si="94"/>
        <v>0.99429979979508487</v>
      </c>
      <c r="K203" s="303"/>
      <c r="L203" s="302">
        <v>0.40092254694805124</v>
      </c>
      <c r="M203" s="302">
        <v>1.5329199101862023</v>
      </c>
      <c r="N203" s="302">
        <v>3.652423128207697E-2</v>
      </c>
      <c r="O203" s="302">
        <f t="shared" si="93"/>
        <v>1.9703666884163307</v>
      </c>
    </row>
    <row r="204" spans="1:15" s="236" customFormat="1" x14ac:dyDescent="0.2">
      <c r="A204" s="237" t="str">
        <f>name!E$12</f>
        <v>Elementary occupations</v>
      </c>
      <c r="B204" s="302">
        <v>1.8962152851195091</v>
      </c>
      <c r="C204" s="302">
        <v>7.7585197757336308</v>
      </c>
      <c r="D204" s="302">
        <v>7.2424226362413927E-2</v>
      </c>
      <c r="E204" s="302">
        <f t="shared" si="91"/>
        <v>9.727159287215553</v>
      </c>
      <c r="F204" s="303"/>
      <c r="G204" s="302">
        <v>2.0140029752541708</v>
      </c>
      <c r="H204" s="302">
        <v>8.6024424278171736</v>
      </c>
      <c r="I204" s="302">
        <v>4.8428754324811987E-2</v>
      </c>
      <c r="J204" s="302">
        <f t="shared" si="94"/>
        <v>10.664874157396156</v>
      </c>
      <c r="K204" s="303"/>
      <c r="L204" s="302">
        <v>2.6608285587554743</v>
      </c>
      <c r="M204" s="302">
        <v>8.9304217824790673</v>
      </c>
      <c r="N204" s="302">
        <v>9.6049717402236445E-2</v>
      </c>
      <c r="O204" s="302">
        <f t="shared" si="93"/>
        <v>11.687300058636778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8.062391362884668</v>
      </c>
      <c r="C206" s="311">
        <f t="shared" ref="C206:E206" si="95">SUM(C196:C204)</f>
        <v>11.792912607726102</v>
      </c>
      <c r="D206" s="311">
        <f t="shared" si="95"/>
        <v>1.3786960293891917</v>
      </c>
      <c r="E206" s="311">
        <f t="shared" si="95"/>
        <v>21.233999999999966</v>
      </c>
      <c r="F206" s="311"/>
      <c r="G206" s="311">
        <f t="shared" ref="G206:J206" si="96">SUM(G196:G204)</f>
        <v>9.5924523754620203</v>
      </c>
      <c r="H206" s="311">
        <f t="shared" si="96"/>
        <v>13.876995518701403</v>
      </c>
      <c r="I206" s="311">
        <f t="shared" si="96"/>
        <v>1.2875521058365857</v>
      </c>
      <c r="J206" s="311">
        <f t="shared" si="96"/>
        <v>24.757000000000009</v>
      </c>
      <c r="K206" s="311"/>
      <c r="L206" s="311">
        <f t="shared" ref="L206:O206" si="97">SUM(L196:L204)</f>
        <v>13.236709055326855</v>
      </c>
      <c r="M206" s="311">
        <f t="shared" si="97"/>
        <v>18.768660669307948</v>
      </c>
      <c r="N206" s="311">
        <f t="shared" si="97"/>
        <v>1.6956302753651622</v>
      </c>
      <c r="O206" s="311">
        <f t="shared" si="97"/>
        <v>33.700999999999965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8.1999058525778226E-2</v>
      </c>
      <c r="C213" s="302">
        <v>1.1759564657592932E-2</v>
      </c>
      <c r="D213" s="302">
        <v>4.5511556143849365E-2</v>
      </c>
      <c r="E213" s="302">
        <f>SUM(B213:D213)</f>
        <v>0.13927017932722052</v>
      </c>
      <c r="F213" s="303"/>
      <c r="G213" s="302">
        <v>8.516417983407415E-2</v>
      </c>
      <c r="H213" s="302">
        <v>2.7965708659261079E-2</v>
      </c>
      <c r="I213" s="302">
        <v>0.10571749892856183</v>
      </c>
      <c r="J213" s="302">
        <f>SUM(G213:I213)</f>
        <v>0.21884738742189708</v>
      </c>
      <c r="K213" s="303"/>
      <c r="L213" s="302">
        <v>6.900829572044806E-2</v>
      </c>
      <c r="M213" s="302">
        <v>3.3364293200431092E-2</v>
      </c>
      <c r="N213" s="302">
        <v>0.10916549653133463</v>
      </c>
      <c r="O213" s="302">
        <f>SUM(L213:N213)</f>
        <v>0.21153808545221378</v>
      </c>
    </row>
    <row r="214" spans="1:15" s="236" customFormat="1" x14ac:dyDescent="0.2">
      <c r="A214" s="237" t="str">
        <f>name!E$5</f>
        <v>Professional occupations</v>
      </c>
      <c r="B214" s="302">
        <v>0.15270746173395752</v>
      </c>
      <c r="C214" s="302">
        <v>2.2975557024036409E-2</v>
      </c>
      <c r="D214" s="302">
        <v>0.13882909821589373</v>
      </c>
      <c r="E214" s="302">
        <f t="shared" ref="E214:E221" si="98">SUM(B214:D214)</f>
        <v>0.3145121169738877</v>
      </c>
      <c r="F214" s="303"/>
      <c r="G214" s="302">
        <v>0.1888853535941826</v>
      </c>
      <c r="H214" s="302">
        <v>5.4568478128363671E-2</v>
      </c>
      <c r="I214" s="302">
        <v>0.28026917156528897</v>
      </c>
      <c r="J214" s="302">
        <f t="shared" ref="J214:J216" si="99">SUM(G214:I214)</f>
        <v>0.52372300328783528</v>
      </c>
      <c r="K214" s="303"/>
      <c r="L214" s="302">
        <v>0.23350654420618286</v>
      </c>
      <c r="M214" s="302">
        <v>8.019727232997062E-2</v>
      </c>
      <c r="N214" s="302">
        <v>0.24964391289973742</v>
      </c>
      <c r="O214" s="302">
        <f t="shared" ref="O214:O221" si="100">SUM(L214:N214)</f>
        <v>0.56334772943589084</v>
      </c>
    </row>
    <row r="215" spans="1:15" s="236" customFormat="1" x14ac:dyDescent="0.2">
      <c r="A215" s="237" t="str">
        <f>name!E$6</f>
        <v>Associate professional occupations</v>
      </c>
      <c r="B215" s="302">
        <v>0.12444597447056242</v>
      </c>
      <c r="C215" s="302">
        <v>4.3937471232626889E-2</v>
      </c>
      <c r="D215" s="302">
        <v>0.21104545819037798</v>
      </c>
      <c r="E215" s="302">
        <f t="shared" si="98"/>
        <v>0.37942890389356732</v>
      </c>
      <c r="F215" s="303"/>
      <c r="G215" s="302">
        <v>0.1243722961689873</v>
      </c>
      <c r="H215" s="302">
        <v>8.702532554077666E-2</v>
      </c>
      <c r="I215" s="302">
        <v>0.43925906184113639</v>
      </c>
      <c r="J215" s="302">
        <f t="shared" si="99"/>
        <v>0.65065668355090034</v>
      </c>
      <c r="K215" s="303"/>
      <c r="L215" s="302">
        <v>0.11407343357398605</v>
      </c>
      <c r="M215" s="302">
        <v>8.7917993226833413E-2</v>
      </c>
      <c r="N215" s="302">
        <v>0.41214262870512347</v>
      </c>
      <c r="O215" s="302">
        <f t="shared" si="100"/>
        <v>0.61413405550594291</v>
      </c>
    </row>
    <row r="216" spans="1:15" s="236" customFormat="1" x14ac:dyDescent="0.2">
      <c r="A216" s="237" t="str">
        <f>name!E$7</f>
        <v>Administrative and secretarial occupations</v>
      </c>
      <c r="B216" s="302">
        <v>8.4564334535057462E-2</v>
      </c>
      <c r="C216" s="302">
        <v>8.471863957152749E-2</v>
      </c>
      <c r="D216" s="302">
        <v>8.8478879664667717E-3</v>
      </c>
      <c r="E216" s="302">
        <f t="shared" si="98"/>
        <v>0.1781308620730517</v>
      </c>
      <c r="F216" s="303"/>
      <c r="G216" s="302">
        <v>6.8175239156915382E-2</v>
      </c>
      <c r="H216" s="302">
        <v>0.12910862456712244</v>
      </c>
      <c r="I216" s="302">
        <v>1.8905617356542781E-2</v>
      </c>
      <c r="J216" s="302">
        <f t="shared" si="99"/>
        <v>0.21618948108058061</v>
      </c>
      <c r="K216" s="303"/>
      <c r="L216" s="302">
        <v>6.1041628043136897E-2</v>
      </c>
      <c r="M216" s="302">
        <v>0.1262387070606841</v>
      </c>
      <c r="N216" s="302">
        <v>1.6021681968890329E-2</v>
      </c>
      <c r="O216" s="302">
        <f t="shared" si="100"/>
        <v>0.20330201707271134</v>
      </c>
    </row>
    <row r="217" spans="1:15" s="236" customFormat="1" x14ac:dyDescent="0.2">
      <c r="A217" s="237" t="str">
        <f>name!E$8</f>
        <v>Skilled trades occupations</v>
      </c>
      <c r="B217" s="302">
        <v>4.8673037527900739E-2</v>
      </c>
      <c r="C217" s="302">
        <v>9.0308298451336234E-3</v>
      </c>
      <c r="D217" s="302">
        <v>5.2075987960666668E-2</v>
      </c>
      <c r="E217" s="302">
        <f t="shared" si="98"/>
        <v>0.10977985533370102</v>
      </c>
      <c r="F217" s="303"/>
      <c r="G217" s="302">
        <v>3.6934557845540623E-2</v>
      </c>
      <c r="H217" s="302">
        <v>1.3362607995296344E-2</v>
      </c>
      <c r="I217" s="302">
        <v>9.4851733430958901E-2</v>
      </c>
      <c r="J217" s="302">
        <f>SUM(G217:I217)</f>
        <v>0.14514889927179586</v>
      </c>
      <c r="K217" s="303"/>
      <c r="L217" s="302">
        <v>2.0062165798826945E-2</v>
      </c>
      <c r="M217" s="302">
        <v>1.6608603753463874E-2</v>
      </c>
      <c r="N217" s="302">
        <v>0.10469514507010318</v>
      </c>
      <c r="O217" s="302">
        <f t="shared" si="100"/>
        <v>0.14136591462239401</v>
      </c>
    </row>
    <row r="218" spans="1:15" s="236" customFormat="1" x14ac:dyDescent="0.2">
      <c r="A218" s="237" t="str">
        <f>name!E$9</f>
        <v>Caring, leisure and other service occupations</v>
      </c>
      <c r="B218" s="302">
        <v>4.2662624290346007E-2</v>
      </c>
      <c r="C218" s="302">
        <v>4.1912781301219573E-2</v>
      </c>
      <c r="D218" s="302">
        <v>8.8965442668558752E-3</v>
      </c>
      <c r="E218" s="302">
        <f t="shared" si="98"/>
        <v>9.3471949858421458E-2</v>
      </c>
      <c r="F218" s="303"/>
      <c r="G218" s="302">
        <v>3.0406988841622334E-2</v>
      </c>
      <c r="H218" s="302">
        <v>6.5096227472165369E-2</v>
      </c>
      <c r="I218" s="302">
        <v>2.3139395533466483E-2</v>
      </c>
      <c r="J218" s="302">
        <f t="shared" ref="J218:J221" si="101">SUM(G218:I218)</f>
        <v>0.11864261184725419</v>
      </c>
      <c r="K218" s="303"/>
      <c r="L218" s="302">
        <v>3.1899769703663559E-2</v>
      </c>
      <c r="M218" s="302">
        <v>6.165238310673845E-2</v>
      </c>
      <c r="N218" s="302">
        <v>2.5587979485517685E-2</v>
      </c>
      <c r="O218" s="302">
        <f t="shared" si="100"/>
        <v>0.11914013229591969</v>
      </c>
    </row>
    <row r="219" spans="1:15" s="236" customFormat="1" x14ac:dyDescent="0.2">
      <c r="A219" s="237" t="str">
        <f>name!E$10</f>
        <v>Sales and customer service occupations</v>
      </c>
      <c r="B219" s="302">
        <v>4.7591136791489845E-2</v>
      </c>
      <c r="C219" s="302">
        <v>3.311960029780095E-2</v>
      </c>
      <c r="D219" s="302">
        <v>1.0210192346376367E-2</v>
      </c>
      <c r="E219" s="302">
        <f t="shared" si="98"/>
        <v>9.0920929435667167E-2</v>
      </c>
      <c r="F219" s="303"/>
      <c r="G219" s="302">
        <v>3.867779527707154E-2</v>
      </c>
      <c r="H219" s="302">
        <v>5.8069662457958422E-2</v>
      </c>
      <c r="I219" s="302">
        <v>1.6664086169242788E-2</v>
      </c>
      <c r="J219" s="302">
        <f t="shared" si="101"/>
        <v>0.11341154390427274</v>
      </c>
      <c r="K219" s="303"/>
      <c r="L219" s="302">
        <v>3.8480883073403208E-2</v>
      </c>
      <c r="M219" s="302">
        <v>7.2499323655792092E-2</v>
      </c>
      <c r="N219" s="302">
        <v>1.3562137119112843E-2</v>
      </c>
      <c r="O219" s="302">
        <f t="shared" si="100"/>
        <v>0.12454234384830815</v>
      </c>
    </row>
    <row r="220" spans="1:15" s="236" customFormat="1" x14ac:dyDescent="0.2">
      <c r="A220" s="237" t="str">
        <f>name!E$11</f>
        <v>Process, plant and machine operatives</v>
      </c>
      <c r="B220" s="302">
        <v>1.4235306817507823E-2</v>
      </c>
      <c r="C220" s="302">
        <v>5.3997632865242142E-3</v>
      </c>
      <c r="D220" s="302">
        <v>1.4325058845641957E-2</v>
      </c>
      <c r="E220" s="302">
        <f t="shared" si="98"/>
        <v>3.3960128949673998E-2</v>
      </c>
      <c r="F220" s="303"/>
      <c r="G220" s="302">
        <v>9.5787824935499224E-3</v>
      </c>
      <c r="H220" s="302">
        <v>1.0128122110400224E-2</v>
      </c>
      <c r="I220" s="302">
        <v>3.8340584447466776E-2</v>
      </c>
      <c r="J220" s="302">
        <f t="shared" si="101"/>
        <v>5.804748905141692E-2</v>
      </c>
      <c r="K220" s="303"/>
      <c r="L220" s="302">
        <v>5.8668607056088376E-3</v>
      </c>
      <c r="M220" s="302">
        <v>9.4991868166117762E-3</v>
      </c>
      <c r="N220" s="302">
        <v>5.2370144823473345E-2</v>
      </c>
      <c r="O220" s="302">
        <f t="shared" si="100"/>
        <v>6.773619234569396E-2</v>
      </c>
    </row>
    <row r="221" spans="1:15" s="236" customFormat="1" x14ac:dyDescent="0.2">
      <c r="A221" s="237" t="str">
        <f>name!E$12</f>
        <v>Elementary occupations</v>
      </c>
      <c r="B221" s="302">
        <v>6.504907457743607E-2</v>
      </c>
      <c r="C221" s="302">
        <v>7.8693966091899339E-2</v>
      </c>
      <c r="D221" s="302">
        <v>8.3782033485471794E-2</v>
      </c>
      <c r="E221" s="302">
        <f t="shared" si="98"/>
        <v>0.22752507415480722</v>
      </c>
      <c r="F221" s="303"/>
      <c r="G221" s="302">
        <v>3.6214698126386918E-2</v>
      </c>
      <c r="H221" s="302">
        <v>0.10077340716404089</v>
      </c>
      <c r="I221" s="302">
        <v>0.13434479529362134</v>
      </c>
      <c r="J221" s="302">
        <f t="shared" si="101"/>
        <v>0.27133290058404913</v>
      </c>
      <c r="K221" s="303"/>
      <c r="L221" s="302">
        <v>3.2229607612599125E-2</v>
      </c>
      <c r="M221" s="302">
        <v>8.2372993369585881E-2</v>
      </c>
      <c r="N221" s="302">
        <v>0.15029092843873809</v>
      </c>
      <c r="O221" s="302">
        <f t="shared" si="100"/>
        <v>0.26489352942092309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0.66192800927003614</v>
      </c>
      <c r="C223" s="311">
        <f t="shared" ref="C223:E223" si="102">SUM(C213:C221)</f>
        <v>0.33154817330836145</v>
      </c>
      <c r="D223" s="311">
        <f t="shared" si="102"/>
        <v>0.57352381742160052</v>
      </c>
      <c r="E223" s="311">
        <f t="shared" si="102"/>
        <v>1.5669999999999982</v>
      </c>
      <c r="F223" s="311"/>
      <c r="G223" s="311">
        <f t="shared" ref="G223:J223" si="103">SUM(G213:G221)</f>
        <v>0.61840989133833069</v>
      </c>
      <c r="H223" s="311">
        <f t="shared" si="103"/>
        <v>0.54609816409538503</v>
      </c>
      <c r="I223" s="311">
        <f t="shared" si="103"/>
        <v>1.1514919445662863</v>
      </c>
      <c r="J223" s="311">
        <f t="shared" si="103"/>
        <v>2.3160000000000025</v>
      </c>
      <c r="K223" s="311"/>
      <c r="L223" s="311">
        <f t="shared" ref="L223:O223" si="104">SUM(L213:L221)</f>
        <v>0.60616918843785561</v>
      </c>
      <c r="M223" s="311">
        <f t="shared" si="104"/>
        <v>0.57035075652011125</v>
      </c>
      <c r="N223" s="311">
        <f t="shared" si="104"/>
        <v>1.133480055042031</v>
      </c>
      <c r="O223" s="311">
        <f t="shared" si="104"/>
        <v>2.3099999999999974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0.86283066489580507</v>
      </c>
      <c r="C230" s="302">
        <v>8.0400927801578495E-2</v>
      </c>
      <c r="D230" s="302">
        <v>9.26738730687625E-2</v>
      </c>
      <c r="E230" s="302">
        <f>SUM(B230:D230)</f>
        <v>1.0359054657661459</v>
      </c>
      <c r="F230" s="303"/>
      <c r="G230" s="302">
        <v>0.92948126837510003</v>
      </c>
      <c r="H230" s="302">
        <v>8.5569204751706707E-2</v>
      </c>
      <c r="I230" s="302">
        <v>0.1882000481504473</v>
      </c>
      <c r="J230" s="302">
        <f>SUM(G230:I230)</f>
        <v>1.203250521277254</v>
      </c>
      <c r="K230" s="303"/>
      <c r="L230" s="302">
        <v>0.8922553958686289</v>
      </c>
      <c r="M230" s="302">
        <v>0.10343032383716147</v>
      </c>
      <c r="N230" s="302">
        <v>0.23061553488195755</v>
      </c>
      <c r="O230" s="302">
        <f>SUM(L230:N230)</f>
        <v>1.2263012545877479</v>
      </c>
    </row>
    <row r="231" spans="1:15" s="236" customFormat="1" x14ac:dyDescent="0.2">
      <c r="A231" s="237" t="str">
        <f>name!E$5</f>
        <v>Professional occupations</v>
      </c>
      <c r="B231" s="302">
        <v>2.6130776653088374</v>
      </c>
      <c r="C231" s="302">
        <v>0.11268590901737159</v>
      </c>
      <c r="D231" s="302">
        <v>0.34249710482869172</v>
      </c>
      <c r="E231" s="302">
        <f t="shared" ref="E231:E238" si="105">SUM(B231:D231)</f>
        <v>3.0682606791549007</v>
      </c>
      <c r="F231" s="303"/>
      <c r="G231" s="302">
        <v>2.9341228240623631</v>
      </c>
      <c r="H231" s="302">
        <v>8.6733990702517541E-2</v>
      </c>
      <c r="I231" s="302">
        <v>0.59989455620581367</v>
      </c>
      <c r="J231" s="302">
        <f t="shared" ref="J231:J233" si="106">SUM(G231:I231)</f>
        <v>3.6207513709706944</v>
      </c>
      <c r="K231" s="303"/>
      <c r="L231" s="302">
        <v>3.8641062696720807</v>
      </c>
      <c r="M231" s="302">
        <v>0.11947615806749191</v>
      </c>
      <c r="N231" s="302">
        <v>0.59764679532659792</v>
      </c>
      <c r="O231" s="302">
        <f t="shared" ref="O231:O238" si="107">SUM(L231:N231)</f>
        <v>4.5812292230661704</v>
      </c>
    </row>
    <row r="232" spans="1:15" s="236" customFormat="1" x14ac:dyDescent="0.2">
      <c r="A232" s="237" t="str">
        <f>name!E$6</f>
        <v>Associate professional occupations</v>
      </c>
      <c r="B232" s="302">
        <v>1.1009983369879934</v>
      </c>
      <c r="C232" s="302">
        <v>0.12831179757965791</v>
      </c>
      <c r="D232" s="302">
        <v>0.12050768632909722</v>
      </c>
      <c r="E232" s="302">
        <f t="shared" si="105"/>
        <v>1.3498178208967486</v>
      </c>
      <c r="F232" s="303"/>
      <c r="G232" s="302">
        <v>1.1935775305006529</v>
      </c>
      <c r="H232" s="302">
        <v>0.11099554923716048</v>
      </c>
      <c r="I232" s="302">
        <v>0.20494791078291388</v>
      </c>
      <c r="J232" s="302">
        <f t="shared" si="106"/>
        <v>1.5095209905207272</v>
      </c>
      <c r="K232" s="303"/>
      <c r="L232" s="302">
        <v>1.2398415973177648</v>
      </c>
      <c r="M232" s="302">
        <v>0.11425891618010857</v>
      </c>
      <c r="N232" s="302">
        <v>0.24026121575453457</v>
      </c>
      <c r="O232" s="302">
        <f t="shared" si="107"/>
        <v>1.5943617292524079</v>
      </c>
    </row>
    <row r="233" spans="1:15" s="236" customFormat="1" x14ac:dyDescent="0.2">
      <c r="A233" s="237" t="str">
        <f>name!E$7</f>
        <v>Administrative and secretarial occupations</v>
      </c>
      <c r="B233" s="302">
        <v>0.45950541607304468</v>
      </c>
      <c r="C233" s="302">
        <v>0.29828282400092648</v>
      </c>
      <c r="D233" s="302">
        <v>2.1106191993118122E-2</v>
      </c>
      <c r="E233" s="302">
        <f t="shared" si="105"/>
        <v>0.7788944320670893</v>
      </c>
      <c r="F233" s="303"/>
      <c r="G233" s="302">
        <v>0.45113813400641267</v>
      </c>
      <c r="H233" s="302">
        <v>0.17808334841823664</v>
      </c>
      <c r="I233" s="302">
        <v>2.7943664165130059E-2</v>
      </c>
      <c r="J233" s="302">
        <f t="shared" si="106"/>
        <v>0.65716514658977943</v>
      </c>
      <c r="K233" s="303"/>
      <c r="L233" s="302">
        <v>0.4422055621473841</v>
      </c>
      <c r="M233" s="302">
        <v>0.16618655417119491</v>
      </c>
      <c r="N233" s="302">
        <v>2.1323778384470634E-2</v>
      </c>
      <c r="O233" s="302">
        <f t="shared" si="107"/>
        <v>0.62971589470304967</v>
      </c>
    </row>
    <row r="234" spans="1:15" s="236" customFormat="1" x14ac:dyDescent="0.2">
      <c r="A234" s="237" t="str">
        <f>name!E$8</f>
        <v>Skilled trades occupations</v>
      </c>
      <c r="B234" s="302">
        <v>0.29396454232367886</v>
      </c>
      <c r="C234" s="302">
        <v>1.2406022628753011E-2</v>
      </c>
      <c r="D234" s="302">
        <v>0.10193082861465227</v>
      </c>
      <c r="E234" s="302">
        <f t="shared" si="105"/>
        <v>0.40830139356708417</v>
      </c>
      <c r="F234" s="303"/>
      <c r="G234" s="302">
        <v>0.24921515820680756</v>
      </c>
      <c r="H234" s="302">
        <v>9.1483982602916618E-3</v>
      </c>
      <c r="I234" s="302">
        <v>0.14475039486917593</v>
      </c>
      <c r="J234" s="302">
        <f>SUM(G234:I234)</f>
        <v>0.40311395133627514</v>
      </c>
      <c r="K234" s="303"/>
      <c r="L234" s="302">
        <v>0.17526784132512205</v>
      </c>
      <c r="M234" s="302">
        <v>1.1004396839959334E-2</v>
      </c>
      <c r="N234" s="302">
        <v>0.26689653476121339</v>
      </c>
      <c r="O234" s="302">
        <f t="shared" si="107"/>
        <v>0.45316877292629476</v>
      </c>
    </row>
    <row r="235" spans="1:15" s="236" customFormat="1" x14ac:dyDescent="0.2">
      <c r="A235" s="237" t="str">
        <f>name!E$9</f>
        <v>Caring, leisure and other service occupations</v>
      </c>
      <c r="B235" s="302">
        <v>0.14777555752256252</v>
      </c>
      <c r="C235" s="302">
        <v>3.1902733750608481E-2</v>
      </c>
      <c r="D235" s="302">
        <v>1.2580735588897603E-2</v>
      </c>
      <c r="E235" s="302">
        <f t="shared" si="105"/>
        <v>0.19225902686206861</v>
      </c>
      <c r="F235" s="303"/>
      <c r="G235" s="302">
        <v>0.1434330199198755</v>
      </c>
      <c r="H235" s="302">
        <v>2.062275057540916E-2</v>
      </c>
      <c r="I235" s="302">
        <v>1.9954212761879291E-2</v>
      </c>
      <c r="J235" s="302">
        <f t="shared" ref="J235:J238" si="108">SUM(G235:I235)</f>
        <v>0.18400998325716394</v>
      </c>
      <c r="K235" s="303"/>
      <c r="L235" s="302">
        <v>0.18477430762363356</v>
      </c>
      <c r="M235" s="302">
        <v>2.1011338671174051E-2</v>
      </c>
      <c r="N235" s="302">
        <v>3.2746714027449178E-2</v>
      </c>
      <c r="O235" s="302">
        <f t="shared" si="107"/>
        <v>0.23853236032225678</v>
      </c>
    </row>
    <row r="236" spans="1:15" s="236" customFormat="1" x14ac:dyDescent="0.2">
      <c r="A236" s="237" t="str">
        <f>name!E$10</f>
        <v>Sales and customer service occupations</v>
      </c>
      <c r="B236" s="302">
        <v>0.20906805906013437</v>
      </c>
      <c r="C236" s="302">
        <v>0.11141187463699768</v>
      </c>
      <c r="D236" s="302">
        <v>1.4782774671251525E-2</v>
      </c>
      <c r="E236" s="302">
        <f t="shared" si="105"/>
        <v>0.33526270836838357</v>
      </c>
      <c r="F236" s="303"/>
      <c r="G236" s="302">
        <v>0.21071584708126803</v>
      </c>
      <c r="H236" s="302">
        <v>8.6183397966287975E-2</v>
      </c>
      <c r="I236" s="302">
        <v>1.8692263739435687E-2</v>
      </c>
      <c r="J236" s="302">
        <f t="shared" si="108"/>
        <v>0.31559150878699166</v>
      </c>
      <c r="K236" s="303"/>
      <c r="L236" s="302">
        <v>0.23728146622218244</v>
      </c>
      <c r="M236" s="302">
        <v>0.10855233631256833</v>
      </c>
      <c r="N236" s="302">
        <v>2.1736934384636662E-2</v>
      </c>
      <c r="O236" s="302">
        <f t="shared" si="107"/>
        <v>0.36757073691938741</v>
      </c>
    </row>
    <row r="237" spans="1:15" s="236" customFormat="1" x14ac:dyDescent="0.2">
      <c r="A237" s="237" t="str">
        <f>name!E$11</f>
        <v>Process, plant and machine operatives</v>
      </c>
      <c r="B237" s="302">
        <v>3.4431347514199365E-2</v>
      </c>
      <c r="C237" s="302">
        <v>1.1809663984184756E-2</v>
      </c>
      <c r="D237" s="302">
        <v>2.3166644806080293E-2</v>
      </c>
      <c r="E237" s="302">
        <f t="shared" si="105"/>
        <v>6.940765630446441E-2</v>
      </c>
      <c r="F237" s="303"/>
      <c r="G237" s="302">
        <v>2.6043311654688844E-2</v>
      </c>
      <c r="H237" s="302">
        <v>1.5326000533471678E-2</v>
      </c>
      <c r="I237" s="302">
        <v>4.228791661853934E-2</v>
      </c>
      <c r="J237" s="302">
        <f t="shared" si="108"/>
        <v>8.365722880669986E-2</v>
      </c>
      <c r="K237" s="303"/>
      <c r="L237" s="302">
        <v>2.3049448164303418E-2</v>
      </c>
      <c r="M237" s="302">
        <v>1.5156882881491779E-2</v>
      </c>
      <c r="N237" s="302">
        <v>5.8473641307721889E-2</v>
      </c>
      <c r="O237" s="302">
        <f t="shared" si="107"/>
        <v>9.667997235351708E-2</v>
      </c>
    </row>
    <row r="238" spans="1:15" s="236" customFormat="1" x14ac:dyDescent="0.2">
      <c r="A238" s="237" t="str">
        <f>name!E$12</f>
        <v>Elementary occupations</v>
      </c>
      <c r="B238" s="302">
        <v>5.9534774962351621E-2</v>
      </c>
      <c r="C238" s="302">
        <v>2.7012998086318418E-2</v>
      </c>
      <c r="D238" s="302">
        <v>3.4343043964446582E-2</v>
      </c>
      <c r="E238" s="302">
        <f t="shared" si="105"/>
        <v>0.12089081701311662</v>
      </c>
      <c r="F238" s="303"/>
      <c r="G238" s="302">
        <v>4.1140988594197105E-2</v>
      </c>
      <c r="H238" s="302">
        <v>1.6420743273674279E-2</v>
      </c>
      <c r="I238" s="302">
        <v>4.2377566586525521E-2</v>
      </c>
      <c r="J238" s="302">
        <f t="shared" si="108"/>
        <v>9.9939298454396905E-2</v>
      </c>
      <c r="K238" s="303"/>
      <c r="L238" s="302">
        <v>3.8815541790074494E-2</v>
      </c>
      <c r="M238" s="302">
        <v>1.9893402409544594E-2</v>
      </c>
      <c r="N238" s="302">
        <v>6.3731111669539112E-2</v>
      </c>
      <c r="O238" s="302">
        <f t="shared" si="107"/>
        <v>0.1224400558691582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5.7811863646486072</v>
      </c>
      <c r="C240" s="311">
        <f t="shared" ref="C240:E240" si="109">SUM(C230:C238)</f>
        <v>0.81422475148639673</v>
      </c>
      <c r="D240" s="311">
        <f t="shared" si="109"/>
        <v>0.7635888838649979</v>
      </c>
      <c r="E240" s="311">
        <f t="shared" si="109"/>
        <v>7.3590000000000027</v>
      </c>
      <c r="F240" s="311"/>
      <c r="G240" s="311">
        <f t="shared" ref="G240:J240" si="110">SUM(G230:G238)</f>
        <v>6.1788680824013653</v>
      </c>
      <c r="H240" s="311">
        <f t="shared" si="110"/>
        <v>0.60908338371875603</v>
      </c>
      <c r="I240" s="311">
        <f t="shared" si="110"/>
        <v>1.2890485338798607</v>
      </c>
      <c r="J240" s="311">
        <f t="shared" si="110"/>
        <v>8.0769999999999822</v>
      </c>
      <c r="K240" s="311"/>
      <c r="L240" s="311">
        <f t="shared" ref="L240:O240" si="111">SUM(L230:L238)</f>
        <v>7.0975974301311737</v>
      </c>
      <c r="M240" s="311">
        <f t="shared" si="111"/>
        <v>0.67897030937069502</v>
      </c>
      <c r="N240" s="311">
        <f t="shared" si="111"/>
        <v>1.5334322604981208</v>
      </c>
      <c r="O240" s="311">
        <f t="shared" si="111"/>
        <v>9.3099999999999881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0.52622696313119333</v>
      </c>
      <c r="C247" s="302">
        <v>4.2502607505117473E-2</v>
      </c>
      <c r="D247" s="302">
        <v>5.5845391899904819E-2</v>
      </c>
      <c r="E247" s="302">
        <f>SUM(B247:D247)</f>
        <v>0.62457496253621558</v>
      </c>
      <c r="F247" s="303"/>
      <c r="G247" s="302">
        <v>0.672543822509726</v>
      </c>
      <c r="H247" s="302">
        <v>9.8293716247584234E-2</v>
      </c>
      <c r="I247" s="302">
        <v>6.8353201765961574E-2</v>
      </c>
      <c r="J247" s="302">
        <f>SUM(G247:I247)</f>
        <v>0.83919074052327181</v>
      </c>
      <c r="K247" s="303"/>
      <c r="L247" s="302">
        <v>0.55239954042128125</v>
      </c>
      <c r="M247" s="302">
        <v>0.12270256075874285</v>
      </c>
      <c r="N247" s="302">
        <v>6.948229271927632E-2</v>
      </c>
      <c r="O247" s="302">
        <f>SUM(L247:N247)</f>
        <v>0.74458439389930042</v>
      </c>
    </row>
    <row r="248" spans="1:15" s="236" customFormat="1" x14ac:dyDescent="0.2">
      <c r="A248" s="237" t="str">
        <f>name!E$5</f>
        <v>Professional occupations</v>
      </c>
      <c r="B248" s="302">
        <v>0.65420258560450428</v>
      </c>
      <c r="C248" s="302">
        <v>3.2265762449957151E-2</v>
      </c>
      <c r="D248" s="302">
        <v>0.142269438578802</v>
      </c>
      <c r="E248" s="302">
        <f t="shared" ref="E248:E255" si="112">SUM(B248:D248)</f>
        <v>0.82873778663326347</v>
      </c>
      <c r="F248" s="303"/>
      <c r="G248" s="302">
        <v>0.99029519988763892</v>
      </c>
      <c r="H248" s="302">
        <v>6.9159208490255433E-2</v>
      </c>
      <c r="I248" s="302">
        <v>0.12563015575542671</v>
      </c>
      <c r="J248" s="302">
        <f t="shared" ref="J248:J250" si="113">SUM(G248:I248)</f>
        <v>1.185084564133321</v>
      </c>
      <c r="K248" s="303"/>
      <c r="L248" s="302">
        <v>1.1527217403938135</v>
      </c>
      <c r="M248" s="302">
        <v>7.5777490363852881E-2</v>
      </c>
      <c r="N248" s="302">
        <v>0.11009647541887234</v>
      </c>
      <c r="O248" s="302">
        <f t="shared" ref="O248:O255" si="114">SUM(L248:N248)</f>
        <v>1.3385957061765386</v>
      </c>
    </row>
    <row r="249" spans="1:15" s="236" customFormat="1" x14ac:dyDescent="0.2">
      <c r="A249" s="237" t="str">
        <f>name!E$6</f>
        <v>Associate professional occupations</v>
      </c>
      <c r="B249" s="302">
        <v>0.79593984070325385</v>
      </c>
      <c r="C249" s="302">
        <v>8.1534650997419703E-2</v>
      </c>
      <c r="D249" s="302">
        <v>0.17031626233479047</v>
      </c>
      <c r="E249" s="302">
        <f t="shared" si="112"/>
        <v>1.0477907540354641</v>
      </c>
      <c r="F249" s="303"/>
      <c r="G249" s="302">
        <v>1.0409991110287848</v>
      </c>
      <c r="H249" s="302">
        <v>0.13886592283459903</v>
      </c>
      <c r="I249" s="302">
        <v>0.16495407712240662</v>
      </c>
      <c r="J249" s="302">
        <f t="shared" si="113"/>
        <v>1.3448191109857905</v>
      </c>
      <c r="K249" s="303"/>
      <c r="L249" s="302">
        <v>0.92538682490002611</v>
      </c>
      <c r="M249" s="302">
        <v>0.13999086886994735</v>
      </c>
      <c r="N249" s="302">
        <v>0.17931393113404528</v>
      </c>
      <c r="O249" s="302">
        <f t="shared" si="114"/>
        <v>1.2446916249040187</v>
      </c>
    </row>
    <row r="250" spans="1:15" s="236" customFormat="1" x14ac:dyDescent="0.2">
      <c r="A250" s="237" t="str">
        <f>name!E$7</f>
        <v>Administrative and secretarial occupations</v>
      </c>
      <c r="B250" s="302">
        <v>1.0206370035754004</v>
      </c>
      <c r="C250" s="302">
        <v>0.36700474025069368</v>
      </c>
      <c r="D250" s="302">
        <v>6.4375738037771829E-2</v>
      </c>
      <c r="E250" s="302">
        <f t="shared" si="112"/>
        <v>1.452017481863866</v>
      </c>
      <c r="F250" s="303"/>
      <c r="G250" s="302">
        <v>1.1510015377263176</v>
      </c>
      <c r="H250" s="302">
        <v>0.53382210001919306</v>
      </c>
      <c r="I250" s="302">
        <v>3.4844401671500581E-2</v>
      </c>
      <c r="J250" s="302">
        <f t="shared" si="113"/>
        <v>1.7196680394170114</v>
      </c>
      <c r="K250" s="303"/>
      <c r="L250" s="302">
        <v>0.99743240968509039</v>
      </c>
      <c r="M250" s="302">
        <v>0.43675616077163648</v>
      </c>
      <c r="N250" s="302">
        <v>3.4839290681414427E-2</v>
      </c>
      <c r="O250" s="302">
        <f t="shared" si="114"/>
        <v>1.4690278611381413</v>
      </c>
    </row>
    <row r="251" spans="1:15" s="236" customFormat="1" x14ac:dyDescent="0.2">
      <c r="A251" s="237" t="str">
        <f>name!E$8</f>
        <v>Skilled trades occupations</v>
      </c>
      <c r="B251" s="302">
        <v>3.0001981694420601E-2</v>
      </c>
      <c r="C251" s="302">
        <v>6.9775386477550537E-3</v>
      </c>
      <c r="D251" s="302">
        <v>1.9858702558253474E-2</v>
      </c>
      <c r="E251" s="302">
        <f t="shared" si="112"/>
        <v>5.6838222900429128E-2</v>
      </c>
      <c r="F251" s="303"/>
      <c r="G251" s="302">
        <v>2.8340879908617764E-2</v>
      </c>
      <c r="H251" s="302">
        <v>8.5821295822474126E-3</v>
      </c>
      <c r="I251" s="302">
        <v>1.780685118078278E-2</v>
      </c>
      <c r="J251" s="302">
        <f>SUM(G251:I251)</f>
        <v>5.4729860671647951E-2</v>
      </c>
      <c r="K251" s="303"/>
      <c r="L251" s="302">
        <v>2.3006655230703617E-2</v>
      </c>
      <c r="M251" s="302">
        <v>7.4340048478603541E-3</v>
      </c>
      <c r="N251" s="302">
        <v>1.6625125005277727E-2</v>
      </c>
      <c r="O251" s="302">
        <f t="shared" si="114"/>
        <v>4.7065785083841696E-2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2.3944442995969675E-2</v>
      </c>
      <c r="C252" s="302">
        <v>2.8444017472473129E-3</v>
      </c>
      <c r="D252" s="302">
        <v>1.7441813117243885E-2</v>
      </c>
      <c r="E252" s="302">
        <f t="shared" si="112"/>
        <v>4.4230657860460876E-2</v>
      </c>
      <c r="F252" s="303"/>
      <c r="G252" s="302">
        <v>3.29182738160161E-2</v>
      </c>
      <c r="H252" s="302">
        <v>4.0181076594171363E-3</v>
      </c>
      <c r="I252" s="302">
        <v>9.4303136232674698E-3</v>
      </c>
      <c r="J252" s="302">
        <f t="shared" ref="J252:J255" si="115">SUM(G252:I252)</f>
        <v>4.6366695098700707E-2</v>
      </c>
      <c r="K252" s="303"/>
      <c r="L252" s="302">
        <v>3.4459282560441784E-2</v>
      </c>
      <c r="M252" s="302">
        <v>3.0577040370563754E-3</v>
      </c>
      <c r="N252" s="302">
        <v>1.5075449545973419E-2</v>
      </c>
      <c r="O252" s="302">
        <f t="shared" si="114"/>
        <v>5.2592436143471574E-2</v>
      </c>
    </row>
    <row r="253" spans="1:15" s="236" customFormat="1" x14ac:dyDescent="0.2">
      <c r="A253" s="237" t="str">
        <f>name!E$10</f>
        <v>Sales and customer service occupations</v>
      </c>
      <c r="B253" s="302">
        <v>0.24796937293879234</v>
      </c>
      <c r="C253" s="302">
        <v>9.7210044355001884E-2</v>
      </c>
      <c r="D253" s="302">
        <v>8.4375119498294543E-2</v>
      </c>
      <c r="E253" s="302">
        <f t="shared" si="112"/>
        <v>0.42955453679208877</v>
      </c>
      <c r="F253" s="303"/>
      <c r="G253" s="302">
        <v>0.28489865777978857</v>
      </c>
      <c r="H253" s="302">
        <v>0.16280396249811496</v>
      </c>
      <c r="I253" s="302">
        <v>3.1110220361655113E-2</v>
      </c>
      <c r="J253" s="302">
        <f t="shared" si="115"/>
        <v>0.47881284063955865</v>
      </c>
      <c r="K253" s="303"/>
      <c r="L253" s="302">
        <v>0.26572530808785344</v>
      </c>
      <c r="M253" s="302">
        <v>0.16896360188327925</v>
      </c>
      <c r="N253" s="302">
        <v>2.7476440148983754E-2</v>
      </c>
      <c r="O253" s="302">
        <f t="shared" si="114"/>
        <v>0.46216535012011645</v>
      </c>
    </row>
    <row r="254" spans="1:15" s="236" customFormat="1" x14ac:dyDescent="0.2">
      <c r="A254" s="237" t="str">
        <f>name!E$11</f>
        <v>Process, plant and machine operatives</v>
      </c>
      <c r="B254" s="302">
        <v>1.5987329221606294E-2</v>
      </c>
      <c r="C254" s="302">
        <v>2.1317730100397555E-3</v>
      </c>
      <c r="D254" s="302">
        <v>1.3933097070231232E-2</v>
      </c>
      <c r="E254" s="302">
        <f t="shared" si="112"/>
        <v>3.2052199301877277E-2</v>
      </c>
      <c r="F254" s="303"/>
      <c r="G254" s="302">
        <v>1.4215473467129947E-2</v>
      </c>
      <c r="H254" s="302">
        <v>3.2274282981080518E-3</v>
      </c>
      <c r="I254" s="302">
        <v>2.4898781358388817E-2</v>
      </c>
      <c r="J254" s="302">
        <f t="shared" si="115"/>
        <v>4.2341683123626815E-2</v>
      </c>
      <c r="K254" s="303"/>
      <c r="L254" s="302">
        <v>1.2057787752053196E-2</v>
      </c>
      <c r="M254" s="302">
        <v>4.4680863231992144E-3</v>
      </c>
      <c r="N254" s="302">
        <v>3.300941183216461E-2</v>
      </c>
      <c r="O254" s="302">
        <f t="shared" si="114"/>
        <v>4.9535285907417022E-2</v>
      </c>
    </row>
    <row r="255" spans="1:15" s="236" customFormat="1" x14ac:dyDescent="0.2">
      <c r="A255" s="237" t="str">
        <f>name!E$12</f>
        <v>Elementary occupations</v>
      </c>
      <c r="B255" s="302">
        <v>3.9775843026935612E-2</v>
      </c>
      <c r="C255" s="302">
        <v>9.6692344482214483E-3</v>
      </c>
      <c r="D255" s="302">
        <v>2.9758320601191449E-2</v>
      </c>
      <c r="E255" s="302">
        <f t="shared" si="112"/>
        <v>7.9203398076348505E-2</v>
      </c>
      <c r="F255" s="303"/>
      <c r="G255" s="302">
        <v>3.6171082961028951E-2</v>
      </c>
      <c r="H255" s="302">
        <v>1.2534916218844953E-2</v>
      </c>
      <c r="I255" s="302">
        <v>1.3280466227194662E-2</v>
      </c>
      <c r="J255" s="302">
        <f t="shared" si="115"/>
        <v>6.1986465407068571E-2</v>
      </c>
      <c r="K255" s="303"/>
      <c r="L255" s="302">
        <v>2.983872477614595E-2</v>
      </c>
      <c r="M255" s="302">
        <v>1.0703438327724215E-2</v>
      </c>
      <c r="N255" s="302">
        <v>1.6199393523284946E-2</v>
      </c>
      <c r="O255" s="302">
        <f t="shared" si="114"/>
        <v>5.6741556627155118E-2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3.3546853628920763</v>
      </c>
      <c r="C257" s="311">
        <f t="shared" ref="C257:E257" si="116">SUM(C247:C255)</f>
        <v>0.64214075341145349</v>
      </c>
      <c r="D257" s="311">
        <f t="shared" si="116"/>
        <v>0.59817388369648372</v>
      </c>
      <c r="E257" s="311">
        <f t="shared" si="116"/>
        <v>4.5950000000000131</v>
      </c>
      <c r="F257" s="311"/>
      <c r="G257" s="311">
        <f t="shared" ref="G257:J257" si="117">SUM(G247:G255)</f>
        <v>4.2513840390850479</v>
      </c>
      <c r="H257" s="311">
        <f t="shared" si="117"/>
        <v>1.0313074918483642</v>
      </c>
      <c r="I257" s="311">
        <f t="shared" si="117"/>
        <v>0.49030846906658432</v>
      </c>
      <c r="J257" s="311">
        <f t="shared" si="117"/>
        <v>5.7729999999999961</v>
      </c>
      <c r="K257" s="311"/>
      <c r="L257" s="311">
        <f t="shared" ref="L257:O257" si="118">SUM(L247:L255)</f>
        <v>3.993028273807409</v>
      </c>
      <c r="M257" s="311">
        <f t="shared" si="118"/>
        <v>0.96985391618329908</v>
      </c>
      <c r="N257" s="311">
        <f t="shared" si="118"/>
        <v>0.50211781000929279</v>
      </c>
      <c r="O257" s="311">
        <f t="shared" si="118"/>
        <v>5.4649999999999999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0.57809948984144666</v>
      </c>
      <c r="C264" s="302">
        <v>0.10265889733203591</v>
      </c>
      <c r="D264" s="302">
        <v>9.1547886023070374E-2</v>
      </c>
      <c r="E264" s="302">
        <f>SUM(B264:D264)</f>
        <v>0.77230627319655298</v>
      </c>
      <c r="F264" s="303"/>
      <c r="G264" s="302">
        <v>0.6756848211273383</v>
      </c>
      <c r="H264" s="302">
        <v>0.24708047733651245</v>
      </c>
      <c r="I264" s="302">
        <v>0.10943767938592913</v>
      </c>
      <c r="J264" s="302">
        <f>SUM(G264:I264)</f>
        <v>1.0322029778497799</v>
      </c>
      <c r="K264" s="303"/>
      <c r="L264" s="302">
        <v>0.77885004232528843</v>
      </c>
      <c r="M264" s="302">
        <v>0.25776587946713131</v>
      </c>
      <c r="N264" s="302">
        <v>0.13091805771066112</v>
      </c>
      <c r="O264" s="302">
        <f>SUM(L264:N264)</f>
        <v>1.167533979503081</v>
      </c>
    </row>
    <row r="265" spans="1:15" s="236" customFormat="1" x14ac:dyDescent="0.2">
      <c r="A265" s="237" t="str">
        <f>name!E$5</f>
        <v>Professional occupations</v>
      </c>
      <c r="B265" s="302">
        <v>0.62127312876120344</v>
      </c>
      <c r="C265" s="302">
        <v>0.11430053142749293</v>
      </c>
      <c r="D265" s="302">
        <v>6.6272013194256268E-2</v>
      </c>
      <c r="E265" s="302">
        <f t="shared" ref="E265:E272" si="119">SUM(B265:D265)</f>
        <v>0.80184567338295265</v>
      </c>
      <c r="F265" s="303"/>
      <c r="G265" s="302">
        <v>0.807840122927862</v>
      </c>
      <c r="H265" s="302">
        <v>0.22258523142315112</v>
      </c>
      <c r="I265" s="302">
        <v>6.42836110822331E-2</v>
      </c>
      <c r="J265" s="302">
        <f t="shared" ref="J265:J267" si="120">SUM(G265:I265)</f>
        <v>1.0947089654332463</v>
      </c>
      <c r="K265" s="303"/>
      <c r="L265" s="302">
        <v>1.0701837410368131</v>
      </c>
      <c r="M265" s="302">
        <v>0.28726130921864523</v>
      </c>
      <c r="N265" s="302">
        <v>5.6970143937256822E-2</v>
      </c>
      <c r="O265" s="302">
        <f t="shared" ref="O265:O272" si="121">SUM(L265:N265)</f>
        <v>1.414415194192715</v>
      </c>
    </row>
    <row r="266" spans="1:15" s="236" customFormat="1" x14ac:dyDescent="0.2">
      <c r="A266" s="237" t="str">
        <f>name!E$6</f>
        <v>Associate professional occupations</v>
      </c>
      <c r="B266" s="302">
        <v>0.63012136897231374</v>
      </c>
      <c r="C266" s="302">
        <v>0.14929898744649325</v>
      </c>
      <c r="D266" s="302">
        <v>6.5902590186788443E-2</v>
      </c>
      <c r="E266" s="302">
        <f t="shared" si="119"/>
        <v>0.84532294660559548</v>
      </c>
      <c r="F266" s="303"/>
      <c r="G266" s="302">
        <v>0.7420858316302722</v>
      </c>
      <c r="H266" s="302">
        <v>0.27560364793506609</v>
      </c>
      <c r="I266" s="302">
        <v>6.323372279519171E-2</v>
      </c>
      <c r="J266" s="302">
        <f t="shared" si="120"/>
        <v>1.0809232023605302</v>
      </c>
      <c r="K266" s="303"/>
      <c r="L266" s="302">
        <v>0.99560138657027608</v>
      </c>
      <c r="M266" s="302">
        <v>0.32465150690168604</v>
      </c>
      <c r="N266" s="302">
        <v>8.8168987819838895E-2</v>
      </c>
      <c r="O266" s="302">
        <f t="shared" si="121"/>
        <v>1.408421881291801</v>
      </c>
    </row>
    <row r="267" spans="1:15" s="236" customFormat="1" x14ac:dyDescent="0.2">
      <c r="A267" s="237" t="str">
        <f>name!E$7</f>
        <v>Administrative and secretarial occupations</v>
      </c>
      <c r="B267" s="302">
        <v>0.71733799776370566</v>
      </c>
      <c r="C267" s="302">
        <v>0.6067650046839077</v>
      </c>
      <c r="D267" s="302">
        <v>1.1418463533342594E-2</v>
      </c>
      <c r="E267" s="302">
        <f t="shared" si="119"/>
        <v>1.3355214659809558</v>
      </c>
      <c r="F267" s="303"/>
      <c r="G267" s="302">
        <v>0.65929930826344685</v>
      </c>
      <c r="H267" s="302">
        <v>0.63914175423299779</v>
      </c>
      <c r="I267" s="302">
        <v>1.0481488757022034E-2</v>
      </c>
      <c r="J267" s="302">
        <f t="shared" si="120"/>
        <v>1.3089225512534666</v>
      </c>
      <c r="K267" s="303"/>
      <c r="L267" s="302">
        <v>0.68403716282109639</v>
      </c>
      <c r="M267" s="302">
        <v>0.56107128438963338</v>
      </c>
      <c r="N267" s="302">
        <v>1.6629762372617846E-2</v>
      </c>
      <c r="O267" s="302">
        <f t="shared" si="121"/>
        <v>1.2617382095833478</v>
      </c>
    </row>
    <row r="268" spans="1:15" s="236" customFormat="1" x14ac:dyDescent="0.2">
      <c r="A268" s="237" t="str">
        <f>name!E$8</f>
        <v>Skilled trades occupations</v>
      </c>
      <c r="B268" s="302">
        <v>0.11606861246874636</v>
      </c>
      <c r="C268" s="302">
        <v>3.253039113486339E-2</v>
      </c>
      <c r="D268" s="302">
        <v>0.1987032011413242</v>
      </c>
      <c r="E268" s="302">
        <f t="shared" si="119"/>
        <v>0.34730220474493395</v>
      </c>
      <c r="F268" s="303"/>
      <c r="G268" s="302">
        <v>0.11096692591397796</v>
      </c>
      <c r="H268" s="302">
        <v>4.9912333186176112E-2</v>
      </c>
      <c r="I268" s="302">
        <v>0.13598189610487108</v>
      </c>
      <c r="J268" s="302">
        <f>SUM(G268:I268)</f>
        <v>0.29686115520502515</v>
      </c>
      <c r="K268" s="303"/>
      <c r="L268" s="302">
        <v>0.1324219597165279</v>
      </c>
      <c r="M268" s="302">
        <v>7.7487920592651249E-2</v>
      </c>
      <c r="N268" s="302">
        <v>0.1626517905052744</v>
      </c>
      <c r="O268" s="302">
        <f t="shared" si="121"/>
        <v>0.37256167081445357</v>
      </c>
    </row>
    <row r="269" spans="1:15" s="236" customFormat="1" x14ac:dyDescent="0.2">
      <c r="A269" s="237" t="str">
        <f>name!E$9</f>
        <v>Caring, leisure and other service occupations</v>
      </c>
      <c r="B269" s="302">
        <v>0.12386053506902055</v>
      </c>
      <c r="C269" s="302">
        <v>5.9654951172415212E-2</v>
      </c>
      <c r="D269" s="302">
        <v>3.4564388687462214E-2</v>
      </c>
      <c r="E269" s="302">
        <f t="shared" si="119"/>
        <v>0.21807987492889797</v>
      </c>
      <c r="F269" s="303"/>
      <c r="G269" s="302">
        <v>0.11490822232699058</v>
      </c>
      <c r="H269" s="302">
        <v>7.7318413282909351E-2</v>
      </c>
      <c r="I269" s="302">
        <v>2.9886021267012397E-2</v>
      </c>
      <c r="J269" s="302">
        <f t="shared" ref="J269:J272" si="122">SUM(G269:I269)</f>
        <v>0.22211265687691234</v>
      </c>
      <c r="K269" s="303"/>
      <c r="L269" s="302">
        <v>0.14646851668261177</v>
      </c>
      <c r="M269" s="302">
        <v>7.2999744309606429E-2</v>
      </c>
      <c r="N269" s="302">
        <v>6.4015348122435159E-2</v>
      </c>
      <c r="O269" s="302">
        <f t="shared" si="121"/>
        <v>0.28348360911465337</v>
      </c>
    </row>
    <row r="270" spans="1:15" s="236" customFormat="1" x14ac:dyDescent="0.2">
      <c r="A270" s="237" t="str">
        <f>name!E$10</f>
        <v>Sales and customer service occupations</v>
      </c>
      <c r="B270" s="302">
        <v>0.53910235426815789</v>
      </c>
      <c r="C270" s="302">
        <v>0.26696611463100944</v>
      </c>
      <c r="D270" s="302">
        <v>3.5974090740427657E-2</v>
      </c>
      <c r="E270" s="302">
        <f t="shared" si="119"/>
        <v>0.84204255963959496</v>
      </c>
      <c r="F270" s="303"/>
      <c r="G270" s="302">
        <v>0.47367683363067647</v>
      </c>
      <c r="H270" s="302">
        <v>0.33924168442304647</v>
      </c>
      <c r="I270" s="302">
        <v>3.0231106375775051E-2</v>
      </c>
      <c r="J270" s="302">
        <f t="shared" si="122"/>
        <v>0.84314962442949803</v>
      </c>
      <c r="K270" s="303"/>
      <c r="L270" s="302">
        <v>0.53841734370909344</v>
      </c>
      <c r="M270" s="302">
        <v>0.39482433207662376</v>
      </c>
      <c r="N270" s="302">
        <v>2.9925678631276206E-2</v>
      </c>
      <c r="O270" s="302">
        <f t="shared" si="121"/>
        <v>0.9631673544169933</v>
      </c>
    </row>
    <row r="271" spans="1:15" s="236" customFormat="1" x14ac:dyDescent="0.2">
      <c r="A271" s="237" t="str">
        <f>name!E$11</f>
        <v>Process, plant and machine operatives</v>
      </c>
      <c r="B271" s="302">
        <v>5.6756168652926195E-2</v>
      </c>
      <c r="C271" s="302">
        <v>7.6364613354903532E-3</v>
      </c>
      <c r="D271" s="302">
        <v>1.0899709199555459E-2</v>
      </c>
      <c r="E271" s="302">
        <f t="shared" si="119"/>
        <v>7.5292339187972013E-2</v>
      </c>
      <c r="F271" s="303"/>
      <c r="G271" s="302">
        <v>5.1921598522394259E-2</v>
      </c>
      <c r="H271" s="302">
        <v>1.6013382374103505E-2</v>
      </c>
      <c r="I271" s="302">
        <v>1.3259947002347658E-2</v>
      </c>
      <c r="J271" s="302">
        <f t="shared" si="122"/>
        <v>8.1194927898845429E-2</v>
      </c>
      <c r="K271" s="303"/>
      <c r="L271" s="302">
        <v>4.0748747048565098E-2</v>
      </c>
      <c r="M271" s="302">
        <v>1.6870448932111985E-2</v>
      </c>
      <c r="N271" s="302">
        <v>2.2701800009279731E-2</v>
      </c>
      <c r="O271" s="302">
        <f t="shared" si="121"/>
        <v>8.0320995989956817E-2</v>
      </c>
    </row>
    <row r="272" spans="1:15" s="236" customFormat="1" x14ac:dyDescent="0.2">
      <c r="A272" s="237" t="str">
        <f>name!E$12</f>
        <v>Elementary occupations</v>
      </c>
      <c r="B272" s="302">
        <v>8.991695096264414E-2</v>
      </c>
      <c r="C272" s="302">
        <v>8.1229635230297526E-2</v>
      </c>
      <c r="D272" s="302">
        <v>0.2541400761396066</v>
      </c>
      <c r="E272" s="302">
        <f t="shared" si="119"/>
        <v>0.42528666233254825</v>
      </c>
      <c r="F272" s="303"/>
      <c r="G272" s="302">
        <v>8.1515597986471955E-2</v>
      </c>
      <c r="H272" s="302">
        <v>7.9193899062832002E-2</v>
      </c>
      <c r="I272" s="302">
        <v>0.23021444164339272</v>
      </c>
      <c r="J272" s="302">
        <f t="shared" si="122"/>
        <v>0.3909239386926967</v>
      </c>
      <c r="K272" s="303"/>
      <c r="L272" s="302">
        <v>8.4100780522645829E-2</v>
      </c>
      <c r="M272" s="302">
        <v>6.6784135179975057E-2</v>
      </c>
      <c r="N272" s="302">
        <v>0.29447218939038283</v>
      </c>
      <c r="O272" s="302">
        <f t="shared" si="121"/>
        <v>0.44535710509300375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3.4725366067601646</v>
      </c>
      <c r="C274" s="311">
        <f t="shared" ref="C274:E274" si="123">SUM(C264:C272)</f>
        <v>1.4210409743940056</v>
      </c>
      <c r="D274" s="311">
        <f t="shared" si="123"/>
        <v>0.76942241884583362</v>
      </c>
      <c r="E274" s="311">
        <f t="shared" si="123"/>
        <v>5.6630000000000047</v>
      </c>
      <c r="F274" s="311"/>
      <c r="G274" s="311">
        <f t="shared" ref="G274:J274" si="124">SUM(G264:G272)</f>
        <v>3.7178992623294307</v>
      </c>
      <c r="H274" s="311">
        <f t="shared" si="124"/>
        <v>1.9460908232567953</v>
      </c>
      <c r="I274" s="311">
        <f t="shared" si="124"/>
        <v>0.6870099144137749</v>
      </c>
      <c r="J274" s="311">
        <f t="shared" si="124"/>
        <v>6.3510000000000009</v>
      </c>
      <c r="K274" s="311"/>
      <c r="L274" s="311">
        <f t="shared" ref="L274:O274" si="125">SUM(L264:L272)</f>
        <v>4.4708296804329182</v>
      </c>
      <c r="M274" s="311">
        <f t="shared" si="125"/>
        <v>2.0597165610680648</v>
      </c>
      <c r="N274" s="311">
        <f t="shared" si="125"/>
        <v>0.86645375849902284</v>
      </c>
      <c r="O274" s="311">
        <f t="shared" si="125"/>
        <v>7.3970000000000065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1.700693153925892</v>
      </c>
      <c r="C281" s="302">
        <v>0.32406054127159323</v>
      </c>
      <c r="D281" s="302">
        <v>0.35446319799552745</v>
      </c>
      <c r="E281" s="302">
        <f>SUM(B281:D281)</f>
        <v>2.3792168931930129</v>
      </c>
      <c r="F281" s="303"/>
      <c r="G281" s="302">
        <v>1.9024324277453251</v>
      </c>
      <c r="H281" s="302">
        <v>0.50971435085029038</v>
      </c>
      <c r="I281" s="302">
        <v>0.63345813950851571</v>
      </c>
      <c r="J281" s="302">
        <f>SUM(G281:I281)</f>
        <v>3.0456049181041314</v>
      </c>
      <c r="K281" s="303"/>
      <c r="L281" s="302">
        <v>1.764821080609104</v>
      </c>
      <c r="M281" s="302">
        <v>0.68969951422174947</v>
      </c>
      <c r="N281" s="302">
        <v>0.77165291659090529</v>
      </c>
      <c r="O281" s="302">
        <f>SUM(L281:N281)</f>
        <v>3.2261735114217589</v>
      </c>
    </row>
    <row r="282" spans="1:15" s="236" customFormat="1" x14ac:dyDescent="0.2">
      <c r="A282" s="237" t="str">
        <f>name!E$5</f>
        <v>Professional occupations</v>
      </c>
      <c r="B282" s="302">
        <v>4.6345249435959852</v>
      </c>
      <c r="C282" s="302">
        <v>0.57866447039687707</v>
      </c>
      <c r="D282" s="302">
        <v>1.6421898350169668</v>
      </c>
      <c r="E282" s="302">
        <f t="shared" ref="E282:E289" si="126">SUM(B282:D282)</f>
        <v>6.8553792490098289</v>
      </c>
      <c r="F282" s="303"/>
      <c r="G282" s="302">
        <v>6.090672481701338</v>
      </c>
      <c r="H282" s="302">
        <v>0.90115695815172558</v>
      </c>
      <c r="I282" s="302">
        <v>2.6986595522183126</v>
      </c>
      <c r="J282" s="302">
        <f t="shared" ref="J282:J284" si="127">SUM(G282:I282)</f>
        <v>9.6904889920713764</v>
      </c>
      <c r="K282" s="303"/>
      <c r="L282" s="302">
        <v>7.5431460378594766</v>
      </c>
      <c r="M282" s="302">
        <v>1.1658453289880897</v>
      </c>
      <c r="N282" s="302">
        <v>2.6946343416283747</v>
      </c>
      <c r="O282" s="302">
        <f t="shared" ref="O282:O289" si="128">SUM(L282:N282)</f>
        <v>11.403625708475941</v>
      </c>
    </row>
    <row r="283" spans="1:15" s="236" customFormat="1" x14ac:dyDescent="0.2">
      <c r="A283" s="237" t="str">
        <f>name!E$6</f>
        <v>Associate professional occupations</v>
      </c>
      <c r="B283" s="302">
        <v>2.6396822863887808</v>
      </c>
      <c r="C283" s="302">
        <v>0.56134943283639704</v>
      </c>
      <c r="D283" s="302">
        <v>0.76345443313518668</v>
      </c>
      <c r="E283" s="302">
        <f t="shared" si="126"/>
        <v>3.9644861523603643</v>
      </c>
      <c r="F283" s="303"/>
      <c r="G283" s="302">
        <v>3.0491008755317845</v>
      </c>
      <c r="H283" s="302">
        <v>0.72987896676698072</v>
      </c>
      <c r="I283" s="302">
        <v>1.0296148978719379</v>
      </c>
      <c r="J283" s="302">
        <f t="shared" si="127"/>
        <v>4.8085947401707037</v>
      </c>
      <c r="K283" s="303"/>
      <c r="L283" s="302">
        <v>3.225455481574909</v>
      </c>
      <c r="M283" s="302">
        <v>0.88166604722260555</v>
      </c>
      <c r="N283" s="302">
        <v>1.2446708143034091</v>
      </c>
      <c r="O283" s="302">
        <f t="shared" si="128"/>
        <v>5.3517923431009233</v>
      </c>
    </row>
    <row r="284" spans="1:15" s="236" customFormat="1" x14ac:dyDescent="0.2">
      <c r="A284" s="237" t="str">
        <f>name!E$7</f>
        <v>Administrative and secretarial occupations</v>
      </c>
      <c r="B284" s="302">
        <v>2.69436628822685</v>
      </c>
      <c r="C284" s="302">
        <v>2.1346979469304537</v>
      </c>
      <c r="D284" s="302">
        <v>0.50702056516726035</v>
      </c>
      <c r="E284" s="302">
        <f t="shared" si="126"/>
        <v>5.3360848003245644</v>
      </c>
      <c r="F284" s="303"/>
      <c r="G284" s="302">
        <v>2.5557422221951147</v>
      </c>
      <c r="H284" s="302">
        <v>2.2427648613440083</v>
      </c>
      <c r="I284" s="302">
        <v>0.41872324418658707</v>
      </c>
      <c r="J284" s="302">
        <f t="shared" si="127"/>
        <v>5.2172303277257104</v>
      </c>
      <c r="K284" s="303"/>
      <c r="L284" s="302">
        <v>2.4756665181362956</v>
      </c>
      <c r="M284" s="302">
        <v>2.2729904853242684</v>
      </c>
      <c r="N284" s="302">
        <v>0.47247613714731584</v>
      </c>
      <c r="O284" s="302">
        <f t="shared" si="128"/>
        <v>5.22113314060788</v>
      </c>
    </row>
    <row r="285" spans="1:15" s="236" customFormat="1" x14ac:dyDescent="0.2">
      <c r="A285" s="237" t="str">
        <f>name!E$8</f>
        <v>Skilled trades occupations</v>
      </c>
      <c r="B285" s="302">
        <v>0.30601099730926901</v>
      </c>
      <c r="C285" s="302">
        <v>8.6118020601749432E-2</v>
      </c>
      <c r="D285" s="302">
        <v>0.10333494460798751</v>
      </c>
      <c r="E285" s="302">
        <f t="shared" si="126"/>
        <v>0.49546396251900593</v>
      </c>
      <c r="F285" s="303"/>
      <c r="G285" s="302">
        <v>0.25192449528244726</v>
      </c>
      <c r="H285" s="302">
        <v>5.6223105865938698E-2</v>
      </c>
      <c r="I285" s="302">
        <v>0.13921569073580806</v>
      </c>
      <c r="J285" s="302">
        <f>SUM(G285:I285)</f>
        <v>0.44736329188419399</v>
      </c>
      <c r="K285" s="303"/>
      <c r="L285" s="302">
        <v>0.1919531383337732</v>
      </c>
      <c r="M285" s="302">
        <v>7.169923307302585E-2</v>
      </c>
      <c r="N285" s="302">
        <v>0.16278912282974203</v>
      </c>
      <c r="O285" s="302">
        <f t="shared" si="128"/>
        <v>0.4264414942365411</v>
      </c>
    </row>
    <row r="286" spans="1:15" s="236" customFormat="1" x14ac:dyDescent="0.2">
      <c r="A286" s="237" t="str">
        <f>name!E$9</f>
        <v>Caring, leisure and other service occupations</v>
      </c>
      <c r="B286" s="302">
        <v>0.16041414709072435</v>
      </c>
      <c r="C286" s="302">
        <v>7.6592193285135238E-2</v>
      </c>
      <c r="D286" s="302">
        <v>0.12815479326752244</v>
      </c>
      <c r="E286" s="302">
        <f t="shared" si="126"/>
        <v>0.36516113364338204</v>
      </c>
      <c r="F286" s="303"/>
      <c r="G286" s="302">
        <v>0.20247853369798896</v>
      </c>
      <c r="H286" s="302">
        <v>0.13717064665685474</v>
      </c>
      <c r="I286" s="302">
        <v>0.14414286271331717</v>
      </c>
      <c r="J286" s="302">
        <f t="shared" ref="J286:J289" si="129">SUM(G286:I286)</f>
        <v>0.48379204306816087</v>
      </c>
      <c r="K286" s="303"/>
      <c r="L286" s="302">
        <v>0.22906071698053221</v>
      </c>
      <c r="M286" s="302">
        <v>0.16400100242227475</v>
      </c>
      <c r="N286" s="302">
        <v>0.23183762676110309</v>
      </c>
      <c r="O286" s="302">
        <f t="shared" si="128"/>
        <v>0.62489934616391007</v>
      </c>
    </row>
    <row r="287" spans="1:15" s="236" customFormat="1" x14ac:dyDescent="0.2">
      <c r="A287" s="237" t="str">
        <f>name!E$10</f>
        <v>Sales and customer service occupations</v>
      </c>
      <c r="B287" s="302">
        <v>0.57146063503054734</v>
      </c>
      <c r="C287" s="302">
        <v>0.39139566506063245</v>
      </c>
      <c r="D287" s="302">
        <v>0.1403222858514562</v>
      </c>
      <c r="E287" s="302">
        <f t="shared" si="126"/>
        <v>1.103178585942636</v>
      </c>
      <c r="F287" s="303"/>
      <c r="G287" s="302">
        <v>0.51249599298881887</v>
      </c>
      <c r="H287" s="302">
        <v>0.40876207897393929</v>
      </c>
      <c r="I287" s="302">
        <v>0.119284575914823</v>
      </c>
      <c r="J287" s="302">
        <f t="shared" si="129"/>
        <v>1.0405426478775812</v>
      </c>
      <c r="K287" s="303"/>
      <c r="L287" s="302">
        <v>0.54441245482998502</v>
      </c>
      <c r="M287" s="302">
        <v>0.53558033925506232</v>
      </c>
      <c r="N287" s="302">
        <v>0.11122909288474185</v>
      </c>
      <c r="O287" s="302">
        <f t="shared" si="128"/>
        <v>1.1912218869697893</v>
      </c>
    </row>
    <row r="288" spans="1:15" s="236" customFormat="1" x14ac:dyDescent="0.2">
      <c r="A288" s="237" t="str">
        <f>name!E$11</f>
        <v>Process, plant and machine operatives</v>
      </c>
      <c r="B288" s="302">
        <v>0.17752789325814564</v>
      </c>
      <c r="C288" s="302">
        <v>6.0145960551804524E-2</v>
      </c>
      <c r="D288" s="302">
        <v>3.7314431928480329E-2</v>
      </c>
      <c r="E288" s="302">
        <f t="shared" si="126"/>
        <v>0.27498828573843048</v>
      </c>
      <c r="F288" s="303"/>
      <c r="G288" s="302">
        <v>0.13367133931830621</v>
      </c>
      <c r="H288" s="302">
        <v>5.725012458813708E-2</v>
      </c>
      <c r="I288" s="302">
        <v>6.6281793240601808E-2</v>
      </c>
      <c r="J288" s="302">
        <f t="shared" si="129"/>
        <v>0.25720325714704512</v>
      </c>
      <c r="K288" s="303"/>
      <c r="L288" s="302">
        <v>8.5948201100377292E-2</v>
      </c>
      <c r="M288" s="302">
        <v>6.4147189934383425E-2</v>
      </c>
      <c r="N288" s="302">
        <v>9.1089569107605337E-2</v>
      </c>
      <c r="O288" s="302">
        <f t="shared" si="128"/>
        <v>0.24118496014236607</v>
      </c>
    </row>
    <row r="289" spans="1:15" s="236" customFormat="1" x14ac:dyDescent="0.2">
      <c r="A289" s="237" t="str">
        <f>name!E$12</f>
        <v>Elementary occupations</v>
      </c>
      <c r="B289" s="302">
        <v>0.33466876749881341</v>
      </c>
      <c r="C289" s="302">
        <v>0.18132363348465352</v>
      </c>
      <c r="D289" s="302">
        <v>0.40004853628529519</v>
      </c>
      <c r="E289" s="302">
        <f t="shared" si="126"/>
        <v>0.91604093726876212</v>
      </c>
      <c r="F289" s="303"/>
      <c r="G289" s="302">
        <v>0.26202796905642362</v>
      </c>
      <c r="H289" s="302">
        <v>0.18272843409559147</v>
      </c>
      <c r="I289" s="302">
        <v>0.35442337879905256</v>
      </c>
      <c r="J289" s="302">
        <f t="shared" si="129"/>
        <v>0.79917978195106765</v>
      </c>
      <c r="K289" s="303"/>
      <c r="L289" s="302">
        <v>0.18432219042464437</v>
      </c>
      <c r="M289" s="302">
        <v>0.16760924117426332</v>
      </c>
      <c r="N289" s="302">
        <v>0.52359617728202501</v>
      </c>
      <c r="O289" s="302">
        <f t="shared" si="128"/>
        <v>0.87552760888093273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13.219349112325007</v>
      </c>
      <c r="C291" s="311">
        <f t="shared" ref="C291:E291" si="130">SUM(C281:C289)</f>
        <v>4.3943478644192968</v>
      </c>
      <c r="D291" s="311">
        <f t="shared" si="130"/>
        <v>4.0763030232556829</v>
      </c>
      <c r="E291" s="311">
        <f t="shared" si="130"/>
        <v>21.689999999999987</v>
      </c>
      <c r="F291" s="311"/>
      <c r="G291" s="311">
        <f t="shared" ref="G291:J291" si="131">SUM(G281:G289)</f>
        <v>14.960546337517547</v>
      </c>
      <c r="H291" s="311">
        <f t="shared" si="131"/>
        <v>5.2256495272934655</v>
      </c>
      <c r="I291" s="311">
        <f t="shared" si="131"/>
        <v>5.6038041351889563</v>
      </c>
      <c r="J291" s="311">
        <f t="shared" si="131"/>
        <v>25.789999999999974</v>
      </c>
      <c r="K291" s="311"/>
      <c r="L291" s="311">
        <f t="shared" ref="L291:O291" si="132">SUM(L281:L289)</f>
        <v>16.244785819849096</v>
      </c>
      <c r="M291" s="311">
        <f t="shared" si="132"/>
        <v>6.0132383816157224</v>
      </c>
      <c r="N291" s="311">
        <f t="shared" si="132"/>
        <v>6.3039757985352223</v>
      </c>
      <c r="O291" s="311">
        <f t="shared" si="132"/>
        <v>28.562000000000044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1.1593476560634699</v>
      </c>
      <c r="C298" s="302">
        <v>0.2669730361593986</v>
      </c>
      <c r="D298" s="302">
        <v>0.10407321888909406</v>
      </c>
      <c r="E298" s="302">
        <f>SUM(B298:D298)</f>
        <v>1.5303939111119624</v>
      </c>
      <c r="F298" s="303"/>
      <c r="G298" s="302">
        <v>1.3526139736386003</v>
      </c>
      <c r="H298" s="302">
        <v>0.34264926358458125</v>
      </c>
      <c r="I298" s="302">
        <v>7.1768367397074775E-2</v>
      </c>
      <c r="J298" s="302">
        <f>SUM(G298:I298)</f>
        <v>1.7670316046202563</v>
      </c>
      <c r="K298" s="303"/>
      <c r="L298" s="302">
        <v>1.4310516921158387</v>
      </c>
      <c r="M298" s="302">
        <v>0.35862506221500623</v>
      </c>
      <c r="N298" s="302">
        <v>6.8357394063711455E-2</v>
      </c>
      <c r="O298" s="302">
        <f>SUM(L298:N298)</f>
        <v>1.8580341483945564</v>
      </c>
    </row>
    <row r="299" spans="1:15" s="236" customFormat="1" x14ac:dyDescent="0.2">
      <c r="A299" s="237" t="str">
        <f>name!E$5</f>
        <v>Professional occupations</v>
      </c>
      <c r="B299" s="302">
        <v>1.3474835903161462</v>
      </c>
      <c r="C299" s="302">
        <v>0.42157017804959951</v>
      </c>
      <c r="D299" s="302">
        <v>0.13422697378874676</v>
      </c>
      <c r="E299" s="302">
        <f t="shared" ref="E299:E306" si="133">SUM(B299:D299)</f>
        <v>1.9032807421544924</v>
      </c>
      <c r="F299" s="303"/>
      <c r="G299" s="302">
        <v>1.8048944730156282</v>
      </c>
      <c r="H299" s="302">
        <v>0.54605364278795487</v>
      </c>
      <c r="I299" s="302">
        <v>8.0139994213906815E-2</v>
      </c>
      <c r="J299" s="302">
        <f t="shared" ref="J299:J301" si="134">SUM(G299:I299)</f>
        <v>2.4310881100174897</v>
      </c>
      <c r="K299" s="303"/>
      <c r="L299" s="302">
        <v>2.5256479717060518</v>
      </c>
      <c r="M299" s="302">
        <v>0.73511923737100504</v>
      </c>
      <c r="N299" s="302">
        <v>6.3651728638707258E-2</v>
      </c>
      <c r="O299" s="302">
        <f t="shared" ref="O299:O306" si="135">SUM(L299:N299)</f>
        <v>3.3244189377157642</v>
      </c>
    </row>
    <row r="300" spans="1:15" s="236" customFormat="1" x14ac:dyDescent="0.2">
      <c r="A300" s="237" t="str">
        <f>name!E$6</f>
        <v>Associate professional occupations</v>
      </c>
      <c r="B300" s="302">
        <v>1.9038729490037163</v>
      </c>
      <c r="C300" s="302">
        <v>0.58837957868188362</v>
      </c>
      <c r="D300" s="302">
        <v>0.30714568310643986</v>
      </c>
      <c r="E300" s="302">
        <f t="shared" si="133"/>
        <v>2.7993982107920399</v>
      </c>
      <c r="F300" s="303"/>
      <c r="G300" s="302">
        <v>2.2888488734016574</v>
      </c>
      <c r="H300" s="302">
        <v>0.65659080972381278</v>
      </c>
      <c r="I300" s="302">
        <v>0.19040677471674444</v>
      </c>
      <c r="J300" s="302">
        <f t="shared" si="134"/>
        <v>3.1358464578422147</v>
      </c>
      <c r="K300" s="303"/>
      <c r="L300" s="302">
        <v>2.5605563054373977</v>
      </c>
      <c r="M300" s="302">
        <v>0.85316961649381828</v>
      </c>
      <c r="N300" s="302">
        <v>0.17975886057494136</v>
      </c>
      <c r="O300" s="302">
        <f t="shared" si="135"/>
        <v>3.5934847825061573</v>
      </c>
    </row>
    <row r="301" spans="1:15" s="236" customFormat="1" x14ac:dyDescent="0.2">
      <c r="A301" s="237" t="str">
        <f>name!E$7</f>
        <v>Administrative and secretarial occupations</v>
      </c>
      <c r="B301" s="302">
        <v>1.8445407950087396</v>
      </c>
      <c r="C301" s="302">
        <v>1.3981839851284239</v>
      </c>
      <c r="D301" s="302">
        <v>2.6768701368365514E-2</v>
      </c>
      <c r="E301" s="302">
        <f t="shared" si="133"/>
        <v>3.2694934815055294</v>
      </c>
      <c r="F301" s="303"/>
      <c r="G301" s="302">
        <v>1.9915900728416125</v>
      </c>
      <c r="H301" s="302">
        <v>1.3590463030404485</v>
      </c>
      <c r="I301" s="302">
        <v>1.6162953320620614E-2</v>
      </c>
      <c r="J301" s="302">
        <f t="shared" si="134"/>
        <v>3.3667993292026819</v>
      </c>
      <c r="K301" s="303"/>
      <c r="L301" s="302">
        <v>2.3496797522990271</v>
      </c>
      <c r="M301" s="302">
        <v>1.4908870885085264</v>
      </c>
      <c r="N301" s="302">
        <v>1.6714528103090136E-2</v>
      </c>
      <c r="O301" s="302">
        <f t="shared" si="135"/>
        <v>3.8572813689106433</v>
      </c>
    </row>
    <row r="302" spans="1:15" s="236" customFormat="1" x14ac:dyDescent="0.2">
      <c r="A302" s="237" t="str">
        <f>name!E$8</f>
        <v>Skilled trades occupations</v>
      </c>
      <c r="B302" s="302">
        <v>0.29634405143248921</v>
      </c>
      <c r="C302" s="302">
        <v>0.18443928885672745</v>
      </c>
      <c r="D302" s="302">
        <v>0.15106209957502414</v>
      </c>
      <c r="E302" s="302">
        <f t="shared" si="133"/>
        <v>0.6318454398642408</v>
      </c>
      <c r="F302" s="303"/>
      <c r="G302" s="302">
        <v>0.24566061685121207</v>
      </c>
      <c r="H302" s="302">
        <v>0.11572518556146344</v>
      </c>
      <c r="I302" s="302">
        <v>6.7856550237480356E-2</v>
      </c>
      <c r="J302" s="302">
        <f>SUM(G302:I302)</f>
        <v>0.42924235265015587</v>
      </c>
      <c r="K302" s="303"/>
      <c r="L302" s="302">
        <v>0.23464947823600601</v>
      </c>
      <c r="M302" s="302">
        <v>0.1672887950266897</v>
      </c>
      <c r="N302" s="302">
        <v>5.6330785994271368E-2</v>
      </c>
      <c r="O302" s="302">
        <f t="shared" si="135"/>
        <v>0.45826905925696709</v>
      </c>
    </row>
    <row r="303" spans="1:15" s="236" customFormat="1" x14ac:dyDescent="0.2">
      <c r="A303" s="237" t="str">
        <f>name!E$9</f>
        <v>Caring, leisure and other service occupations</v>
      </c>
      <c r="B303" s="302">
        <v>0.72557245717566421</v>
      </c>
      <c r="C303" s="302">
        <v>0.83705935221445826</v>
      </c>
      <c r="D303" s="302">
        <v>9.6625938083780435E-2</v>
      </c>
      <c r="E303" s="302">
        <f t="shared" si="133"/>
        <v>1.659257747473903</v>
      </c>
      <c r="F303" s="303"/>
      <c r="G303" s="302">
        <v>0.78160267326210631</v>
      </c>
      <c r="H303" s="302">
        <v>0.81754258116775713</v>
      </c>
      <c r="I303" s="302">
        <v>9.4567353479344807E-2</v>
      </c>
      <c r="J303" s="302">
        <f t="shared" ref="J303:J306" si="136">SUM(G303:I303)</f>
        <v>1.6937126079092082</v>
      </c>
      <c r="K303" s="303"/>
      <c r="L303" s="302">
        <v>1.0201076455735665</v>
      </c>
      <c r="M303" s="302">
        <v>0.92648658998089461</v>
      </c>
      <c r="N303" s="302">
        <v>0.15552721713569628</v>
      </c>
      <c r="O303" s="302">
        <f t="shared" si="135"/>
        <v>2.1021214526901573</v>
      </c>
    </row>
    <row r="304" spans="1:15" s="236" customFormat="1" x14ac:dyDescent="0.2">
      <c r="A304" s="237" t="str">
        <f>name!E$10</f>
        <v>Sales and customer service occupations</v>
      </c>
      <c r="B304" s="302">
        <v>1.2783081088514818</v>
      </c>
      <c r="C304" s="302">
        <v>0.8973449476275559</v>
      </c>
      <c r="D304" s="302">
        <v>6.2972828026908068E-2</v>
      </c>
      <c r="E304" s="302">
        <f t="shared" si="133"/>
        <v>2.2386258845059461</v>
      </c>
      <c r="F304" s="303"/>
      <c r="G304" s="302">
        <v>1.3008833357059599</v>
      </c>
      <c r="H304" s="302">
        <v>0.79675968776885231</v>
      </c>
      <c r="I304" s="302">
        <v>3.0728960467467144E-2</v>
      </c>
      <c r="J304" s="302">
        <f t="shared" si="136"/>
        <v>2.1283719839422792</v>
      </c>
      <c r="K304" s="303"/>
      <c r="L304" s="302">
        <v>1.4790676973023469</v>
      </c>
      <c r="M304" s="302">
        <v>1.2593081047204413</v>
      </c>
      <c r="N304" s="302">
        <v>2.5439685432836884E-2</v>
      </c>
      <c r="O304" s="302">
        <f t="shared" si="135"/>
        <v>2.7638154874556249</v>
      </c>
    </row>
    <row r="305" spans="1:15" s="236" customFormat="1" x14ac:dyDescent="0.2">
      <c r="A305" s="237" t="str">
        <f>name!E$11</f>
        <v>Process, plant and machine operatives</v>
      </c>
      <c r="B305" s="302">
        <v>0.5889968399169927</v>
      </c>
      <c r="C305" s="302">
        <v>0.41437757293064692</v>
      </c>
      <c r="D305" s="302">
        <v>4.8585490666494605E-2</v>
      </c>
      <c r="E305" s="302">
        <f t="shared" si="133"/>
        <v>1.0519599035141343</v>
      </c>
      <c r="F305" s="303"/>
      <c r="G305" s="302">
        <v>0.46480301964404125</v>
      </c>
      <c r="H305" s="302">
        <v>0.34419531905311679</v>
      </c>
      <c r="I305" s="302">
        <v>3.4054529595027673E-2</v>
      </c>
      <c r="J305" s="302">
        <f t="shared" si="136"/>
        <v>0.84305286829218562</v>
      </c>
      <c r="K305" s="303"/>
      <c r="L305" s="302">
        <v>0.38951581562124227</v>
      </c>
      <c r="M305" s="302">
        <v>0.34577575235184832</v>
      </c>
      <c r="N305" s="302">
        <v>4.2918998937044289E-2</v>
      </c>
      <c r="O305" s="302">
        <f t="shared" si="135"/>
        <v>0.7782105669101349</v>
      </c>
    </row>
    <row r="306" spans="1:15" s="236" customFormat="1" x14ac:dyDescent="0.2">
      <c r="A306" s="237" t="str">
        <f>name!E$12</f>
        <v>Elementary occupations</v>
      </c>
      <c r="B306" s="302">
        <v>2.6203018148386361</v>
      </c>
      <c r="C306" s="302">
        <v>2.4944927887961632</v>
      </c>
      <c r="D306" s="302">
        <v>1.2649500754429579</v>
      </c>
      <c r="E306" s="302">
        <f t="shared" si="133"/>
        <v>6.3797446790777563</v>
      </c>
      <c r="F306" s="303"/>
      <c r="G306" s="302">
        <v>2.3364206099315812</v>
      </c>
      <c r="H306" s="302">
        <v>1.9584897076791492</v>
      </c>
      <c r="I306" s="302">
        <v>1.1609443679128135</v>
      </c>
      <c r="J306" s="302">
        <f t="shared" si="136"/>
        <v>5.4558546855235441</v>
      </c>
      <c r="K306" s="303"/>
      <c r="L306" s="302">
        <v>2.8366916994948608</v>
      </c>
      <c r="M306" s="302">
        <v>1.654177485153028</v>
      </c>
      <c r="N306" s="302">
        <v>1.4034950115120919</v>
      </c>
      <c r="O306" s="302">
        <f t="shared" si="135"/>
        <v>5.8943641961599811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11.764768262607337</v>
      </c>
      <c r="C308" s="311">
        <f t="shared" ref="C308:E308" si="137">SUM(C298:C306)</f>
        <v>7.502820728444858</v>
      </c>
      <c r="D308" s="311">
        <f t="shared" si="137"/>
        <v>2.1964110089478113</v>
      </c>
      <c r="E308" s="311">
        <f t="shared" si="137"/>
        <v>21.464000000000006</v>
      </c>
      <c r="F308" s="311"/>
      <c r="G308" s="311">
        <f t="shared" ref="G308:J308" si="138">SUM(G298:G306)</f>
        <v>12.567317648292399</v>
      </c>
      <c r="H308" s="311">
        <f t="shared" si="138"/>
        <v>6.9370525003671357</v>
      </c>
      <c r="I308" s="311">
        <f t="shared" si="138"/>
        <v>1.7466298513404799</v>
      </c>
      <c r="J308" s="311">
        <f t="shared" si="138"/>
        <v>21.251000000000019</v>
      </c>
      <c r="K308" s="311"/>
      <c r="L308" s="311">
        <f t="shared" ref="L308:O308" si="139">SUM(L298:L306)</f>
        <v>14.826968057786338</v>
      </c>
      <c r="M308" s="311">
        <f t="shared" si="139"/>
        <v>7.7908377318212576</v>
      </c>
      <c r="N308" s="311">
        <f t="shared" si="139"/>
        <v>2.0121942103923911</v>
      </c>
      <c r="O308" s="311">
        <f t="shared" si="139"/>
        <v>24.629999999999985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0.69331224157288829</v>
      </c>
      <c r="C315" s="302">
        <v>0.19968709083050765</v>
      </c>
      <c r="D315" s="302">
        <v>0.14332084028140427</v>
      </c>
      <c r="E315" s="302">
        <f>SUM(B315:D315)</f>
        <v>1.0363201726848001</v>
      </c>
      <c r="F315" s="303"/>
      <c r="G315" s="302">
        <v>0.68767598588569223</v>
      </c>
      <c r="H315" s="302">
        <v>0.22957390445615189</v>
      </c>
      <c r="I315" s="302">
        <v>2.6241229810341285E-2</v>
      </c>
      <c r="J315" s="302">
        <f>SUM(G315:I315)</f>
        <v>0.94349112015218539</v>
      </c>
      <c r="K315" s="303"/>
      <c r="L315" s="302">
        <v>0.65447724068993851</v>
      </c>
      <c r="M315" s="302">
        <v>0.28499583199592288</v>
      </c>
      <c r="N315" s="302">
        <v>3.7409646720310573E-2</v>
      </c>
      <c r="O315" s="302">
        <f>SUM(L315:N315)</f>
        <v>0.97688271940617188</v>
      </c>
    </row>
    <row r="316" spans="1:15" s="236" customFormat="1" x14ac:dyDescent="0.2">
      <c r="A316" s="237" t="str">
        <f>name!E$5</f>
        <v>Professional occupations</v>
      </c>
      <c r="B316" s="302">
        <v>1.5587872993581002</v>
      </c>
      <c r="C316" s="302">
        <v>0.68545510054262659</v>
      </c>
      <c r="D316" s="302">
        <v>0.32939331289575036</v>
      </c>
      <c r="E316" s="302">
        <f t="shared" ref="E316:E323" si="140">SUM(B316:D316)</f>
        <v>2.5736357127964768</v>
      </c>
      <c r="F316" s="303"/>
      <c r="G316" s="302">
        <v>1.7674394028368865</v>
      </c>
      <c r="H316" s="302">
        <v>0.72883167735072218</v>
      </c>
      <c r="I316" s="302">
        <v>0.10324942280234249</v>
      </c>
      <c r="J316" s="302">
        <f t="shared" ref="J316:J318" si="141">SUM(G316:I316)</f>
        <v>2.5995205029899511</v>
      </c>
      <c r="K316" s="303"/>
      <c r="L316" s="302">
        <v>2.115855331034612</v>
      </c>
      <c r="M316" s="302">
        <v>0.9477636050032866</v>
      </c>
      <c r="N316" s="302">
        <v>0.11131773737730927</v>
      </c>
      <c r="O316" s="302">
        <f t="shared" ref="O316:O323" si="142">SUM(L316:N316)</f>
        <v>3.1749366734152078</v>
      </c>
    </row>
    <row r="317" spans="1:15" s="236" customFormat="1" x14ac:dyDescent="0.2">
      <c r="A317" s="237" t="str">
        <f>name!E$6</f>
        <v>Associate professional occupations</v>
      </c>
      <c r="B317" s="302">
        <v>3.0774730089280418</v>
      </c>
      <c r="C317" s="302">
        <v>0.78384930558283006</v>
      </c>
      <c r="D317" s="302">
        <v>0.25506005354241945</v>
      </c>
      <c r="E317" s="302">
        <f t="shared" si="140"/>
        <v>4.1163823680532916</v>
      </c>
      <c r="F317" s="303"/>
      <c r="G317" s="302">
        <v>3.0956974941225339</v>
      </c>
      <c r="H317" s="302">
        <v>0.70070639829890724</v>
      </c>
      <c r="I317" s="302">
        <v>4.7365295667199159E-2</v>
      </c>
      <c r="J317" s="302">
        <f t="shared" si="141"/>
        <v>3.8437691880886407</v>
      </c>
      <c r="K317" s="303"/>
      <c r="L317" s="302">
        <v>3.0657041911065095</v>
      </c>
      <c r="M317" s="302">
        <v>0.89096610882334271</v>
      </c>
      <c r="N317" s="302">
        <v>5.4855428451881065E-2</v>
      </c>
      <c r="O317" s="302">
        <f t="shared" si="142"/>
        <v>4.0115257283817334</v>
      </c>
    </row>
    <row r="318" spans="1:15" s="236" customFormat="1" x14ac:dyDescent="0.2">
      <c r="A318" s="237" t="str">
        <f>name!E$7</f>
        <v>Administrative and secretarial occupations</v>
      </c>
      <c r="B318" s="302">
        <v>2.3056580551408534</v>
      </c>
      <c r="C318" s="302">
        <v>2.3343458062541527</v>
      </c>
      <c r="D318" s="302">
        <v>8.4705190851129694E-2</v>
      </c>
      <c r="E318" s="302">
        <f t="shared" si="140"/>
        <v>4.7247090522461361</v>
      </c>
      <c r="F318" s="303"/>
      <c r="G318" s="302">
        <v>1.9715479724001062</v>
      </c>
      <c r="H318" s="302">
        <v>1.7793950918144752</v>
      </c>
      <c r="I318" s="302">
        <v>1.9863229944499891E-2</v>
      </c>
      <c r="J318" s="302">
        <f t="shared" si="141"/>
        <v>3.7708062941590814</v>
      </c>
      <c r="K318" s="303"/>
      <c r="L318" s="302">
        <v>1.7427753501807444</v>
      </c>
      <c r="M318" s="302">
        <v>1.6113828639927119</v>
      </c>
      <c r="N318" s="302">
        <v>1.0586788143543092E-2</v>
      </c>
      <c r="O318" s="302">
        <f t="shared" si="142"/>
        <v>3.3647450023169996</v>
      </c>
    </row>
    <row r="319" spans="1:15" s="236" customFormat="1" x14ac:dyDescent="0.2">
      <c r="A319" s="237" t="str">
        <f>name!E$8</f>
        <v>Skilled trades occupations</v>
      </c>
      <c r="B319" s="302">
        <v>0.19794408315592446</v>
      </c>
      <c r="C319" s="302">
        <v>2.2871643042821403E-2</v>
      </c>
      <c r="D319" s="302">
        <v>0.12863674385041521</v>
      </c>
      <c r="E319" s="302">
        <f t="shared" si="140"/>
        <v>0.34945247004916108</v>
      </c>
      <c r="F319" s="303"/>
      <c r="G319" s="302">
        <v>0.14171876822024027</v>
      </c>
      <c r="H319" s="302">
        <v>1.4895451667952527E-2</v>
      </c>
      <c r="I319" s="302">
        <v>1.4466287184204155E-3</v>
      </c>
      <c r="J319" s="302">
        <f>SUM(G319:I319)</f>
        <v>0.15806084860661321</v>
      </c>
      <c r="K319" s="303"/>
      <c r="L319" s="302">
        <v>0.1389858616593331</v>
      </c>
      <c r="M319" s="302">
        <v>3.4186193226506359E-2</v>
      </c>
      <c r="N319" s="302">
        <v>2.6645918149093301E-3</v>
      </c>
      <c r="O319" s="302">
        <f t="shared" si="142"/>
        <v>0.17583664670074881</v>
      </c>
    </row>
    <row r="320" spans="1:15" s="236" customFormat="1" x14ac:dyDescent="0.2">
      <c r="A320" s="237" t="str">
        <f>name!E$9</f>
        <v>Caring, leisure and other service occupations</v>
      </c>
      <c r="B320" s="302">
        <v>0.3405351820573243</v>
      </c>
      <c r="C320" s="302">
        <v>0.32981706216745638</v>
      </c>
      <c r="D320" s="302">
        <v>5.9004334089133269E-2</v>
      </c>
      <c r="E320" s="302">
        <f t="shared" si="140"/>
        <v>0.72935657831391398</v>
      </c>
      <c r="F320" s="303"/>
      <c r="G320" s="302">
        <v>0.28988512314687764</v>
      </c>
      <c r="H320" s="302">
        <v>0.2578254863597228</v>
      </c>
      <c r="I320" s="302">
        <v>2.4776326112897724E-2</v>
      </c>
      <c r="J320" s="302">
        <f t="shared" ref="J320:J323" si="143">SUM(G320:I320)</f>
        <v>0.57248693561949815</v>
      </c>
      <c r="K320" s="303"/>
      <c r="L320" s="302">
        <v>0.3296585482015757</v>
      </c>
      <c r="M320" s="302">
        <v>0.25716139114454162</v>
      </c>
      <c r="N320" s="302">
        <v>1.8916929148424376E-2</v>
      </c>
      <c r="O320" s="302">
        <f t="shared" si="142"/>
        <v>0.60573686849454167</v>
      </c>
    </row>
    <row r="321" spans="1:15" s="236" customFormat="1" x14ac:dyDescent="0.2">
      <c r="A321" s="237" t="str">
        <f>name!E$10</f>
        <v>Sales and customer service occupations</v>
      </c>
      <c r="B321" s="302">
        <v>0.18812817689141342</v>
      </c>
      <c r="C321" s="302">
        <v>0.21141691413663805</v>
      </c>
      <c r="D321" s="302">
        <v>2.8401600545176622E-2</v>
      </c>
      <c r="E321" s="302">
        <f t="shared" si="140"/>
        <v>0.42794669157322807</v>
      </c>
      <c r="F321" s="303"/>
      <c r="G321" s="302">
        <v>0.16192507906474726</v>
      </c>
      <c r="H321" s="302">
        <v>0.17644425417788762</v>
      </c>
      <c r="I321" s="302">
        <v>3.6196469426350822E-3</v>
      </c>
      <c r="J321" s="302">
        <f t="shared" si="143"/>
        <v>0.34198898018526991</v>
      </c>
      <c r="K321" s="303"/>
      <c r="L321" s="302">
        <v>0.17197025860803286</v>
      </c>
      <c r="M321" s="302">
        <v>0.21048139692832696</v>
      </c>
      <c r="N321" s="302">
        <v>3.4853263717509338E-3</v>
      </c>
      <c r="O321" s="302">
        <f t="shared" si="142"/>
        <v>0.38593698190811077</v>
      </c>
    </row>
    <row r="322" spans="1:15" s="236" customFormat="1" x14ac:dyDescent="0.2">
      <c r="A322" s="237" t="str">
        <f>name!E$11</f>
        <v>Process, plant and machine operatives</v>
      </c>
      <c r="B322" s="302">
        <v>0.16224650132527876</v>
      </c>
      <c r="C322" s="302">
        <v>5.5720364894232093E-2</v>
      </c>
      <c r="D322" s="302">
        <v>1.8260189369420025E-2</v>
      </c>
      <c r="E322" s="302">
        <f t="shared" si="140"/>
        <v>0.2362270555889309</v>
      </c>
      <c r="F322" s="303"/>
      <c r="G322" s="302">
        <v>0.10840211973582808</v>
      </c>
      <c r="H322" s="302">
        <v>3.4663430556471635E-2</v>
      </c>
      <c r="I322" s="302">
        <v>1.2610411695119779E-3</v>
      </c>
      <c r="J322" s="302">
        <f t="shared" si="143"/>
        <v>0.1443265914618117</v>
      </c>
      <c r="K322" s="303"/>
      <c r="L322" s="302">
        <v>0.10589565861833325</v>
      </c>
      <c r="M322" s="302">
        <v>3.8530927045770068E-2</v>
      </c>
      <c r="N322" s="302">
        <v>1.105470878804606E-3</v>
      </c>
      <c r="O322" s="302">
        <f t="shared" si="142"/>
        <v>0.14553205654290793</v>
      </c>
    </row>
    <row r="323" spans="1:15" s="236" customFormat="1" x14ac:dyDescent="0.2">
      <c r="A323" s="237" t="str">
        <f>name!E$12</f>
        <v>Elementary occupations</v>
      </c>
      <c r="B323" s="302">
        <v>0.22151595969292145</v>
      </c>
      <c r="C323" s="302">
        <v>0.22097678380785055</v>
      </c>
      <c r="D323" s="302">
        <v>1.7477155193276483E-2</v>
      </c>
      <c r="E323" s="302">
        <f t="shared" si="140"/>
        <v>0.45996989869404847</v>
      </c>
      <c r="F323" s="303"/>
      <c r="G323" s="302">
        <v>0.15822242186272778</v>
      </c>
      <c r="H323" s="302">
        <v>0.13431587523713207</v>
      </c>
      <c r="I323" s="302">
        <v>2.0112416370868767E-3</v>
      </c>
      <c r="J323" s="302">
        <f t="shared" si="143"/>
        <v>0.29454953873694673</v>
      </c>
      <c r="K323" s="303"/>
      <c r="L323" s="302">
        <v>0.15024728495019735</v>
      </c>
      <c r="M323" s="302">
        <v>7.7525166634498238E-2</v>
      </c>
      <c r="N323" s="302">
        <v>2.0948712488642798E-3</v>
      </c>
      <c r="O323" s="302">
        <f t="shared" si="142"/>
        <v>0.22986732283355987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8.745600508122747</v>
      </c>
      <c r="C325" s="311">
        <f t="shared" ref="C325:E325" si="144">SUM(C315:C323)</f>
        <v>4.8441400712591154</v>
      </c>
      <c r="D325" s="311">
        <f t="shared" si="144"/>
        <v>1.0642594206181253</v>
      </c>
      <c r="E325" s="311">
        <f t="shared" si="144"/>
        <v>14.653999999999986</v>
      </c>
      <c r="F325" s="311"/>
      <c r="G325" s="311">
        <f t="shared" ref="G325:J325" si="145">SUM(G315:G323)</f>
        <v>8.3825143672756415</v>
      </c>
      <c r="H325" s="311">
        <f t="shared" si="145"/>
        <v>4.0566515699194223</v>
      </c>
      <c r="I325" s="311">
        <f t="shared" si="145"/>
        <v>0.22983406280493493</v>
      </c>
      <c r="J325" s="311">
        <f t="shared" si="145"/>
        <v>12.668999999999999</v>
      </c>
      <c r="K325" s="311"/>
      <c r="L325" s="311">
        <f t="shared" ref="L325:O325" si="146">SUM(L315:L323)</f>
        <v>8.4755697250492776</v>
      </c>
      <c r="M325" s="311">
        <f t="shared" si="146"/>
        <v>4.352993484794907</v>
      </c>
      <c r="N325" s="311">
        <f t="shared" si="146"/>
        <v>0.24243679015579755</v>
      </c>
      <c r="O325" s="311">
        <f t="shared" si="146"/>
        <v>13.070999999999982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0.40364044337074345</v>
      </c>
      <c r="C332" s="302">
        <v>0.15862307562569283</v>
      </c>
      <c r="D332" s="302">
        <v>0.11597669694256953</v>
      </c>
      <c r="E332" s="302">
        <f>SUM(B332:D332)</f>
        <v>0.67824021593900574</v>
      </c>
      <c r="F332" s="303"/>
      <c r="G332" s="302">
        <v>0.39978237327602428</v>
      </c>
      <c r="H332" s="302">
        <v>0.18284040378093039</v>
      </c>
      <c r="I332" s="302">
        <v>0.12316864164710446</v>
      </c>
      <c r="J332" s="302">
        <f>SUM(G332:I332)</f>
        <v>0.70579141870405915</v>
      </c>
      <c r="K332" s="303"/>
      <c r="L332" s="302">
        <v>0.39424949981299401</v>
      </c>
      <c r="M332" s="302">
        <v>0.24651270285716845</v>
      </c>
      <c r="N332" s="302">
        <v>0.10731567107001877</v>
      </c>
      <c r="O332" s="302">
        <f>SUM(L332:N332)</f>
        <v>0.7480778737401812</v>
      </c>
    </row>
    <row r="333" spans="1:15" s="236" customFormat="1" x14ac:dyDescent="0.2">
      <c r="A333" s="237" t="str">
        <f>name!E$5</f>
        <v>Professional occupations</v>
      </c>
      <c r="B333" s="302">
        <v>7.9235288103539094</v>
      </c>
      <c r="C333" s="302">
        <v>4.1063407835256296</v>
      </c>
      <c r="D333" s="302">
        <v>0.60325994538514627</v>
      </c>
      <c r="E333" s="302">
        <f t="shared" ref="E333:E340" si="147">SUM(B333:D333)</f>
        <v>12.633129539264685</v>
      </c>
      <c r="F333" s="303"/>
      <c r="G333" s="302">
        <v>8.371708805148657</v>
      </c>
      <c r="H333" s="302">
        <v>4.1431215241487438</v>
      </c>
      <c r="I333" s="302">
        <v>0.74456246452281527</v>
      </c>
      <c r="J333" s="302">
        <f t="shared" ref="J333:J335" si="148">SUM(G333:I333)</f>
        <v>13.259392793820215</v>
      </c>
      <c r="K333" s="303"/>
      <c r="L333" s="302">
        <v>9.5593411388819476</v>
      </c>
      <c r="M333" s="302">
        <v>5.4655380717685622</v>
      </c>
      <c r="N333" s="302">
        <v>0.70851546157951817</v>
      </c>
      <c r="O333" s="302">
        <f t="shared" ref="O333:O340" si="149">SUM(L333:N333)</f>
        <v>15.733394672230029</v>
      </c>
    </row>
    <row r="334" spans="1:15" s="236" customFormat="1" x14ac:dyDescent="0.2">
      <c r="A334" s="237" t="str">
        <f>name!E$6</f>
        <v>Associate professional occupations</v>
      </c>
      <c r="B334" s="302">
        <v>1.080182640782875</v>
      </c>
      <c r="C334" s="302">
        <v>0.96981207062014707</v>
      </c>
      <c r="D334" s="302">
        <v>0.33855397064781534</v>
      </c>
      <c r="E334" s="302">
        <f t="shared" si="147"/>
        <v>2.3885486820508373</v>
      </c>
      <c r="F334" s="303"/>
      <c r="G334" s="302">
        <v>1.1228193800436903</v>
      </c>
      <c r="H334" s="302">
        <v>0.9556609367721387</v>
      </c>
      <c r="I334" s="302">
        <v>0.29362625142962129</v>
      </c>
      <c r="J334" s="302">
        <f t="shared" si="148"/>
        <v>2.3721065682454503</v>
      </c>
      <c r="K334" s="303"/>
      <c r="L334" s="302">
        <v>1.4371087592926637</v>
      </c>
      <c r="M334" s="302">
        <v>1.430025389232896</v>
      </c>
      <c r="N334" s="302">
        <v>0.25770572180039641</v>
      </c>
      <c r="O334" s="302">
        <f t="shared" si="149"/>
        <v>3.1248398703259563</v>
      </c>
    </row>
    <row r="335" spans="1:15" s="236" customFormat="1" x14ac:dyDescent="0.2">
      <c r="A335" s="237" t="str">
        <f>name!E$7</f>
        <v>Administrative and secretarial occupations</v>
      </c>
      <c r="B335" s="302">
        <v>0.60382303868376086</v>
      </c>
      <c r="C335" s="302">
        <v>1.4589948174309428</v>
      </c>
      <c r="D335" s="302">
        <v>3.767724399654189E-2</v>
      </c>
      <c r="E335" s="302">
        <f t="shared" si="147"/>
        <v>2.1004951001112455</v>
      </c>
      <c r="F335" s="303"/>
      <c r="G335" s="302">
        <v>0.50643932802890435</v>
      </c>
      <c r="H335" s="302">
        <v>1.1559694184283489</v>
      </c>
      <c r="I335" s="302">
        <v>3.2879399302131566E-2</v>
      </c>
      <c r="J335" s="302">
        <f t="shared" si="148"/>
        <v>1.6952881457593847</v>
      </c>
      <c r="K335" s="303"/>
      <c r="L335" s="302">
        <v>0.3250212099806507</v>
      </c>
      <c r="M335" s="302">
        <v>0.73409168044767614</v>
      </c>
      <c r="N335" s="302">
        <v>1.8210624469645897E-2</v>
      </c>
      <c r="O335" s="302">
        <f t="shared" si="149"/>
        <v>1.0773235148979727</v>
      </c>
    </row>
    <row r="336" spans="1:15" s="236" customFormat="1" x14ac:dyDescent="0.2">
      <c r="A336" s="237" t="str">
        <f>name!E$8</f>
        <v>Skilled trades occupations</v>
      </c>
      <c r="B336" s="302">
        <v>0.2987159385840944</v>
      </c>
      <c r="C336" s="302">
        <v>0.1896859988482763</v>
      </c>
      <c r="D336" s="302">
        <v>5.3810018389033869E-2</v>
      </c>
      <c r="E336" s="302">
        <f t="shared" si="147"/>
        <v>0.54221195582140458</v>
      </c>
      <c r="F336" s="303"/>
      <c r="G336" s="302">
        <v>0.20872724740998591</v>
      </c>
      <c r="H336" s="302">
        <v>0.11449017859135596</v>
      </c>
      <c r="I336" s="302">
        <v>4.6803222642006807E-2</v>
      </c>
      <c r="J336" s="302">
        <f>SUM(G336:I336)</f>
        <v>0.37002064864334866</v>
      </c>
      <c r="K336" s="303"/>
      <c r="L336" s="302">
        <v>0.13573932508308831</v>
      </c>
      <c r="M336" s="302">
        <v>5.6054770365280421E-2</v>
      </c>
      <c r="N336" s="302">
        <v>8.9834995804579987E-2</v>
      </c>
      <c r="O336" s="302">
        <f t="shared" si="149"/>
        <v>0.28162909125294872</v>
      </c>
    </row>
    <row r="337" spans="1:15" s="236" customFormat="1" x14ac:dyDescent="0.2">
      <c r="A337" s="237" t="str">
        <f>name!E$9</f>
        <v>Caring, leisure and other service occupations</v>
      </c>
      <c r="B337" s="302">
        <v>3.2930850639392091</v>
      </c>
      <c r="C337" s="302">
        <v>4.4770224032676467</v>
      </c>
      <c r="D337" s="302">
        <v>0.18489525470880994</v>
      </c>
      <c r="E337" s="302">
        <f t="shared" si="147"/>
        <v>7.9550027219156654</v>
      </c>
      <c r="F337" s="303"/>
      <c r="G337" s="302">
        <v>2.8841397500901684</v>
      </c>
      <c r="H337" s="302">
        <v>3.7978910481003969</v>
      </c>
      <c r="I337" s="302">
        <v>0.18913566243312863</v>
      </c>
      <c r="J337" s="302">
        <f t="shared" ref="J337:J340" si="150">SUM(G337:I337)</f>
        <v>6.8711664606236944</v>
      </c>
      <c r="K337" s="303"/>
      <c r="L337" s="302">
        <v>3.7598020683012683</v>
      </c>
      <c r="M337" s="302">
        <v>4.0480735361003868</v>
      </c>
      <c r="N337" s="302">
        <v>0.30028399091656421</v>
      </c>
      <c r="O337" s="302">
        <f t="shared" si="149"/>
        <v>8.1081595953182202</v>
      </c>
    </row>
    <row r="338" spans="1:15" s="236" customFormat="1" x14ac:dyDescent="0.2">
      <c r="A338" s="237" t="str">
        <f>name!E$10</f>
        <v>Sales and customer service occupations</v>
      </c>
      <c r="B338" s="302">
        <v>5.5830319163019573E-2</v>
      </c>
      <c r="C338" s="302">
        <v>0.10631261765837385</v>
      </c>
      <c r="D338" s="302">
        <v>3.1375293968707856E-2</v>
      </c>
      <c r="E338" s="302">
        <f t="shared" si="147"/>
        <v>0.19351823079010128</v>
      </c>
      <c r="F338" s="303"/>
      <c r="G338" s="302">
        <v>4.7114927836615764E-2</v>
      </c>
      <c r="H338" s="302">
        <v>8.5472433472988177E-2</v>
      </c>
      <c r="I338" s="302">
        <v>2.1579188029045512E-2</v>
      </c>
      <c r="J338" s="302">
        <f t="shared" si="150"/>
        <v>0.15416654933864946</v>
      </c>
      <c r="K338" s="303"/>
      <c r="L338" s="302">
        <v>5.4196429599548943E-2</v>
      </c>
      <c r="M338" s="302">
        <v>9.3161837770620218E-2</v>
      </c>
      <c r="N338" s="302">
        <v>2.6929160183673993E-2</v>
      </c>
      <c r="O338" s="302">
        <f t="shared" si="149"/>
        <v>0.17428742755384316</v>
      </c>
    </row>
    <row r="339" spans="1:15" s="236" customFormat="1" x14ac:dyDescent="0.2">
      <c r="A339" s="237" t="str">
        <f>name!E$11</f>
        <v>Process, plant and machine operatives</v>
      </c>
      <c r="B339" s="302">
        <v>4.9350480737528825E-2</v>
      </c>
      <c r="C339" s="302">
        <v>6.7819584600243565E-2</v>
      </c>
      <c r="D339" s="302">
        <v>0.38948341263941766</v>
      </c>
      <c r="E339" s="302">
        <f t="shared" si="147"/>
        <v>0.50665347797719007</v>
      </c>
      <c r="F339" s="303"/>
      <c r="G339" s="302">
        <v>3.3070063140544809E-2</v>
      </c>
      <c r="H339" s="302">
        <v>4.0581423314170272E-2</v>
      </c>
      <c r="I339" s="302">
        <v>0.39623804918407957</v>
      </c>
      <c r="J339" s="302">
        <f t="shared" si="150"/>
        <v>0.46988953563879465</v>
      </c>
      <c r="K339" s="303"/>
      <c r="L339" s="302">
        <v>2.3381796247234993E-2</v>
      </c>
      <c r="M339" s="302">
        <v>4.0713032069653994E-2</v>
      </c>
      <c r="N339" s="302">
        <v>0.48285343659208829</v>
      </c>
      <c r="O339" s="302">
        <f t="shared" si="149"/>
        <v>0.5469482649089773</v>
      </c>
    </row>
    <row r="340" spans="1:15" s="236" customFormat="1" x14ac:dyDescent="0.2">
      <c r="A340" s="237" t="str">
        <f>name!E$12</f>
        <v>Elementary occupations</v>
      </c>
      <c r="B340" s="302">
        <v>0.17511208132872141</v>
      </c>
      <c r="C340" s="302">
        <v>1.4166816241148921</v>
      </c>
      <c r="D340" s="302">
        <v>7.4406370686297935E-2</v>
      </c>
      <c r="E340" s="302">
        <f t="shared" si="147"/>
        <v>1.6662000761299114</v>
      </c>
      <c r="F340" s="303"/>
      <c r="G340" s="302">
        <v>0.12238993560461545</v>
      </c>
      <c r="H340" s="302">
        <v>0.97576368426673954</v>
      </c>
      <c r="I340" s="302">
        <v>4.802425935503267E-2</v>
      </c>
      <c r="J340" s="302">
        <f t="shared" si="150"/>
        <v>1.1461778792263877</v>
      </c>
      <c r="K340" s="303"/>
      <c r="L340" s="302">
        <v>8.4814223400403121E-2</v>
      </c>
      <c r="M340" s="302">
        <v>5.9343836258034584E-2</v>
      </c>
      <c r="N340" s="302">
        <v>0.19418163011340314</v>
      </c>
      <c r="O340" s="302">
        <f t="shared" si="149"/>
        <v>0.33833968977184081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13.883268816943861</v>
      </c>
      <c r="C342" s="311">
        <f t="shared" ref="C342:E342" si="151">SUM(C332:C340)</f>
        <v>12.951292975691844</v>
      </c>
      <c r="D342" s="311">
        <f t="shared" si="151"/>
        <v>1.8294382073643396</v>
      </c>
      <c r="E342" s="311">
        <f t="shared" si="151"/>
        <v>28.664000000000044</v>
      </c>
      <c r="F342" s="311"/>
      <c r="G342" s="311">
        <f t="shared" ref="G342:J342" si="152">SUM(G332:G340)</f>
        <v>13.696191810579206</v>
      </c>
      <c r="H342" s="311">
        <f t="shared" si="152"/>
        <v>11.451791050875814</v>
      </c>
      <c r="I342" s="311">
        <f t="shared" si="152"/>
        <v>1.8960171385449656</v>
      </c>
      <c r="J342" s="311">
        <f t="shared" si="152"/>
        <v>27.043999999999986</v>
      </c>
      <c r="K342" s="311"/>
      <c r="L342" s="311">
        <f t="shared" ref="L342:O342" si="153">SUM(L332:L340)</f>
        <v>15.773654450599802</v>
      </c>
      <c r="M342" s="311">
        <f t="shared" si="153"/>
        <v>12.173514856870279</v>
      </c>
      <c r="N342" s="311">
        <f t="shared" si="153"/>
        <v>2.1858306925298887</v>
      </c>
      <c r="O342" s="311">
        <f t="shared" si="153"/>
        <v>30.132999999999967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1.0689941548061281</v>
      </c>
      <c r="C349" s="302">
        <v>0.31770304338762484</v>
      </c>
      <c r="D349" s="302">
        <v>0.14342746417239075</v>
      </c>
      <c r="E349" s="302">
        <f>SUM(B349:D349)</f>
        <v>1.5301246623661438</v>
      </c>
      <c r="F349" s="303"/>
      <c r="G349" s="302">
        <v>1.2278047710349447</v>
      </c>
      <c r="H349" s="302">
        <v>0.47677773330890627</v>
      </c>
      <c r="I349" s="302">
        <v>0.28189635718582723</v>
      </c>
      <c r="J349" s="302">
        <f>SUM(G349:I349)</f>
        <v>1.9864788615296782</v>
      </c>
      <c r="K349" s="303"/>
      <c r="L349" s="302">
        <v>1.2207947743744481</v>
      </c>
      <c r="M349" s="302">
        <v>0.593235902413074</v>
      </c>
      <c r="N349" s="302">
        <v>0.33153824161290307</v>
      </c>
      <c r="O349" s="302">
        <f>SUM(L349:N349)</f>
        <v>2.145568918400425</v>
      </c>
    </row>
    <row r="350" spans="1:15" s="236" customFormat="1" x14ac:dyDescent="0.2">
      <c r="A350" s="237" t="str">
        <f>name!E$5</f>
        <v>Professional occupations</v>
      </c>
      <c r="B350" s="302">
        <v>7.4084562191411365</v>
      </c>
      <c r="C350" s="302">
        <v>3.5610363848461022</v>
      </c>
      <c r="D350" s="302">
        <v>0.90664102709252947</v>
      </c>
      <c r="E350" s="302">
        <f t="shared" ref="E350:E357" si="154">SUM(B350:D350)</f>
        <v>11.876133631079767</v>
      </c>
      <c r="F350" s="303"/>
      <c r="G350" s="302">
        <v>9.0396814672551322</v>
      </c>
      <c r="H350" s="302">
        <v>4.6165317587761052</v>
      </c>
      <c r="I350" s="302">
        <v>1.2673030344149443</v>
      </c>
      <c r="J350" s="302">
        <f t="shared" ref="J350:J352" si="155">SUM(G350:I350)</f>
        <v>14.923516260446181</v>
      </c>
      <c r="K350" s="303"/>
      <c r="L350" s="302">
        <v>9.8873820766263893</v>
      </c>
      <c r="M350" s="302">
        <v>5.138153302800454</v>
      </c>
      <c r="N350" s="302">
        <v>1.1957601591590756</v>
      </c>
      <c r="O350" s="302">
        <f t="shared" ref="O350:O357" si="156">SUM(L350:N350)</f>
        <v>16.22129553858592</v>
      </c>
    </row>
    <row r="351" spans="1:15" s="236" customFormat="1" x14ac:dyDescent="0.2">
      <c r="A351" s="237" t="str">
        <f>name!E$6</f>
        <v>Associate professional occupations</v>
      </c>
      <c r="B351" s="302">
        <v>3.0928168992318499</v>
      </c>
      <c r="C351" s="302">
        <v>1.8712034560580646</v>
      </c>
      <c r="D351" s="302">
        <v>0.42346121247160973</v>
      </c>
      <c r="E351" s="302">
        <f t="shared" si="154"/>
        <v>5.3874815677615242</v>
      </c>
      <c r="F351" s="303"/>
      <c r="G351" s="302">
        <v>3.6459529475933161</v>
      </c>
      <c r="H351" s="302">
        <v>2.3902934316478981</v>
      </c>
      <c r="I351" s="302">
        <v>0.37754160503044848</v>
      </c>
      <c r="J351" s="302">
        <f t="shared" si="155"/>
        <v>6.4137879842716634</v>
      </c>
      <c r="K351" s="303"/>
      <c r="L351" s="302">
        <v>6.3931704873880877</v>
      </c>
      <c r="M351" s="302">
        <v>3.7552100078804727</v>
      </c>
      <c r="N351" s="302">
        <v>0.50349038570592974</v>
      </c>
      <c r="O351" s="302">
        <f t="shared" si="156"/>
        <v>10.65187088097449</v>
      </c>
    </row>
    <row r="352" spans="1:15" s="236" customFormat="1" x14ac:dyDescent="0.2">
      <c r="A352" s="237" t="str">
        <f>name!E$7</f>
        <v>Administrative and secretarial occupations</v>
      </c>
      <c r="B352" s="302">
        <v>1.409934574815809</v>
      </c>
      <c r="C352" s="302">
        <v>2.1866328419281378</v>
      </c>
      <c r="D352" s="302">
        <v>8.6597082299991329E-2</v>
      </c>
      <c r="E352" s="302">
        <f t="shared" si="154"/>
        <v>3.6831644990439383</v>
      </c>
      <c r="F352" s="303"/>
      <c r="G352" s="302">
        <v>1.4362955831338495</v>
      </c>
      <c r="H352" s="302">
        <v>2.145906624112762</v>
      </c>
      <c r="I352" s="302">
        <v>5.9491497126428497E-2</v>
      </c>
      <c r="J352" s="302">
        <f t="shared" si="155"/>
        <v>3.64169370437304</v>
      </c>
      <c r="K352" s="303"/>
      <c r="L352" s="302">
        <v>1.0232847146346338</v>
      </c>
      <c r="M352" s="302">
        <v>1.0631920893102329</v>
      </c>
      <c r="N352" s="302">
        <v>4.359993585204331E-2</v>
      </c>
      <c r="O352" s="302">
        <f t="shared" si="156"/>
        <v>2.1300767397969098</v>
      </c>
    </row>
    <row r="353" spans="1:15" s="236" customFormat="1" x14ac:dyDescent="0.2">
      <c r="A353" s="237" t="str">
        <f>name!E$8</f>
        <v>Skilled trades occupations</v>
      </c>
      <c r="B353" s="302">
        <v>0.28638865015526482</v>
      </c>
      <c r="C353" s="302">
        <v>0.211105615368953</v>
      </c>
      <c r="D353" s="302">
        <v>6.2720672883225734E-2</v>
      </c>
      <c r="E353" s="302">
        <f t="shared" si="154"/>
        <v>0.56021493840744352</v>
      </c>
      <c r="F353" s="303"/>
      <c r="G353" s="302">
        <v>0.21347347958795213</v>
      </c>
      <c r="H353" s="302">
        <v>0.16264184189453343</v>
      </c>
      <c r="I353" s="302">
        <v>0.13735581002102684</v>
      </c>
      <c r="J353" s="302">
        <f>SUM(G353:I353)</f>
        <v>0.51347113150351242</v>
      </c>
      <c r="K353" s="303"/>
      <c r="L353" s="302">
        <v>0.13506053529170214</v>
      </c>
      <c r="M353" s="302">
        <v>0.12034670180211868</v>
      </c>
      <c r="N353" s="302">
        <v>0.153495605524785</v>
      </c>
      <c r="O353" s="302">
        <f t="shared" si="156"/>
        <v>0.40890284261860588</v>
      </c>
    </row>
    <row r="354" spans="1:15" s="236" customFormat="1" x14ac:dyDescent="0.2">
      <c r="A354" s="237" t="str">
        <f>name!E$9</f>
        <v>Caring, leisure and other service occupations</v>
      </c>
      <c r="B354" s="302">
        <v>6.8087495630473889</v>
      </c>
      <c r="C354" s="302">
        <v>6.1385846340340287</v>
      </c>
      <c r="D354" s="302">
        <v>0.84475650800941327</v>
      </c>
      <c r="E354" s="302">
        <f t="shared" si="154"/>
        <v>13.79209070509083</v>
      </c>
      <c r="F354" s="303"/>
      <c r="G354" s="302">
        <v>7.4647349529272509</v>
      </c>
      <c r="H354" s="302">
        <v>6.5266875413086298</v>
      </c>
      <c r="I354" s="302">
        <v>0.69422520310569769</v>
      </c>
      <c r="J354" s="302">
        <f t="shared" ref="J354:J357" si="157">SUM(G354:I354)</f>
        <v>14.685647697341578</v>
      </c>
      <c r="K354" s="303"/>
      <c r="L354" s="302">
        <v>8.6660849688598596</v>
      </c>
      <c r="M354" s="302">
        <v>6.2745178894409719</v>
      </c>
      <c r="N354" s="302">
        <v>0.87729502236652335</v>
      </c>
      <c r="O354" s="302">
        <f t="shared" si="156"/>
        <v>15.817897880667354</v>
      </c>
    </row>
    <row r="355" spans="1:15" s="236" customFormat="1" x14ac:dyDescent="0.2">
      <c r="A355" s="237" t="str">
        <f>name!E$10</f>
        <v>Sales and customer service occupations</v>
      </c>
      <c r="B355" s="302">
        <v>0.23354431691445826</v>
      </c>
      <c r="C355" s="302">
        <v>0.25446284269649655</v>
      </c>
      <c r="D355" s="302">
        <v>3.6092437763148924E-2</v>
      </c>
      <c r="E355" s="302">
        <f t="shared" si="154"/>
        <v>0.52409959737410372</v>
      </c>
      <c r="F355" s="303"/>
      <c r="G355" s="302">
        <v>0.23531348299475707</v>
      </c>
      <c r="H355" s="302">
        <v>0.25485045388404709</v>
      </c>
      <c r="I355" s="302">
        <v>3.6377568753269141E-2</v>
      </c>
      <c r="J355" s="302">
        <f t="shared" si="157"/>
        <v>0.52654150563207325</v>
      </c>
      <c r="K355" s="303"/>
      <c r="L355" s="302">
        <v>0.25269169395728114</v>
      </c>
      <c r="M355" s="302">
        <v>0.26515290794533625</v>
      </c>
      <c r="N355" s="302">
        <v>3.6138889802646186E-2</v>
      </c>
      <c r="O355" s="302">
        <f t="shared" si="156"/>
        <v>0.55398349170526362</v>
      </c>
    </row>
    <row r="356" spans="1:15" s="236" customFormat="1" x14ac:dyDescent="0.2">
      <c r="A356" s="237" t="str">
        <f>name!E$11</f>
        <v>Process, plant and machine operatives</v>
      </c>
      <c r="B356" s="302">
        <v>0.10285140303731682</v>
      </c>
      <c r="C356" s="302">
        <v>0.14996427693771633</v>
      </c>
      <c r="D356" s="302">
        <v>1.7725814592460608E-2</v>
      </c>
      <c r="E356" s="302">
        <f t="shared" si="154"/>
        <v>0.27054149456749377</v>
      </c>
      <c r="F356" s="303"/>
      <c r="G356" s="302">
        <v>7.5031415994056314E-2</v>
      </c>
      <c r="H356" s="302">
        <v>0.13104552826052518</v>
      </c>
      <c r="I356" s="302">
        <v>4.4326997997100277E-2</v>
      </c>
      <c r="J356" s="302">
        <f t="shared" si="157"/>
        <v>0.25040394225168178</v>
      </c>
      <c r="K356" s="303"/>
      <c r="L356" s="302">
        <v>5.1184902757592181E-2</v>
      </c>
      <c r="M356" s="302">
        <v>9.4658405602290052E-2</v>
      </c>
      <c r="N356" s="302">
        <v>5.0142316404188307E-2</v>
      </c>
      <c r="O356" s="302">
        <f t="shared" si="156"/>
        <v>0.19598562476407055</v>
      </c>
    </row>
    <row r="357" spans="1:15" s="236" customFormat="1" x14ac:dyDescent="0.2">
      <c r="A357" s="237" t="str">
        <f>name!E$12</f>
        <v>Elementary occupations</v>
      </c>
      <c r="B357" s="302">
        <v>0.28262057866106871</v>
      </c>
      <c r="C357" s="302">
        <v>0.65098486004862977</v>
      </c>
      <c r="D357" s="302">
        <v>4.6543465599121987E-2</v>
      </c>
      <c r="E357" s="302">
        <f t="shared" si="154"/>
        <v>0.98014890430882051</v>
      </c>
      <c r="F357" s="303"/>
      <c r="G357" s="302">
        <v>0.23192866172197518</v>
      </c>
      <c r="H357" s="302">
        <v>0.53737593771928527</v>
      </c>
      <c r="I357" s="302">
        <v>7.2154313209307819E-2</v>
      </c>
      <c r="J357" s="302">
        <f t="shared" si="157"/>
        <v>0.84145891265056827</v>
      </c>
      <c r="K357" s="303"/>
      <c r="L357" s="302">
        <v>0.16256456600072353</v>
      </c>
      <c r="M357" s="302">
        <v>0.22130712155408225</v>
      </c>
      <c r="N357" s="302">
        <v>8.0546394932186419E-2</v>
      </c>
      <c r="O357" s="302">
        <f t="shared" si="156"/>
        <v>0.46441808248699218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20.694356359810421</v>
      </c>
      <c r="C359" s="311">
        <f t="shared" ref="C359:E359" si="158">SUM(C349:C357)</f>
        <v>15.341677955305752</v>
      </c>
      <c r="D359" s="311">
        <f t="shared" si="158"/>
        <v>2.5679656848838919</v>
      </c>
      <c r="E359" s="311">
        <f t="shared" si="158"/>
        <v>38.60400000000007</v>
      </c>
      <c r="F359" s="311"/>
      <c r="G359" s="311">
        <f t="shared" ref="G359:J359" si="159">SUM(G349:G357)</f>
        <v>23.570216762243241</v>
      </c>
      <c r="H359" s="311">
        <f t="shared" si="159"/>
        <v>17.242110850912692</v>
      </c>
      <c r="I359" s="311">
        <f t="shared" si="159"/>
        <v>2.9706723868440501</v>
      </c>
      <c r="J359" s="311">
        <f t="shared" si="159"/>
        <v>43.782999999999973</v>
      </c>
      <c r="K359" s="311"/>
      <c r="L359" s="311">
        <f t="shared" ref="L359:O359" si="160">SUM(L349:L357)</f>
        <v>27.79221871989072</v>
      </c>
      <c r="M359" s="311">
        <f t="shared" si="160"/>
        <v>17.52577432874903</v>
      </c>
      <c r="N359" s="311">
        <f t="shared" si="160"/>
        <v>3.272006951360281</v>
      </c>
      <c r="O359" s="311">
        <f t="shared" si="160"/>
        <v>48.590000000000025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0.4120736652163921</v>
      </c>
      <c r="C366" s="302">
        <v>0.12807278360656868</v>
      </c>
      <c r="D366" s="302">
        <v>0.16799667513288619</v>
      </c>
      <c r="E366" s="302">
        <f>SUM(B366:D366)</f>
        <v>0.708143123955847</v>
      </c>
      <c r="F366" s="303"/>
      <c r="G366" s="302">
        <v>0.4290662484125255</v>
      </c>
      <c r="H366" s="302">
        <v>0.15307001668237097</v>
      </c>
      <c r="I366" s="302">
        <v>0.16129951307953383</v>
      </c>
      <c r="J366" s="302">
        <f>SUM(G366:I366)</f>
        <v>0.7434357781744303</v>
      </c>
      <c r="K366" s="303"/>
      <c r="L366" s="302">
        <v>0.39016062813506985</v>
      </c>
      <c r="M366" s="302">
        <v>0.18017113713651842</v>
      </c>
      <c r="N366" s="302">
        <v>0.14371363647801719</v>
      </c>
      <c r="O366" s="302">
        <f>SUM(L366:N366)</f>
        <v>0.7140454017496054</v>
      </c>
    </row>
    <row r="367" spans="1:15" s="236" customFormat="1" x14ac:dyDescent="0.2">
      <c r="A367" s="237" t="str">
        <f>name!E$5</f>
        <v>Professional occupations</v>
      </c>
      <c r="B367" s="302">
        <v>0.54315764480004536</v>
      </c>
      <c r="C367" s="302">
        <v>0.30909126800455511</v>
      </c>
      <c r="D367" s="302">
        <v>0.53977752452188754</v>
      </c>
      <c r="E367" s="302">
        <f t="shared" ref="E367:E374" si="161">SUM(B367:D367)</f>
        <v>1.3920264373264879</v>
      </c>
      <c r="F367" s="303"/>
      <c r="G367" s="302">
        <v>0.68380744629096535</v>
      </c>
      <c r="H367" s="302">
        <v>0.38604660505223082</v>
      </c>
      <c r="I367" s="302">
        <v>0.48474901357896216</v>
      </c>
      <c r="J367" s="302">
        <f t="shared" ref="J367:J369" si="162">SUM(G367:I367)</f>
        <v>1.5546030649221585</v>
      </c>
      <c r="K367" s="303"/>
      <c r="L367" s="302">
        <v>0.77974686081090616</v>
      </c>
      <c r="M367" s="302">
        <v>0.52822972722951045</v>
      </c>
      <c r="N367" s="302">
        <v>0.42631387389169095</v>
      </c>
      <c r="O367" s="302">
        <f t="shared" ref="O367:O374" si="163">SUM(L367:N367)</f>
        <v>1.7342904619321076</v>
      </c>
    </row>
    <row r="368" spans="1:15" s="236" customFormat="1" x14ac:dyDescent="0.2">
      <c r="A368" s="237" t="str">
        <f>name!E$6</f>
        <v>Associate professional occupations</v>
      </c>
      <c r="B368" s="302">
        <v>0.79114683735683444</v>
      </c>
      <c r="C368" s="302">
        <v>0.64837820088610121</v>
      </c>
      <c r="D368" s="302">
        <v>1.5261482290715178</v>
      </c>
      <c r="E368" s="302">
        <f t="shared" si="161"/>
        <v>2.9656732673144535</v>
      </c>
      <c r="F368" s="303"/>
      <c r="G368" s="302">
        <v>0.86881487394747026</v>
      </c>
      <c r="H368" s="302">
        <v>0.62104778849378306</v>
      </c>
      <c r="I368" s="302">
        <v>1.4092459072514771</v>
      </c>
      <c r="J368" s="302">
        <f t="shared" si="162"/>
        <v>2.8991085696927303</v>
      </c>
      <c r="K368" s="303"/>
      <c r="L368" s="302">
        <v>0.77740258754545921</v>
      </c>
      <c r="M368" s="302">
        <v>0.59243735641010953</v>
      </c>
      <c r="N368" s="302">
        <v>1.2458629388909659</v>
      </c>
      <c r="O368" s="302">
        <f t="shared" si="163"/>
        <v>2.6157028828465343</v>
      </c>
    </row>
    <row r="369" spans="1:15" s="236" customFormat="1" x14ac:dyDescent="0.2">
      <c r="A369" s="237" t="str">
        <f>name!E$7</f>
        <v>Administrative and secretarial occupations</v>
      </c>
      <c r="B369" s="302">
        <v>0.42942589754890637</v>
      </c>
      <c r="C369" s="302">
        <v>1.0584087928517554</v>
      </c>
      <c r="D369" s="302">
        <v>4.1859022673787279E-2</v>
      </c>
      <c r="E369" s="302">
        <f t="shared" si="161"/>
        <v>1.5296937130744492</v>
      </c>
      <c r="F369" s="303"/>
      <c r="G369" s="302">
        <v>0.40761807213635348</v>
      </c>
      <c r="H369" s="302">
        <v>0.94722529876404149</v>
      </c>
      <c r="I369" s="302">
        <v>2.9613721616071377E-2</v>
      </c>
      <c r="J369" s="302">
        <f t="shared" si="162"/>
        <v>1.3844570925164665</v>
      </c>
      <c r="K369" s="303"/>
      <c r="L369" s="302">
        <v>0.37272930232433493</v>
      </c>
      <c r="M369" s="302">
        <v>0.92369018078027221</v>
      </c>
      <c r="N369" s="302">
        <v>2.5525507551320218E-2</v>
      </c>
      <c r="O369" s="302">
        <f t="shared" si="163"/>
        <v>1.3219449906559275</v>
      </c>
    </row>
    <row r="370" spans="1:15" s="236" customFormat="1" x14ac:dyDescent="0.2">
      <c r="A370" s="237" t="str">
        <f>name!E$8</f>
        <v>Skilled trades occupations</v>
      </c>
      <c r="B370" s="302">
        <v>0.207364868601639</v>
      </c>
      <c r="C370" s="302">
        <v>0.16073668758763324</v>
      </c>
      <c r="D370" s="302">
        <v>0.19446838263728189</v>
      </c>
      <c r="E370" s="302">
        <f t="shared" si="161"/>
        <v>0.56256993882655415</v>
      </c>
      <c r="F370" s="303"/>
      <c r="G370" s="302">
        <v>0.16425450057142216</v>
      </c>
      <c r="H370" s="302">
        <v>9.3314386673732985E-2</v>
      </c>
      <c r="I370" s="302">
        <v>0.16153106342899673</v>
      </c>
      <c r="J370" s="302">
        <f>SUM(G370:I370)</f>
        <v>0.41909995067415184</v>
      </c>
      <c r="K370" s="303"/>
      <c r="L370" s="302">
        <v>0.10583093858851743</v>
      </c>
      <c r="M370" s="302">
        <v>0.11475275144985511</v>
      </c>
      <c r="N370" s="302">
        <v>0.12965502309330076</v>
      </c>
      <c r="O370" s="302">
        <f t="shared" si="163"/>
        <v>0.35023871313167332</v>
      </c>
    </row>
    <row r="371" spans="1:15" s="236" customFormat="1" x14ac:dyDescent="0.2">
      <c r="A371" s="237" t="str">
        <f>name!E$9</f>
        <v>Caring, leisure and other service occupations</v>
      </c>
      <c r="B371" s="302">
        <v>0.44278338876418855</v>
      </c>
      <c r="C371" s="302">
        <v>0.65166411257740442</v>
      </c>
      <c r="D371" s="302">
        <v>7.2336933354649469E-2</v>
      </c>
      <c r="E371" s="302">
        <f t="shared" si="161"/>
        <v>1.1667844346962424</v>
      </c>
      <c r="F371" s="303"/>
      <c r="G371" s="302">
        <v>0.36085906148601976</v>
      </c>
      <c r="H371" s="302">
        <v>0.49431044760617748</v>
      </c>
      <c r="I371" s="302">
        <v>5.231156437203606E-2</v>
      </c>
      <c r="J371" s="302">
        <f t="shared" ref="J371:J374" si="164">SUM(G371:I371)</f>
        <v>0.90748107346423335</v>
      </c>
      <c r="K371" s="303"/>
      <c r="L371" s="302">
        <v>0.28203149516876619</v>
      </c>
      <c r="M371" s="302">
        <v>0.45645280212849665</v>
      </c>
      <c r="N371" s="302">
        <v>4.5933500326430725E-2</v>
      </c>
      <c r="O371" s="302">
        <f t="shared" si="163"/>
        <v>0.78441779762369357</v>
      </c>
    </row>
    <row r="372" spans="1:15" s="236" customFormat="1" x14ac:dyDescent="0.2">
      <c r="A372" s="237" t="str">
        <f>name!E$10</f>
        <v>Sales and customer service occupations</v>
      </c>
      <c r="B372" s="302">
        <v>0.19511567687808923</v>
      </c>
      <c r="C372" s="302">
        <v>0.46248965882188647</v>
      </c>
      <c r="D372" s="302">
        <v>3.9827791312615941E-2</v>
      </c>
      <c r="E372" s="302">
        <f t="shared" si="161"/>
        <v>0.69743312701259164</v>
      </c>
      <c r="F372" s="303"/>
      <c r="G372" s="302">
        <v>0.17917897636657773</v>
      </c>
      <c r="H372" s="302">
        <v>0.36100466491934657</v>
      </c>
      <c r="I372" s="302">
        <v>2.6551911796721932E-2</v>
      </c>
      <c r="J372" s="302">
        <f t="shared" si="164"/>
        <v>0.56673555308264623</v>
      </c>
      <c r="K372" s="303"/>
      <c r="L372" s="302">
        <v>0.16389851646594292</v>
      </c>
      <c r="M372" s="302">
        <v>0.4455084533537772</v>
      </c>
      <c r="N372" s="302">
        <v>2.2137304906702106E-2</v>
      </c>
      <c r="O372" s="302">
        <f t="shared" si="163"/>
        <v>0.63154427472642216</v>
      </c>
    </row>
    <row r="373" spans="1:15" s="236" customFormat="1" x14ac:dyDescent="0.2">
      <c r="A373" s="237" t="str">
        <f>name!E$11</f>
        <v>Process, plant and machine operatives</v>
      </c>
      <c r="B373" s="302">
        <v>4.3964611078235072E-2</v>
      </c>
      <c r="C373" s="302">
        <v>4.286039136099952E-2</v>
      </c>
      <c r="D373" s="302">
        <v>1.123473826929074E-2</v>
      </c>
      <c r="E373" s="302">
        <f t="shared" si="161"/>
        <v>9.8059740708525328E-2</v>
      </c>
      <c r="F373" s="303"/>
      <c r="G373" s="302">
        <v>3.0747137818015146E-2</v>
      </c>
      <c r="H373" s="302">
        <v>2.848061996576999E-2</v>
      </c>
      <c r="I373" s="302">
        <v>1.0560045480013215E-2</v>
      </c>
      <c r="J373" s="302">
        <f t="shared" si="164"/>
        <v>6.9787803263798354E-2</v>
      </c>
      <c r="K373" s="303"/>
      <c r="L373" s="302">
        <v>2.2302058721962177E-2</v>
      </c>
      <c r="M373" s="302">
        <v>2.9677580028444631E-2</v>
      </c>
      <c r="N373" s="302">
        <v>1.0489269301131149E-2</v>
      </c>
      <c r="O373" s="302">
        <f t="shared" si="163"/>
        <v>6.2468908051537958E-2</v>
      </c>
    </row>
    <row r="374" spans="1:15" s="236" customFormat="1" x14ac:dyDescent="0.2">
      <c r="A374" s="237" t="str">
        <f>name!E$12</f>
        <v>Elementary occupations</v>
      </c>
      <c r="B374" s="302">
        <v>0.19949821069135107</v>
      </c>
      <c r="C374" s="302">
        <v>0.77112522138973894</v>
      </c>
      <c r="D374" s="302">
        <v>4.2992785003773473E-2</v>
      </c>
      <c r="E374" s="302">
        <f t="shared" si="161"/>
        <v>1.0136162170848635</v>
      </c>
      <c r="F374" s="303"/>
      <c r="G374" s="302">
        <v>0.15272413849141231</v>
      </c>
      <c r="H374" s="302">
        <v>0.53847333983010326</v>
      </c>
      <c r="I374" s="302">
        <v>2.8093635887867532E-2</v>
      </c>
      <c r="J374" s="302">
        <f t="shared" si="164"/>
        <v>0.71929111420938308</v>
      </c>
      <c r="K374" s="303"/>
      <c r="L374" s="302">
        <v>0.14461954270495556</v>
      </c>
      <c r="M374" s="302">
        <v>0.37044827212655196</v>
      </c>
      <c r="N374" s="302">
        <v>2.1278754450988056E-2</v>
      </c>
      <c r="O374" s="302">
        <f t="shared" si="163"/>
        <v>0.53634656928249558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3.2645308009356815</v>
      </c>
      <c r="C376" s="311">
        <f t="shared" ref="C376:E376" si="165">SUM(C366:C374)</f>
        <v>4.2328271170866429</v>
      </c>
      <c r="D376" s="311">
        <f t="shared" si="165"/>
        <v>2.6366420819776906</v>
      </c>
      <c r="E376" s="311">
        <f t="shared" si="165"/>
        <v>10.134000000000013</v>
      </c>
      <c r="F376" s="311"/>
      <c r="G376" s="311">
        <f t="shared" ref="G376:J376" si="166">SUM(G366:G374)</f>
        <v>3.2770704555207617</v>
      </c>
      <c r="H376" s="311">
        <f t="shared" si="166"/>
        <v>3.6229731679875563</v>
      </c>
      <c r="I376" s="311">
        <f t="shared" si="166"/>
        <v>2.3639563764916804</v>
      </c>
      <c r="J376" s="311">
        <f t="shared" si="166"/>
        <v>9.2639999999999993</v>
      </c>
      <c r="K376" s="311"/>
      <c r="L376" s="311">
        <f t="shared" ref="L376:O376" si="167">SUM(L366:L374)</f>
        <v>3.0387219304659148</v>
      </c>
      <c r="M376" s="311">
        <f t="shared" si="167"/>
        <v>3.6413682606435365</v>
      </c>
      <c r="N376" s="311">
        <f t="shared" si="167"/>
        <v>2.0709098088905469</v>
      </c>
      <c r="O376" s="311">
        <f t="shared" si="167"/>
        <v>8.7509999999999977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0.4766313499201193</v>
      </c>
      <c r="C383" s="302">
        <v>8.118316953105352E-2</v>
      </c>
      <c r="D383" s="302">
        <v>0.33841009655141319</v>
      </c>
      <c r="E383" s="302">
        <f>SUM(B383:D383)</f>
        <v>0.89622461600258596</v>
      </c>
      <c r="F383" s="303"/>
      <c r="G383" s="302">
        <v>0.42824660199975245</v>
      </c>
      <c r="H383" s="302">
        <v>0.11808802715584443</v>
      </c>
      <c r="I383" s="302">
        <v>0.33899723177077329</v>
      </c>
      <c r="J383" s="302">
        <f>SUM(G383:I383)</f>
        <v>0.88533186092637006</v>
      </c>
      <c r="K383" s="303"/>
      <c r="L383" s="302">
        <v>0.41663646236337865</v>
      </c>
      <c r="M383" s="302">
        <v>0.12824804776467966</v>
      </c>
      <c r="N383" s="302">
        <v>0.30553558078693221</v>
      </c>
      <c r="O383" s="302">
        <f>SUM(L383:N383)</f>
        <v>0.85042009091499049</v>
      </c>
    </row>
    <row r="384" spans="1:15" s="236" customFormat="1" x14ac:dyDescent="0.2">
      <c r="A384" s="237" t="str">
        <f>name!E$5</f>
        <v>Professional occupations</v>
      </c>
      <c r="B384" s="302">
        <v>0.96019914241493298</v>
      </c>
      <c r="C384" s="302">
        <v>0.29486636749658907</v>
      </c>
      <c r="D384" s="302">
        <v>0.58022495202145741</v>
      </c>
      <c r="E384" s="302">
        <f t="shared" ref="E384:E391" si="168">SUM(B384:D384)</f>
        <v>1.8352904619329795</v>
      </c>
      <c r="F384" s="303"/>
      <c r="G384" s="302">
        <v>1.1293665445139711</v>
      </c>
      <c r="H384" s="302">
        <v>0.47366653948020465</v>
      </c>
      <c r="I384" s="302">
        <v>0.60235238836847405</v>
      </c>
      <c r="J384" s="302">
        <f t="shared" ref="J384:J386" si="169">SUM(G384:I384)</f>
        <v>2.20538547236265</v>
      </c>
      <c r="K384" s="303"/>
      <c r="L384" s="302">
        <v>1.229284966840118</v>
      </c>
      <c r="M384" s="302">
        <v>0.56716218400775187</v>
      </c>
      <c r="N384" s="302">
        <v>0.63915493194685702</v>
      </c>
      <c r="O384" s="302">
        <f t="shared" ref="O384:O391" si="170">SUM(L384:N384)</f>
        <v>2.4356020827947269</v>
      </c>
    </row>
    <row r="385" spans="1:15" s="236" customFormat="1" x14ac:dyDescent="0.2">
      <c r="A385" s="237" t="str">
        <f>name!E$6</f>
        <v>Associate professional occupations</v>
      </c>
      <c r="B385" s="302">
        <v>0.55057341237917312</v>
      </c>
      <c r="C385" s="302">
        <v>0.31399667295021877</v>
      </c>
      <c r="D385" s="302">
        <v>0.49257027755351329</v>
      </c>
      <c r="E385" s="302">
        <f t="shared" si="168"/>
        <v>1.3571403628829051</v>
      </c>
      <c r="F385" s="303"/>
      <c r="G385" s="302">
        <v>0.54562615048304597</v>
      </c>
      <c r="H385" s="302">
        <v>0.39257851058958798</v>
      </c>
      <c r="I385" s="302">
        <v>0.50142969855210817</v>
      </c>
      <c r="J385" s="302">
        <f t="shared" si="169"/>
        <v>1.4396343596247423</v>
      </c>
      <c r="K385" s="303"/>
      <c r="L385" s="302">
        <v>0.60055228356373935</v>
      </c>
      <c r="M385" s="302">
        <v>0.41852907890703384</v>
      </c>
      <c r="N385" s="302">
        <v>0.51871001060534738</v>
      </c>
      <c r="O385" s="302">
        <f t="shared" si="170"/>
        <v>1.5377913730761206</v>
      </c>
    </row>
    <row r="386" spans="1:15" s="236" customFormat="1" x14ac:dyDescent="0.2">
      <c r="A386" s="237" t="str">
        <f>name!E$7</f>
        <v>Administrative and secretarial occupations</v>
      </c>
      <c r="B386" s="302">
        <v>0.50374968491399641</v>
      </c>
      <c r="C386" s="302">
        <v>0.62164540834790505</v>
      </c>
      <c r="D386" s="302">
        <v>0.14121030122040079</v>
      </c>
      <c r="E386" s="302">
        <f t="shared" si="168"/>
        <v>1.2666053944823021</v>
      </c>
      <c r="F386" s="303"/>
      <c r="G386" s="302">
        <v>0.45947865388062359</v>
      </c>
      <c r="H386" s="302">
        <v>0.62822349716432702</v>
      </c>
      <c r="I386" s="302">
        <v>0.16249363683626863</v>
      </c>
      <c r="J386" s="302">
        <f t="shared" si="169"/>
        <v>1.2501957878812191</v>
      </c>
      <c r="K386" s="303"/>
      <c r="L386" s="302">
        <v>0.38114910389084822</v>
      </c>
      <c r="M386" s="302">
        <v>0.72927864383151131</v>
      </c>
      <c r="N386" s="302">
        <v>0.12093884899818814</v>
      </c>
      <c r="O386" s="302">
        <f t="shared" si="170"/>
        <v>1.2313665967205478</v>
      </c>
    </row>
    <row r="387" spans="1:15" s="236" customFormat="1" x14ac:dyDescent="0.2">
      <c r="A387" s="237" t="str">
        <f>name!E$8</f>
        <v>Skilled trades occupations</v>
      </c>
      <c r="B387" s="302">
        <v>0.15244974533432412</v>
      </c>
      <c r="C387" s="302">
        <v>8.1982020331696867E-2</v>
      </c>
      <c r="D387" s="302">
        <v>0.14711475249606007</v>
      </c>
      <c r="E387" s="302">
        <f t="shared" si="168"/>
        <v>0.38154651816208107</v>
      </c>
      <c r="F387" s="303"/>
      <c r="G387" s="302">
        <v>8.6393774445340507E-2</v>
      </c>
      <c r="H387" s="302">
        <v>5.9660957707678847E-2</v>
      </c>
      <c r="I387" s="302">
        <v>0.12156054917553097</v>
      </c>
      <c r="J387" s="302">
        <f>SUM(G387:I387)</f>
        <v>0.26761528132855028</v>
      </c>
      <c r="K387" s="303"/>
      <c r="L387" s="302">
        <v>6.9440931202478032E-2</v>
      </c>
      <c r="M387" s="302">
        <v>6.3636792895613109E-2</v>
      </c>
      <c r="N387" s="302">
        <v>0.1574309209013546</v>
      </c>
      <c r="O387" s="302">
        <f t="shared" si="170"/>
        <v>0.29050864499944573</v>
      </c>
    </row>
    <row r="388" spans="1:15" s="236" customFormat="1" x14ac:dyDescent="0.2">
      <c r="A388" s="237" t="str">
        <f>name!E$9</f>
        <v>Caring, leisure and other service occupations</v>
      </c>
      <c r="B388" s="302">
        <v>1.7929123442729953</v>
      </c>
      <c r="C388" s="302">
        <v>0.96503060138708863</v>
      </c>
      <c r="D388" s="302">
        <v>1.0838476038170772</v>
      </c>
      <c r="E388" s="302">
        <f t="shared" si="168"/>
        <v>3.8417905494771611</v>
      </c>
      <c r="F388" s="303"/>
      <c r="G388" s="302">
        <v>1.1801798652754301</v>
      </c>
      <c r="H388" s="302">
        <v>0.5183707648558159</v>
      </c>
      <c r="I388" s="302">
        <v>0.8158253124219832</v>
      </c>
      <c r="J388" s="302">
        <f t="shared" ref="J388:J391" si="171">SUM(G388:I388)</f>
        <v>2.514375942553229</v>
      </c>
      <c r="K388" s="303"/>
      <c r="L388" s="302">
        <v>1.0121498581353421</v>
      </c>
      <c r="M388" s="302">
        <v>0.26909099866191355</v>
      </c>
      <c r="N388" s="302">
        <v>0.82737286196464088</v>
      </c>
      <c r="O388" s="302">
        <f t="shared" si="170"/>
        <v>2.1086137187618967</v>
      </c>
    </row>
    <row r="389" spans="1:15" s="236" customFormat="1" x14ac:dyDescent="0.2">
      <c r="A389" s="237" t="str">
        <f>name!E$10</f>
        <v>Sales and customer service occupations</v>
      </c>
      <c r="B389" s="302">
        <v>0.16937802075120362</v>
      </c>
      <c r="C389" s="302">
        <v>0.19651958739475053</v>
      </c>
      <c r="D389" s="302">
        <v>0.11286055872838049</v>
      </c>
      <c r="E389" s="302">
        <f t="shared" si="168"/>
        <v>0.4787581668743347</v>
      </c>
      <c r="F389" s="303"/>
      <c r="G389" s="302">
        <v>0.11846525780290727</v>
      </c>
      <c r="H389" s="302">
        <v>0.16943160229428023</v>
      </c>
      <c r="I389" s="302">
        <v>7.0067957341347631E-2</v>
      </c>
      <c r="J389" s="302">
        <f t="shared" si="171"/>
        <v>0.35796481743853514</v>
      </c>
      <c r="K389" s="303"/>
      <c r="L389" s="302">
        <v>0.1147169218821012</v>
      </c>
      <c r="M389" s="302">
        <v>0.20314664847430175</v>
      </c>
      <c r="N389" s="302">
        <v>4.1923274923527133E-2</v>
      </c>
      <c r="O389" s="302">
        <f t="shared" si="170"/>
        <v>0.3597868452799301</v>
      </c>
    </row>
    <row r="390" spans="1:15" s="236" customFormat="1" x14ac:dyDescent="0.2">
      <c r="A390" s="237" t="str">
        <f>name!E$11</f>
        <v>Process, plant and machine operatives</v>
      </c>
      <c r="B390" s="302">
        <v>0.15432474591229065</v>
      </c>
      <c r="C390" s="302">
        <v>6.9387254553684941E-2</v>
      </c>
      <c r="D390" s="302">
        <v>3.4799981747417622E-2</v>
      </c>
      <c r="E390" s="302">
        <f t="shared" si="168"/>
        <v>0.25851198221339322</v>
      </c>
      <c r="F390" s="303"/>
      <c r="G390" s="302">
        <v>8.0357346446429376E-2</v>
      </c>
      <c r="H390" s="302">
        <v>5.036321460452204E-2</v>
      </c>
      <c r="I390" s="302">
        <v>3.5782903003801624E-2</v>
      </c>
      <c r="J390" s="302">
        <f t="shared" si="171"/>
        <v>0.16650346405475305</v>
      </c>
      <c r="K390" s="303"/>
      <c r="L390" s="302">
        <v>6.4519525051258006E-2</v>
      </c>
      <c r="M390" s="302">
        <v>3.4680839874269495E-2</v>
      </c>
      <c r="N390" s="302">
        <v>2.2840299607101912E-2</v>
      </c>
      <c r="O390" s="302">
        <f t="shared" si="170"/>
        <v>0.12204066453262941</v>
      </c>
    </row>
    <row r="391" spans="1:15" s="236" customFormat="1" x14ac:dyDescent="0.2">
      <c r="A391" s="237" t="str">
        <f>name!E$12</f>
        <v>Elementary occupations</v>
      </c>
      <c r="B391" s="302">
        <v>0.38132156924325283</v>
      </c>
      <c r="C391" s="302">
        <v>0.44288757969569137</v>
      </c>
      <c r="D391" s="302">
        <v>0.22292279903331319</v>
      </c>
      <c r="E391" s="302">
        <f t="shared" si="168"/>
        <v>1.0471319479722574</v>
      </c>
      <c r="F391" s="303"/>
      <c r="G391" s="302">
        <v>0.22389559387176711</v>
      </c>
      <c r="H391" s="302">
        <v>0.34415499357319773</v>
      </c>
      <c r="I391" s="302">
        <v>0.12994242638499673</v>
      </c>
      <c r="J391" s="302">
        <f t="shared" si="171"/>
        <v>0.69799301382996159</v>
      </c>
      <c r="K391" s="303"/>
      <c r="L391" s="302">
        <v>0.26313440071637129</v>
      </c>
      <c r="M391" s="302">
        <v>0.19437822526572407</v>
      </c>
      <c r="N391" s="302">
        <v>9.3357356937603816E-2</v>
      </c>
      <c r="O391" s="302">
        <f t="shared" si="170"/>
        <v>0.55086998291969913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5.1415400151422883</v>
      </c>
      <c r="C393" s="311">
        <f t="shared" ref="C393:E393" si="172">SUM(C383:C391)</f>
        <v>3.0674986616886786</v>
      </c>
      <c r="D393" s="311">
        <f t="shared" si="172"/>
        <v>3.1539613231690335</v>
      </c>
      <c r="E393" s="311">
        <f t="shared" si="172"/>
        <v>11.363</v>
      </c>
      <c r="F393" s="311"/>
      <c r="G393" s="311">
        <f t="shared" ref="G393:J393" si="173">SUM(G383:G391)</f>
        <v>4.2520097887192678</v>
      </c>
      <c r="H393" s="311">
        <f t="shared" si="173"/>
        <v>2.7545381074254585</v>
      </c>
      <c r="I393" s="311">
        <f t="shared" si="173"/>
        <v>2.7784521038552845</v>
      </c>
      <c r="J393" s="311">
        <f t="shared" si="173"/>
        <v>9.785000000000009</v>
      </c>
      <c r="K393" s="311"/>
      <c r="L393" s="311">
        <f t="shared" ref="L393:O393" si="174">SUM(L383:L391)</f>
        <v>4.1515844536456346</v>
      </c>
      <c r="M393" s="311">
        <f t="shared" si="174"/>
        <v>2.6081514596827988</v>
      </c>
      <c r="N393" s="311">
        <f t="shared" si="174"/>
        <v>2.727264086671553</v>
      </c>
      <c r="O393" s="311">
        <f t="shared" si="174"/>
        <v>9.4869999999999877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The Marches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The Marches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The Marches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28.30850866872121</v>
      </c>
      <c r="C8" s="11">
        <f t="array" ref="C8:C16">MMULT(aggregation!$B$13:$AA$21,'Occ T2'!C8:C33)</f>
        <v>33.259132930300723</v>
      </c>
      <c r="D8" s="11">
        <f t="array" ref="D8:D16">MMULT(aggregation!$B$13:$AA$21,'Occ T2'!D8:D33)</f>
        <v>34.305322387766445</v>
      </c>
      <c r="E8" s="11">
        <f t="array" ref="E8:E16">MMULT(aggregation!$B$13:$AA$21,'Occ T2'!E8:E33)</f>
        <v>32.465980292938994</v>
      </c>
      <c r="F8" s="11">
        <f t="array" ref="F8:F16">MMULT(aggregation!$B$13:$AA$21,'Occ T2'!F8:F33)</f>
        <v>36.555629953131522</v>
      </c>
      <c r="G8" s="11"/>
      <c r="H8" s="11">
        <f>F8-D8</f>
        <v>2.2503075653650768</v>
      </c>
      <c r="I8" s="11">
        <f t="array" ref="I8:I16">MMULT(aggregation!$B$13:$AA$21,'Occ T2'!I8:I33)</f>
        <v>17.984574673816212</v>
      </c>
      <c r="J8" s="11">
        <f>SUM(H8:I8)</f>
        <v>20.234882239181289</v>
      </c>
      <c r="L8" s="10" t="str">
        <f>name!E4</f>
        <v>Managers, directors and senior officials</v>
      </c>
      <c r="M8" s="11">
        <f t="array" ref="M8:M16">MMULT(aggregation!$B$13:$AA$21,'Occ T2'!M8:M33)</f>
        <v>19.135910880560317</v>
      </c>
      <c r="N8" s="11">
        <f t="array" ref="N8:N16">MMULT(aggregation!$B$13:$AA$21,'Occ T2'!N8:N33)</f>
        <v>22.198591189545869</v>
      </c>
      <c r="O8" s="11">
        <f t="array" ref="O8:O16">MMULT(aggregation!$B$13:$AA$21,'Occ T2'!O8:O33)</f>
        <v>22.05964946238592</v>
      </c>
      <c r="P8" s="11">
        <f t="array" ref="P8:P16">MMULT(aggregation!$B$13:$AA$21,'Occ T2'!P8:P33)</f>
        <v>20.718743765561555</v>
      </c>
      <c r="Q8" s="11">
        <f t="array" ref="Q8:Q16">MMULT(aggregation!$B$13:$AA$21,'Occ T2'!Q8:Q33)</f>
        <v>22.619856614545377</v>
      </c>
      <c r="R8" s="11"/>
      <c r="S8" s="11">
        <f>Q8-O8</f>
        <v>0.56020715215945671</v>
      </c>
      <c r="T8" s="11">
        <f t="array" ref="T8:T16">MMULT(aggregation!$B$13:$AA$21,'Occ T2'!T8:T33)</f>
        <v>10.323095336355351</v>
      </c>
      <c r="U8" s="11">
        <f>SUM(S8:T8)</f>
        <v>10.883302488514808</v>
      </c>
      <c r="W8" s="10" t="str">
        <f>name!E4</f>
        <v>Managers, directors and senior officials</v>
      </c>
      <c r="X8" s="11">
        <f t="array" ref="X8:X16">MMULT(aggregation!$B$13:$AA$21,'Occ T2'!X8:X33)</f>
        <v>9.1725977881608678</v>
      </c>
      <c r="Y8" s="11">
        <f t="array" ref="Y8:Y16">MMULT(aggregation!$B$13:$AA$21,'Occ T2'!Y8:Y33)</f>
        <v>11.06054174075485</v>
      </c>
      <c r="Z8" s="11">
        <f t="array" ref="Z8:Z16">MMULT(aggregation!$B$13:$AA$21,'Occ T2'!Z8:Z33)</f>
        <v>12.245672925380489</v>
      </c>
      <c r="AA8" s="11">
        <f t="array" ref="AA8:AA16">MMULT(aggregation!$B$13:$AA$21,'Occ T2'!AA8:AA33)</f>
        <v>11.747236527377463</v>
      </c>
      <c r="AB8" s="11">
        <f t="array" ref="AB8:AB16">MMULT(aggregation!$B$13:$AA$21,'Occ T2'!AB8:AB33)</f>
        <v>13.935773338586138</v>
      </c>
      <c r="AC8" s="11"/>
      <c r="AD8" s="11">
        <f>AB8-Z8</f>
        <v>1.6901004132056485</v>
      </c>
      <c r="AE8" s="11">
        <f t="array" ref="AE8:AE16">MMULT(aggregation!$B$13:$AA$21,'Occ T2'!AE8:AE33)</f>
        <v>7.6614793374608645</v>
      </c>
      <c r="AF8" s="11">
        <f>SUM(AD8:AE8)</f>
        <v>9.351579750666513</v>
      </c>
    </row>
    <row r="9" spans="1:32" x14ac:dyDescent="0.2">
      <c r="A9" t="str">
        <f>name!E5</f>
        <v>Professional occupations</v>
      </c>
      <c r="B9" s="11">
        <v>58.409921470548277</v>
      </c>
      <c r="C9" s="11">
        <v>68.774685614639026</v>
      </c>
      <c r="D9" s="11">
        <v>72.254850719628152</v>
      </c>
      <c r="E9" s="11">
        <v>77.232588783138354</v>
      </c>
      <c r="F9" s="11">
        <v>86.658155742715564</v>
      </c>
      <c r="G9" s="11"/>
      <c r="H9" s="11">
        <f t="shared" ref="H9:H16" si="0">F9-D9</f>
        <v>14.403305023087412</v>
      </c>
      <c r="I9" s="11">
        <v>36.30185270993104</v>
      </c>
      <c r="J9" s="11">
        <f t="shared" ref="J9:J15" si="1">SUM(H9:I9)</f>
        <v>50.705157733018453</v>
      </c>
      <c r="L9" s="10" t="str">
        <f>name!E5</f>
        <v>Professional occupations</v>
      </c>
      <c r="M9" s="11">
        <v>30.46031086089301</v>
      </c>
      <c r="N9" s="11">
        <v>35.907876780638574</v>
      </c>
      <c r="O9" s="11">
        <v>37.919755633462323</v>
      </c>
      <c r="P9" s="11">
        <v>41.700448588396817</v>
      </c>
      <c r="Q9" s="11">
        <v>46.054047930611176</v>
      </c>
      <c r="R9" s="11"/>
      <c r="S9" s="11">
        <f t="shared" ref="S9:S16" si="2">Q9-O9</f>
        <v>8.1342922971488534</v>
      </c>
      <c r="T9" s="11">
        <v>15.915200809023688</v>
      </c>
      <c r="U9" s="11">
        <f t="shared" ref="U9:U12" si="3">SUM(S9:T9)</f>
        <v>24.049493106172541</v>
      </c>
      <c r="W9" s="10" t="str">
        <f>name!E5</f>
        <v>Professional occupations</v>
      </c>
      <c r="X9" s="11">
        <v>27.94961060965527</v>
      </c>
      <c r="Y9" s="11">
        <v>32.866808834000437</v>
      </c>
      <c r="Z9" s="11">
        <v>34.335095086165893</v>
      </c>
      <c r="AA9" s="11">
        <v>35.532140194741523</v>
      </c>
      <c r="AB9" s="11">
        <v>40.604107812104317</v>
      </c>
      <c r="AC9" s="11"/>
      <c r="AD9" s="11">
        <f t="shared" ref="AD9:AD16" si="4">AB9-Z9</f>
        <v>6.2690127259384241</v>
      </c>
      <c r="AE9" s="11">
        <v>20.386651900907349</v>
      </c>
      <c r="AF9" s="11">
        <f t="shared" ref="AF9:AF12" si="5">SUM(AD9:AE9)</f>
        <v>26.655664626845773</v>
      </c>
    </row>
    <row r="10" spans="1:32" x14ac:dyDescent="0.2">
      <c r="A10" t="str">
        <f>name!E6</f>
        <v>Associate professional occupations</v>
      </c>
      <c r="B10" s="11">
        <v>38.003032539459738</v>
      </c>
      <c r="C10" s="11">
        <v>42.069075743705582</v>
      </c>
      <c r="D10" s="11">
        <v>43.564672037750178</v>
      </c>
      <c r="E10" s="11">
        <v>46.135428576470972</v>
      </c>
      <c r="F10" s="11">
        <v>51.209312953501602</v>
      </c>
      <c r="G10" s="11"/>
      <c r="H10" s="11">
        <f t="shared" si="0"/>
        <v>7.6446409157514239</v>
      </c>
      <c r="I10" s="11">
        <v>22.367645417670914</v>
      </c>
      <c r="J10" s="11">
        <f t="shared" si="1"/>
        <v>30.012286333422338</v>
      </c>
      <c r="L10" s="10" t="str">
        <f>name!E6</f>
        <v>Associate professional occupations</v>
      </c>
      <c r="M10" s="11">
        <v>21.188368502725424</v>
      </c>
      <c r="N10" s="11">
        <v>23.105624959982389</v>
      </c>
      <c r="O10" s="11">
        <v>23.899574226944349</v>
      </c>
      <c r="P10" s="11">
        <v>22.968058760052685</v>
      </c>
      <c r="Q10" s="11">
        <v>23.984821086199712</v>
      </c>
      <c r="R10" s="11"/>
      <c r="S10" s="11">
        <f t="shared" si="2"/>
        <v>8.5246859255363461E-2</v>
      </c>
      <c r="T10" s="11">
        <v>8.8797965751434038</v>
      </c>
      <c r="U10" s="11">
        <f t="shared" si="3"/>
        <v>8.9650434343987673</v>
      </c>
      <c r="W10" s="10" t="str">
        <f>name!E6</f>
        <v>Associate professional occupations</v>
      </c>
      <c r="X10" s="11">
        <v>16.814664036734357</v>
      </c>
      <c r="Y10" s="11">
        <v>18.963450783723236</v>
      </c>
      <c r="Z10" s="11">
        <v>19.665097810805804</v>
      </c>
      <c r="AA10" s="11">
        <v>23.167369816418287</v>
      </c>
      <c r="AB10" s="11">
        <v>27.2244918673019</v>
      </c>
      <c r="AC10" s="11"/>
      <c r="AD10" s="11">
        <f t="shared" si="4"/>
        <v>7.559394056496096</v>
      </c>
      <c r="AE10" s="11">
        <v>13.487848842527509</v>
      </c>
      <c r="AF10" s="11">
        <f t="shared" si="5"/>
        <v>21.047242899023605</v>
      </c>
    </row>
    <row r="11" spans="1:32" x14ac:dyDescent="0.2">
      <c r="A11" t="str">
        <f>name!E7</f>
        <v>Administrative and secretarial occupations</v>
      </c>
      <c r="B11" s="11">
        <v>40.379034533890731</v>
      </c>
      <c r="C11" s="11">
        <v>39.056482916390124</v>
      </c>
      <c r="D11" s="11">
        <v>40.092042779076976</v>
      </c>
      <c r="E11" s="11">
        <v>41.024980222581007</v>
      </c>
      <c r="F11" s="11">
        <v>39.050770151200929</v>
      </c>
      <c r="G11" s="11"/>
      <c r="H11" s="11">
        <f t="shared" si="0"/>
        <v>-1.0412726278760474</v>
      </c>
      <c r="I11" s="11">
        <v>20.246186181526543</v>
      </c>
      <c r="J11" s="11">
        <f t="shared" si="1"/>
        <v>19.204913553650496</v>
      </c>
      <c r="L11" s="10" t="str">
        <f>name!E7</f>
        <v>Administrative and secretarial occupations</v>
      </c>
      <c r="M11" s="11">
        <v>11.027788375850438</v>
      </c>
      <c r="N11" s="11">
        <v>10.354108824379983</v>
      </c>
      <c r="O11" s="11">
        <v>12.112005576682519</v>
      </c>
      <c r="P11" s="11">
        <v>13.099689768587908</v>
      </c>
      <c r="Q11" s="11">
        <v>14.934725586418612</v>
      </c>
      <c r="R11" s="11"/>
      <c r="S11" s="11">
        <f t="shared" si="2"/>
        <v>2.8227200097360932</v>
      </c>
      <c r="T11" s="11">
        <v>5.1576879007996759</v>
      </c>
      <c r="U11" s="11">
        <f t="shared" si="3"/>
        <v>7.980407910535769</v>
      </c>
      <c r="W11" s="10" t="str">
        <f>name!E7</f>
        <v>Administrative and secretarial occupations</v>
      </c>
      <c r="X11" s="11">
        <v>29.351246158040293</v>
      </c>
      <c r="Y11" s="11">
        <v>28.70237409201016</v>
      </c>
      <c r="Z11" s="11">
        <v>27.980037202394367</v>
      </c>
      <c r="AA11" s="11">
        <v>27.925290453993149</v>
      </c>
      <c r="AB11" s="11">
        <v>24.116044564782339</v>
      </c>
      <c r="AC11" s="11"/>
      <c r="AD11" s="11">
        <f t="shared" si="4"/>
        <v>-3.8639926376120286</v>
      </c>
      <c r="AE11" s="11">
        <v>15.088498280726862</v>
      </c>
      <c r="AF11" s="11">
        <f t="shared" si="5"/>
        <v>11.224505643114833</v>
      </c>
    </row>
    <row r="12" spans="1:32" x14ac:dyDescent="0.2">
      <c r="A12" t="str">
        <f>name!E8</f>
        <v>Skilled trades occupations</v>
      </c>
      <c r="B12" s="11">
        <v>45.057614002628164</v>
      </c>
      <c r="C12" s="11">
        <v>47.910034785751513</v>
      </c>
      <c r="D12" s="11">
        <v>40.679959854925833</v>
      </c>
      <c r="E12" s="11">
        <v>40.02303727104411</v>
      </c>
      <c r="F12" s="11">
        <v>37.723997218452951</v>
      </c>
      <c r="G12" s="11"/>
      <c r="H12" s="11">
        <f t="shared" si="0"/>
        <v>-2.9559626364728828</v>
      </c>
      <c r="I12" s="11">
        <v>16.779628842342063</v>
      </c>
      <c r="J12" s="11">
        <f t="shared" si="1"/>
        <v>13.823666205869181</v>
      </c>
      <c r="L12" s="10" t="str">
        <f>name!E8</f>
        <v>Skilled trades occupations</v>
      </c>
      <c r="M12" s="11">
        <v>41.013478056029236</v>
      </c>
      <c r="N12" s="11">
        <v>43.718335093993083</v>
      </c>
      <c r="O12" s="11">
        <v>36.154415373944801</v>
      </c>
      <c r="P12" s="11">
        <v>35.284466985246567</v>
      </c>
      <c r="Q12" s="11">
        <v>32.582272428655919</v>
      </c>
      <c r="R12" s="11"/>
      <c r="S12" s="11">
        <f t="shared" si="2"/>
        <v>-3.5721429452888813</v>
      </c>
      <c r="T12" s="11">
        <v>13.842200211876339</v>
      </c>
      <c r="U12" s="11">
        <f t="shared" si="3"/>
        <v>10.270057266587457</v>
      </c>
      <c r="W12" s="10" t="str">
        <f>name!E8</f>
        <v>Skilled trades occupations</v>
      </c>
      <c r="X12" s="11">
        <v>4.0441359465989333</v>
      </c>
      <c r="Y12" s="11">
        <v>4.1916996917584672</v>
      </c>
      <c r="Z12" s="11">
        <v>4.5255444809810346</v>
      </c>
      <c r="AA12" s="11">
        <v>4.7385702857975751</v>
      </c>
      <c r="AB12" s="11">
        <v>5.1417247897970206</v>
      </c>
      <c r="AC12" s="11"/>
      <c r="AD12" s="11">
        <f t="shared" si="4"/>
        <v>0.61618030881598607</v>
      </c>
      <c r="AE12" s="11">
        <v>2.9374286304657242</v>
      </c>
      <c r="AF12" s="11">
        <f t="shared" si="5"/>
        <v>3.5536089392817103</v>
      </c>
    </row>
    <row r="13" spans="1:32" x14ac:dyDescent="0.2">
      <c r="A13" t="str">
        <f>name!E9</f>
        <v>Caring, leisure and other service occupations</v>
      </c>
      <c r="B13" s="11">
        <v>33.361224377267433</v>
      </c>
      <c r="C13" s="11">
        <v>33.376626551529704</v>
      </c>
      <c r="D13" s="11">
        <v>31.920262016781045</v>
      </c>
      <c r="E13" s="11">
        <v>32.42186418835783</v>
      </c>
      <c r="F13" s="11">
        <v>34.950000946744787</v>
      </c>
      <c r="G13" s="11"/>
      <c r="H13" s="11">
        <f t="shared" si="0"/>
        <v>3.0297389299637416</v>
      </c>
      <c r="I13" s="11">
        <v>18.468014668814074</v>
      </c>
      <c r="J13" s="11">
        <f>SUM(H13:I13)</f>
        <v>21.497753598777816</v>
      </c>
      <c r="L13" s="10" t="str">
        <f>name!E9</f>
        <v>Caring, leisure and other service occupations</v>
      </c>
      <c r="M13" s="11">
        <v>5.1387794346461764</v>
      </c>
      <c r="N13" s="11">
        <v>5.1573536268798659</v>
      </c>
      <c r="O13" s="11">
        <v>4.9169116819050851</v>
      </c>
      <c r="P13" s="11">
        <v>5.2492864357654918</v>
      </c>
      <c r="Q13" s="11">
        <v>5.8369425340596779</v>
      </c>
      <c r="R13" s="11"/>
      <c r="S13" s="11">
        <f t="shared" si="2"/>
        <v>0.92003085215459279</v>
      </c>
      <c r="T13" s="11">
        <v>2.3527481536275037</v>
      </c>
      <c r="U13" s="11">
        <f>SUM(S13:T13)</f>
        <v>3.2727790057820965</v>
      </c>
      <c r="W13" s="10" t="str">
        <f>name!E9</f>
        <v>Caring, leisure and other service occupations</v>
      </c>
      <c r="X13" s="11">
        <v>28.222444942621255</v>
      </c>
      <c r="Y13" s="11">
        <v>28.219272924649836</v>
      </c>
      <c r="Z13" s="11">
        <v>27.003350334875961</v>
      </c>
      <c r="AA13" s="11">
        <v>27.172577752592343</v>
      </c>
      <c r="AB13" s="11">
        <v>29.113058412685117</v>
      </c>
      <c r="AC13" s="11"/>
      <c r="AD13" s="11">
        <f t="shared" si="4"/>
        <v>2.1097080778091559</v>
      </c>
      <c r="AE13" s="11">
        <v>16.115266515186573</v>
      </c>
      <c r="AF13" s="11">
        <f>SUM(AD13:AE13)</f>
        <v>18.224974592995729</v>
      </c>
    </row>
    <row r="14" spans="1:32" x14ac:dyDescent="0.2">
      <c r="A14" t="str">
        <f>name!E10</f>
        <v>Sales and customer service occupations</v>
      </c>
      <c r="B14" s="11">
        <v>27.292188146049821</v>
      </c>
      <c r="C14" s="11">
        <v>26.693458119837896</v>
      </c>
      <c r="D14" s="11">
        <v>26.439516238780485</v>
      </c>
      <c r="E14" s="11">
        <v>26.819967509932461</v>
      </c>
      <c r="F14" s="11">
        <v>27.507660128777463</v>
      </c>
      <c r="G14" s="11"/>
      <c r="H14" s="11">
        <f t="shared" si="0"/>
        <v>1.0681438899969784</v>
      </c>
      <c r="I14" s="11">
        <v>12.251301296133091</v>
      </c>
      <c r="J14" s="11">
        <f t="shared" si="1"/>
        <v>13.31944518613007</v>
      </c>
      <c r="L14" s="10" t="str">
        <f>name!E10</f>
        <v>Sales and customer service occupations</v>
      </c>
      <c r="M14" s="11">
        <v>11.049634309781625</v>
      </c>
      <c r="N14" s="11">
        <v>11.022965701158697</v>
      </c>
      <c r="O14" s="11">
        <v>11.246594702651663</v>
      </c>
      <c r="P14" s="11">
        <v>11.864946874995729</v>
      </c>
      <c r="Q14" s="11">
        <v>12.395579585238416</v>
      </c>
      <c r="R14" s="11"/>
      <c r="S14" s="11">
        <f t="shared" si="2"/>
        <v>1.1489848825867526</v>
      </c>
      <c r="T14" s="11">
        <v>3.9740990325513064</v>
      </c>
      <c r="U14" s="11">
        <f t="shared" ref="U14:U15" si="6">SUM(S14:T14)</f>
        <v>5.1230839151380589</v>
      </c>
      <c r="W14" s="10" t="str">
        <f>name!E10</f>
        <v>Sales and customer service occupations</v>
      </c>
      <c r="X14" s="11">
        <v>16.242553836268208</v>
      </c>
      <c r="Y14" s="11">
        <v>15.670492418679242</v>
      </c>
      <c r="Z14" s="11">
        <v>15.192921536128807</v>
      </c>
      <c r="AA14" s="11">
        <v>14.955020634936719</v>
      </c>
      <c r="AB14" s="11">
        <v>15.112080543539108</v>
      </c>
      <c r="AC14" s="11"/>
      <c r="AD14" s="11">
        <f t="shared" si="4"/>
        <v>-8.0840992589699567E-2</v>
      </c>
      <c r="AE14" s="11">
        <v>8.2772022635817848</v>
      </c>
      <c r="AF14" s="11">
        <f t="shared" ref="AF14:AF15" si="7">SUM(AD14:AE14)</f>
        <v>8.1963612709920852</v>
      </c>
    </row>
    <row r="15" spans="1:32" x14ac:dyDescent="0.2">
      <c r="A15" t="str">
        <f>name!E11</f>
        <v>Process, plant and machine operatives</v>
      </c>
      <c r="B15" s="11">
        <v>28.338704181122104</v>
      </c>
      <c r="C15" s="11">
        <v>29.800905787185311</v>
      </c>
      <c r="D15" s="11">
        <v>26.007897103976369</v>
      </c>
      <c r="E15" s="11">
        <v>26.970085882184172</v>
      </c>
      <c r="F15" s="11">
        <v>26.348441884628123</v>
      </c>
      <c r="G15" s="11"/>
      <c r="H15" s="11">
        <f t="shared" si="0"/>
        <v>0.34054478065175431</v>
      </c>
      <c r="I15" s="11">
        <v>12.461676196153796</v>
      </c>
      <c r="J15" s="11">
        <f t="shared" si="1"/>
        <v>12.80222097680555</v>
      </c>
      <c r="L15" s="10" t="str">
        <f>name!E11</f>
        <v>Process, plant and machine operatives</v>
      </c>
      <c r="M15" s="11">
        <v>24.46678264873475</v>
      </c>
      <c r="N15" s="11">
        <v>25.637772367716629</v>
      </c>
      <c r="O15" s="11">
        <v>22.338776278643817</v>
      </c>
      <c r="P15" s="11">
        <v>22.634439401835294</v>
      </c>
      <c r="Q15" s="11">
        <v>21.916684394981733</v>
      </c>
      <c r="R15" s="11"/>
      <c r="S15" s="11">
        <f t="shared" si="2"/>
        <v>-0.42209188366208394</v>
      </c>
      <c r="T15" s="11">
        <v>10.164339064990175</v>
      </c>
      <c r="U15" s="11">
        <f t="shared" si="6"/>
        <v>9.7422471813280911</v>
      </c>
      <c r="W15" s="10" t="str">
        <f>name!E11</f>
        <v>Process, plant and machine operatives</v>
      </c>
      <c r="X15" s="11">
        <v>3.871921532387347</v>
      </c>
      <c r="Y15" s="11">
        <v>4.1631334194687204</v>
      </c>
      <c r="Z15" s="11">
        <v>3.6691208253325578</v>
      </c>
      <c r="AA15" s="11">
        <v>4.3356464803488706</v>
      </c>
      <c r="AB15" s="11">
        <v>4.4317574896463983</v>
      </c>
      <c r="AC15" s="11"/>
      <c r="AD15" s="11">
        <f t="shared" si="4"/>
        <v>0.76263666431384047</v>
      </c>
      <c r="AE15" s="11">
        <v>2.2973371311636215</v>
      </c>
      <c r="AF15" s="11">
        <f t="shared" si="7"/>
        <v>3.059973795477462</v>
      </c>
    </row>
    <row r="16" spans="1:32" x14ac:dyDescent="0.2">
      <c r="A16" t="str">
        <f>name!E12</f>
        <v>Elementary occupations</v>
      </c>
      <c r="B16" s="11">
        <v>40.155772080312502</v>
      </c>
      <c r="C16" s="11">
        <v>39.52759755065992</v>
      </c>
      <c r="D16" s="11">
        <v>35.186476861314475</v>
      </c>
      <c r="E16" s="11">
        <v>36.914067273352046</v>
      </c>
      <c r="F16" s="11">
        <v>36.804031020846729</v>
      </c>
      <c r="G16" s="11"/>
      <c r="H16" s="11">
        <f t="shared" si="0"/>
        <v>1.6175541595322542</v>
      </c>
      <c r="I16" s="11">
        <v>17.913035223529146</v>
      </c>
      <c r="J16" s="11">
        <f>SUM(H16:I16)</f>
        <v>19.5305893830614</v>
      </c>
      <c r="L16" s="10" t="str">
        <f>name!E12</f>
        <v>Elementary occupations</v>
      </c>
      <c r="M16" s="11">
        <v>21.9772235331261</v>
      </c>
      <c r="N16" s="11">
        <v>20.581724762286058</v>
      </c>
      <c r="O16" s="11">
        <v>18.741270771676433</v>
      </c>
      <c r="P16" s="11">
        <v>20.194218963011505</v>
      </c>
      <c r="Q16" s="11">
        <v>20.147535822985411</v>
      </c>
      <c r="R16" s="11"/>
      <c r="S16" s="11">
        <f t="shared" si="2"/>
        <v>1.4062650513089778</v>
      </c>
      <c r="T16" s="11">
        <v>7.7352774865083269</v>
      </c>
      <c r="U16" s="11">
        <f>SUM(S16:T16)</f>
        <v>9.1415425378173047</v>
      </c>
      <c r="W16" s="10" t="str">
        <f>name!E12</f>
        <v>Elementary occupations</v>
      </c>
      <c r="X16" s="11">
        <v>18.178548547186438</v>
      </c>
      <c r="Y16" s="11">
        <v>18.94587278837383</v>
      </c>
      <c r="Z16" s="11">
        <v>16.445206089638067</v>
      </c>
      <c r="AA16" s="11">
        <v>16.719848310340534</v>
      </c>
      <c r="AB16" s="11">
        <v>16.656495197861357</v>
      </c>
      <c r="AC16" s="11"/>
      <c r="AD16" s="11">
        <f t="shared" si="4"/>
        <v>0.21128910822329061</v>
      </c>
      <c r="AE16" s="11">
        <v>10.177757737020819</v>
      </c>
      <c r="AF16" s="11">
        <f>SUM(AD16:AE16)</f>
        <v>10.38904684524411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339.30599999999998</v>
      </c>
      <c r="C18" s="34">
        <f>SUM(C8:C16)</f>
        <v>360.46799999999973</v>
      </c>
      <c r="D18" s="34">
        <f>SUM(D8:D16)</f>
        <v>350.45099999999991</v>
      </c>
      <c r="E18" s="34">
        <f>SUM(E8:E16)</f>
        <v>360.00799999999987</v>
      </c>
      <c r="F18" s="34">
        <f>SUM(F8:F16)</f>
        <v>376.80799999999965</v>
      </c>
      <c r="G18" s="11"/>
      <c r="H18" s="34">
        <f>SUM(H8:H16)</f>
        <v>26.356999999999712</v>
      </c>
      <c r="I18" s="34">
        <f>SUM(I8:I16)</f>
        <v>174.77391520991685</v>
      </c>
      <c r="J18" s="34">
        <f>SUM(H18:I18)</f>
        <v>201.13091520991657</v>
      </c>
      <c r="L18" s="231" t="str">
        <f>name!E3</f>
        <v>All occupations</v>
      </c>
      <c r="M18" s="34">
        <f>SUM(M8:M16)</f>
        <v>185.4582766023471</v>
      </c>
      <c r="N18" s="34">
        <f>SUM(N8:N16)</f>
        <v>197.68435330658113</v>
      </c>
      <c r="O18" s="34">
        <f>SUM(O8:O16)</f>
        <v>189.3889537082969</v>
      </c>
      <c r="P18" s="34">
        <f>SUM(P8:P16)</f>
        <v>193.71429954345356</v>
      </c>
      <c r="Q18" s="34">
        <f>SUM(Q8:Q16)</f>
        <v>200.47246598369603</v>
      </c>
      <c r="R18" s="11"/>
      <c r="S18" s="34">
        <f>SUM(S8:S16)</f>
        <v>11.083512275399125</v>
      </c>
      <c r="T18" s="34">
        <f>SUM(T8:T16)</f>
        <v>78.344444570875766</v>
      </c>
      <c r="U18" s="34">
        <f>SUM(S18:T18)</f>
        <v>89.427956846274895</v>
      </c>
      <c r="W18" s="231" t="str">
        <f>name!E3</f>
        <v>All occupations</v>
      </c>
      <c r="X18" s="34">
        <f>SUM(X8:X16)</f>
        <v>153.84772339765297</v>
      </c>
      <c r="Y18" s="34">
        <f>SUM(Y8:Y16)</f>
        <v>162.78364669341877</v>
      </c>
      <c r="Z18" s="34">
        <f>SUM(Z8:Z16)</f>
        <v>161.06204629170301</v>
      </c>
      <c r="AA18" s="34">
        <f>SUM(AA8:AA16)</f>
        <v>166.29370045654645</v>
      </c>
      <c r="AB18" s="34">
        <f>SUM(AB8:AB16)</f>
        <v>176.33553401630371</v>
      </c>
      <c r="AC18" s="11"/>
      <c r="AD18" s="34">
        <f>SUM(AD8:AD16)</f>
        <v>15.273487724600713</v>
      </c>
      <c r="AE18" s="34">
        <f>SUM(AE8:AE16)</f>
        <v>96.429470639041114</v>
      </c>
      <c r="AF18" s="34">
        <f>SUM(AD18:AE18)</f>
        <v>111.70295836364183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8.3430616224650347</v>
      </c>
      <c r="C26" s="18">
        <f t="shared" si="8"/>
        <v>9.2266533867918223</v>
      </c>
      <c r="D26" s="18">
        <f t="shared" si="8"/>
        <v>9.7889069763722905</v>
      </c>
      <c r="E26" s="18">
        <f t="shared" si="8"/>
        <v>9.0181274563173606</v>
      </c>
      <c r="F26" s="18">
        <f t="shared" si="8"/>
        <v>9.701394331630846</v>
      </c>
      <c r="G26" s="11"/>
      <c r="H26" s="40">
        <f>IF(D8&gt;0,(H8/D8)*100,0)</f>
        <v>6.5596455848132615</v>
      </c>
      <c r="I26" s="40">
        <f>IF(D8&gt;0,(I8/D8)*100,0)</f>
        <v>52.425027436062386</v>
      </c>
      <c r="J26" s="40">
        <f>IF(D8&gt;0,(J8/D8)*100,0)</f>
        <v>58.984673020875654</v>
      </c>
      <c r="L26" t="str">
        <f>$A$8</f>
        <v>Managers, directors and senior officials</v>
      </c>
      <c r="M26" s="18">
        <f t="shared" ref="M26:Q26" si="9">M8/M$18*100</f>
        <v>10.318175727250416</v>
      </c>
      <c r="N26" s="18">
        <f t="shared" si="9"/>
        <v>11.229311181304734</v>
      </c>
      <c r="O26" s="18">
        <f t="shared" si="9"/>
        <v>11.647801537761763</v>
      </c>
      <c r="P26" s="18">
        <f t="shared" si="9"/>
        <v>10.69551592958886</v>
      </c>
      <c r="Q26" s="18">
        <f t="shared" si="9"/>
        <v>11.283273492722437</v>
      </c>
      <c r="R26" s="11"/>
      <c r="S26" s="40">
        <f>IF(O8&gt;0,(S8/O8)*100,0)</f>
        <v>2.5395106713489271</v>
      </c>
      <c r="T26" s="40">
        <f>IF(O8&gt;0,(T8/O8)*100,0)</f>
        <v>46.796280031363786</v>
      </c>
      <c r="U26" s="40">
        <f>IF(O8&gt;0,(U8/O8)*100,0)</f>
        <v>49.335790702712714</v>
      </c>
      <c r="W26" t="str">
        <f>$A$8</f>
        <v>Managers, directors and senior officials</v>
      </c>
      <c r="X26" s="18">
        <f t="shared" ref="X26:AB26" si="10">X8/X$18*100</f>
        <v>5.9621277361721434</v>
      </c>
      <c r="Y26" s="18">
        <f t="shared" si="10"/>
        <v>6.7946270804375706</v>
      </c>
      <c r="Z26" s="18">
        <f t="shared" si="10"/>
        <v>7.6030779487316842</v>
      </c>
      <c r="AA26" s="18">
        <f t="shared" si="10"/>
        <v>7.0641500520623071</v>
      </c>
      <c r="AB26" s="18">
        <f t="shared" si="10"/>
        <v>7.9029864379448655</v>
      </c>
      <c r="AC26" s="11"/>
      <c r="AD26" s="40">
        <f>IF(Z8&gt;0,(AD8/Z8)*100,0)</f>
        <v>13.801613218843462</v>
      </c>
      <c r="AE26" s="40">
        <f>IF(Z8&gt;0,(AE8/Z8)*100,0)</f>
        <v>62.564788265589023</v>
      </c>
      <c r="AF26" s="40">
        <f>IF(Z8&gt;0,(AF8/Z8)*100,0)</f>
        <v>76.366401484432487</v>
      </c>
    </row>
    <row r="27" spans="1:32" x14ac:dyDescent="0.2">
      <c r="A27" t="str">
        <f>$A$9</f>
        <v>Professional occupations</v>
      </c>
      <c r="B27" s="18">
        <f t="shared" si="8"/>
        <v>17.214526554363399</v>
      </c>
      <c r="C27" s="18">
        <f t="shared" si="8"/>
        <v>19.079276278238034</v>
      </c>
      <c r="D27" s="18">
        <f t="shared" si="8"/>
        <v>20.617675714901136</v>
      </c>
      <c r="E27" s="18">
        <f t="shared" si="8"/>
        <v>21.453020150423985</v>
      </c>
      <c r="F27" s="18">
        <f t="shared" si="8"/>
        <v>22.99796069688426</v>
      </c>
      <c r="G27" s="11"/>
      <c r="H27" s="40">
        <f t="shared" ref="H27:H36" si="11">IF(D9&gt;0,(H9/D9)*100,0)</f>
        <v>19.934031943373363</v>
      </c>
      <c r="I27" s="40">
        <f t="shared" ref="I27:I36" si="12">IF(D9&gt;0,(I9/D9)*100,0)</f>
        <v>50.241405730383136</v>
      </c>
      <c r="J27" s="40">
        <f t="shared" ref="J27:J36" si="13">IF(D9&gt;0,(J9/D9)*100,0)</f>
        <v>70.175437673756505</v>
      </c>
      <c r="L27" t="str">
        <f>$A$9</f>
        <v>Professional occupations</v>
      </c>
      <c r="M27" s="18">
        <f t="shared" ref="M27:Q27" si="14">M9/M$18*100</f>
        <v>16.424346984634663</v>
      </c>
      <c r="N27" s="18">
        <f t="shared" si="14"/>
        <v>18.164248297866255</v>
      </c>
      <c r="O27" s="18">
        <f t="shared" si="14"/>
        <v>20.022158046169672</v>
      </c>
      <c r="P27" s="18">
        <f t="shared" si="14"/>
        <v>21.526778707961444</v>
      </c>
      <c r="Q27" s="18">
        <f t="shared" si="14"/>
        <v>22.97275473947462</v>
      </c>
      <c r="R27" s="11"/>
      <c r="S27" s="40">
        <f t="shared" ref="S27:S34" si="15">IF(O9&gt;0,(S9/O9)*100,0)</f>
        <v>21.451331004809376</v>
      </c>
      <c r="T27" s="40">
        <f t="shared" ref="T27:T34" si="16">IF(O9&gt;0,(T9/O9)*100,0)</f>
        <v>41.970736739082</v>
      </c>
      <c r="U27" s="40">
        <f t="shared" ref="U27:U34" si="17">IF(O9&gt;0,(U9/O9)*100,0)</f>
        <v>63.422067743891375</v>
      </c>
      <c r="W27" t="str">
        <f>$A$9</f>
        <v>Professional occupations</v>
      </c>
      <c r="X27" s="18">
        <f t="shared" ref="X27:AB27" si="18">X9/X$18*100</f>
        <v>18.167061554374392</v>
      </c>
      <c r="Y27" s="18">
        <f t="shared" si="18"/>
        <v>20.190485654803318</v>
      </c>
      <c r="Z27" s="18">
        <f t="shared" si="18"/>
        <v>21.317930497406476</v>
      </c>
      <c r="AA27" s="18">
        <f t="shared" si="18"/>
        <v>21.36709935324717</v>
      </c>
      <c r="AB27" s="18">
        <f t="shared" si="18"/>
        <v>23.026616863479216</v>
      </c>
      <c r="AC27" s="11"/>
      <c r="AD27" s="40">
        <f t="shared" ref="AD27:AD34" si="19">IF(Z9&gt;0,(AD9/Z9)*100,0)</f>
        <v>18.25832347400226</v>
      </c>
      <c r="AE27" s="40">
        <f t="shared" ref="AE27:AE34" si="20">IF(Z9&gt;0,(AE9/Z9)*100,0)</f>
        <v>59.375551020743863</v>
      </c>
      <c r="AF27" s="40">
        <f t="shared" ref="AF27:AF34" si="21">IF(Z9&gt;0,(AF9/Z9)*100,0)</f>
        <v>77.633874494746124</v>
      </c>
    </row>
    <row r="28" spans="1:32" x14ac:dyDescent="0.2">
      <c r="A28" t="str">
        <f>$A$10</f>
        <v>Associate professional occupations</v>
      </c>
      <c r="B28" s="18">
        <f t="shared" si="8"/>
        <v>11.200224145597112</v>
      </c>
      <c r="C28" s="18">
        <f t="shared" si="8"/>
        <v>11.670682486019732</v>
      </c>
      <c r="D28" s="18">
        <f t="shared" si="8"/>
        <v>12.431030882420135</v>
      </c>
      <c r="E28" s="18">
        <f t="shared" si="8"/>
        <v>12.815112046529798</v>
      </c>
      <c r="F28" s="18">
        <f t="shared" si="8"/>
        <v>13.590293452766833</v>
      </c>
      <c r="G28" s="11"/>
      <c r="H28" s="40">
        <f t="shared" si="11"/>
        <v>17.547798613351432</v>
      </c>
      <c r="I28" s="40">
        <f t="shared" si="12"/>
        <v>51.343541386673678</v>
      </c>
      <c r="J28" s="40">
        <f t="shared" si="13"/>
        <v>68.89134000002511</v>
      </c>
      <c r="L28" t="str">
        <f>$A$10</f>
        <v>Associate professional occupations</v>
      </c>
      <c r="M28" s="18">
        <f t="shared" ref="M28:Q28" si="22">M10/M$18*100</f>
        <v>11.424870807010008</v>
      </c>
      <c r="N28" s="18">
        <f t="shared" si="22"/>
        <v>11.688140499490496</v>
      </c>
      <c r="O28" s="18">
        <f t="shared" si="22"/>
        <v>12.619307387776828</v>
      </c>
      <c r="P28" s="18">
        <f t="shared" si="22"/>
        <v>11.856666655060506</v>
      </c>
      <c r="Q28" s="18">
        <f t="shared" si="22"/>
        <v>11.964147280031137</v>
      </c>
      <c r="R28" s="11"/>
      <c r="S28" s="40">
        <f t="shared" si="15"/>
        <v>0.35668777378994587</v>
      </c>
      <c r="T28" s="40">
        <f t="shared" si="16"/>
        <v>37.154622466589103</v>
      </c>
      <c r="U28" s="40">
        <f t="shared" si="17"/>
        <v>37.511310240379046</v>
      </c>
      <c r="W28" t="str">
        <f>$A$10</f>
        <v>Associate professional occupations</v>
      </c>
      <c r="X28" s="18">
        <f t="shared" ref="X28:AB28" si="23">X10/X$18*100</f>
        <v>10.929420121007052</v>
      </c>
      <c r="Y28" s="18">
        <f t="shared" si="23"/>
        <v>11.649481485961768</v>
      </c>
      <c r="Z28" s="18">
        <f t="shared" si="23"/>
        <v>12.209641106378291</v>
      </c>
      <c r="AA28" s="18">
        <f t="shared" si="23"/>
        <v>13.931597981651784</v>
      </c>
      <c r="AB28" s="18">
        <f t="shared" si="23"/>
        <v>15.439027657797416</v>
      </c>
      <c r="AC28" s="11"/>
      <c r="AD28" s="40">
        <f t="shared" si="19"/>
        <v>38.440663398797199</v>
      </c>
      <c r="AE28" s="40">
        <f t="shared" si="20"/>
        <v>68.587753655189303</v>
      </c>
      <c r="AF28" s="40">
        <f t="shared" si="21"/>
        <v>107.02841705398649</v>
      </c>
    </row>
    <row r="29" spans="1:32" x14ac:dyDescent="0.2">
      <c r="A29" t="str">
        <f>$A$11</f>
        <v>Administrative and secretarial occupations</v>
      </c>
      <c r="B29" s="18">
        <f t="shared" si="8"/>
        <v>11.900477602485877</v>
      </c>
      <c r="C29" s="18">
        <f t="shared" si="8"/>
        <v>10.834937613433135</v>
      </c>
      <c r="D29" s="18">
        <f t="shared" si="8"/>
        <v>11.440127943443446</v>
      </c>
      <c r="E29" s="18">
        <f t="shared" si="8"/>
        <v>11.395574604614627</v>
      </c>
      <c r="F29" s="18">
        <f t="shared" si="8"/>
        <v>10.363572469586888</v>
      </c>
      <c r="G29" s="11"/>
      <c r="H29" s="40">
        <f t="shared" si="11"/>
        <v>-2.597205220032992</v>
      </c>
      <c r="I29" s="40">
        <f t="shared" si="12"/>
        <v>50.499263140795904</v>
      </c>
      <c r="J29" s="40">
        <f t="shared" si="13"/>
        <v>47.902057920762907</v>
      </c>
      <c r="L29" t="str">
        <f>$A$11</f>
        <v>Administrative and secretarial occupations</v>
      </c>
      <c r="M29" s="18">
        <f t="shared" ref="M29:Q29" si="24">M11/M$18*100</f>
        <v>5.9462368452262835</v>
      </c>
      <c r="N29" s="18">
        <f t="shared" si="24"/>
        <v>5.2376976989788311</v>
      </c>
      <c r="O29" s="18">
        <f t="shared" si="24"/>
        <v>6.3953072972449219</v>
      </c>
      <c r="P29" s="18">
        <f t="shared" si="24"/>
        <v>6.7623762414345743</v>
      </c>
      <c r="Q29" s="18">
        <f t="shared" si="24"/>
        <v>7.4497639928433959</v>
      </c>
      <c r="R29" s="11"/>
      <c r="S29" s="40">
        <f t="shared" si="15"/>
        <v>23.305141265541234</v>
      </c>
      <c r="T29" s="40">
        <f t="shared" si="16"/>
        <v>42.58326887438875</v>
      </c>
      <c r="U29" s="40">
        <f t="shared" si="17"/>
        <v>65.888410139929974</v>
      </c>
      <c r="W29" t="str">
        <f>$A$11</f>
        <v>Administrative and secretarial occupations</v>
      </c>
      <c r="X29" s="18">
        <f t="shared" ref="X29:AB29" si="25">X11/X$18*100</f>
        <v>19.078115366176462</v>
      </c>
      <c r="Y29" s="18">
        <f t="shared" si="25"/>
        <v>17.632222078220945</v>
      </c>
      <c r="Z29" s="18">
        <f t="shared" si="25"/>
        <v>17.372210180242654</v>
      </c>
      <c r="AA29" s="18">
        <f t="shared" si="25"/>
        <v>16.792753049169288</v>
      </c>
      <c r="AB29" s="18">
        <f t="shared" si="25"/>
        <v>13.676225100808443</v>
      </c>
      <c r="AC29" s="11"/>
      <c r="AD29" s="40">
        <f t="shared" si="19"/>
        <v>-13.809819514040427</v>
      </c>
      <c r="AE29" s="40">
        <f t="shared" si="20"/>
        <v>53.925940739763121</v>
      </c>
      <c r="AF29" s="40">
        <f t="shared" si="21"/>
        <v>40.116121225722694</v>
      </c>
    </row>
    <row r="30" spans="1:32" x14ac:dyDescent="0.2">
      <c r="A30" t="str">
        <f>$A$12</f>
        <v>Skilled trades occupations</v>
      </c>
      <c r="B30" s="18">
        <f t="shared" si="8"/>
        <v>13.279344898890136</v>
      </c>
      <c r="C30" s="18">
        <f t="shared" si="8"/>
        <v>13.291064612046435</v>
      </c>
      <c r="D30" s="18">
        <f t="shared" si="8"/>
        <v>11.607888079910127</v>
      </c>
      <c r="E30" s="18">
        <f t="shared" si="8"/>
        <v>11.117263302772196</v>
      </c>
      <c r="F30" s="18">
        <f t="shared" si="8"/>
        <v>10.011463986553625</v>
      </c>
      <c r="G30" s="11"/>
      <c r="H30" s="40">
        <f t="shared" si="11"/>
        <v>-7.2663853332563031</v>
      </c>
      <c r="I30" s="40">
        <f t="shared" si="12"/>
        <v>41.24789921667108</v>
      </c>
      <c r="J30" s="40">
        <f t="shared" si="13"/>
        <v>33.981513883414777</v>
      </c>
      <c r="L30" t="str">
        <f>$A$12</f>
        <v>Skilled trades occupations</v>
      </c>
      <c r="M30" s="18">
        <f t="shared" ref="M30:Q30" si="26">M12/M$18*100</f>
        <v>22.114665792979864</v>
      </c>
      <c r="N30" s="18">
        <f t="shared" si="26"/>
        <v>22.115222759280286</v>
      </c>
      <c r="O30" s="18">
        <f t="shared" si="26"/>
        <v>19.090033851515447</v>
      </c>
      <c r="P30" s="18">
        <f t="shared" si="26"/>
        <v>18.21469404602815</v>
      </c>
      <c r="Q30" s="18">
        <f t="shared" si="26"/>
        <v>16.252741875937097</v>
      </c>
      <c r="R30" s="11"/>
      <c r="S30" s="40">
        <f t="shared" si="15"/>
        <v>-9.8802398222796253</v>
      </c>
      <c r="T30" s="40">
        <f t="shared" si="16"/>
        <v>38.286333961444498</v>
      </c>
      <c r="U30" s="40">
        <f t="shared" si="17"/>
        <v>28.406094139164871</v>
      </c>
      <c r="W30" t="str">
        <f>$A$12</f>
        <v>Skilled trades occupations</v>
      </c>
      <c r="X30" s="18">
        <f t="shared" ref="X30:AB30" si="27">X12/X$18*100</f>
        <v>2.6286615474614354</v>
      </c>
      <c r="Y30" s="18">
        <f t="shared" si="27"/>
        <v>2.5750127711863913</v>
      </c>
      <c r="Z30" s="18">
        <f t="shared" si="27"/>
        <v>2.8098143449541935</v>
      </c>
      <c r="AA30" s="18">
        <f t="shared" si="27"/>
        <v>2.8495188168813361</v>
      </c>
      <c r="AB30" s="18">
        <f t="shared" si="27"/>
        <v>2.9158755882530318</v>
      </c>
      <c r="AC30" s="11"/>
      <c r="AD30" s="40">
        <f t="shared" si="19"/>
        <v>13.61560606476267</v>
      </c>
      <c r="AE30" s="40">
        <f t="shared" si="20"/>
        <v>64.907739672220771</v>
      </c>
      <c r="AF30" s="40">
        <f t="shared" si="21"/>
        <v>78.52334573698343</v>
      </c>
    </row>
    <row r="31" spans="1:32" x14ac:dyDescent="0.2">
      <c r="A31" t="str">
        <f>$A$13</f>
        <v>Caring, leisure and other service occupations</v>
      </c>
      <c r="B31" s="18">
        <f t="shared" si="8"/>
        <v>9.8321940600129185</v>
      </c>
      <c r="C31" s="18">
        <f t="shared" si="8"/>
        <v>9.25924813063288</v>
      </c>
      <c r="D31" s="18">
        <f t="shared" si="8"/>
        <v>9.1083381176772367</v>
      </c>
      <c r="E31" s="18">
        <f t="shared" si="8"/>
        <v>9.0058732551381748</v>
      </c>
      <c r="F31" s="18">
        <f t="shared" si="8"/>
        <v>9.2752810308551883</v>
      </c>
      <c r="G31" s="11"/>
      <c r="H31" s="40">
        <f t="shared" si="11"/>
        <v>9.491585402309525</v>
      </c>
      <c r="I31" s="40">
        <f t="shared" si="12"/>
        <v>57.856713892589958</v>
      </c>
      <c r="J31" s="40">
        <f t="shared" si="13"/>
        <v>67.348299294899476</v>
      </c>
      <c r="L31" t="str">
        <f>$A$13</f>
        <v>Caring, leisure and other service occupations</v>
      </c>
      <c r="M31" s="18">
        <f t="shared" ref="M31:Q31" si="28">M13/M$18*100</f>
        <v>2.7708547328219599</v>
      </c>
      <c r="N31" s="18">
        <f t="shared" si="28"/>
        <v>2.6088830707210917</v>
      </c>
      <c r="O31" s="18">
        <f t="shared" si="28"/>
        <v>2.5961977114453436</v>
      </c>
      <c r="P31" s="18">
        <f t="shared" si="28"/>
        <v>2.7098084385804384</v>
      </c>
      <c r="Q31" s="18">
        <f t="shared" si="28"/>
        <v>2.911593123483792</v>
      </c>
      <c r="R31" s="11"/>
      <c r="S31" s="40">
        <f t="shared" si="15"/>
        <v>18.711559443714101</v>
      </c>
      <c r="T31" s="40">
        <f t="shared" si="16"/>
        <v>47.850120275414795</v>
      </c>
      <c r="U31" s="40">
        <f t="shared" si="17"/>
        <v>66.561679719128904</v>
      </c>
      <c r="W31" t="str">
        <f>$A$13</f>
        <v>Caring, leisure and other service occupations</v>
      </c>
      <c r="X31" s="18">
        <f t="shared" ref="X31:AB31" si="29">X13/X$18*100</f>
        <v>18.3444020615594</v>
      </c>
      <c r="Y31" s="18">
        <f t="shared" si="29"/>
        <v>17.335447078291015</v>
      </c>
      <c r="Z31" s="18">
        <f t="shared" si="29"/>
        <v>16.765806070767038</v>
      </c>
      <c r="AA31" s="18">
        <f t="shared" si="29"/>
        <v>16.340112510571441</v>
      </c>
      <c r="AB31" s="18">
        <f t="shared" si="29"/>
        <v>16.510035016534651</v>
      </c>
      <c r="AC31" s="11"/>
      <c r="AD31" s="40">
        <f t="shared" si="19"/>
        <v>7.812764163135637</v>
      </c>
      <c r="AE31" s="40">
        <f t="shared" si="20"/>
        <v>59.678766950532911</v>
      </c>
      <c r="AF31" s="40">
        <f t="shared" si="21"/>
        <v>67.491531113668543</v>
      </c>
    </row>
    <row r="32" spans="1:32" x14ac:dyDescent="0.2">
      <c r="A32" t="str">
        <f>$A$14</f>
        <v>Sales and customer service occupations</v>
      </c>
      <c r="B32" s="18">
        <f t="shared" si="8"/>
        <v>8.0435324297388853</v>
      </c>
      <c r="C32" s="18">
        <f t="shared" si="8"/>
        <v>7.4052226882380445</v>
      </c>
      <c r="D32" s="18">
        <f t="shared" si="8"/>
        <v>7.5444259650508894</v>
      </c>
      <c r="E32" s="18">
        <f t="shared" si="8"/>
        <v>7.4498254233051693</v>
      </c>
      <c r="F32" s="18">
        <f t="shared" si="8"/>
        <v>7.3001794358871068</v>
      </c>
      <c r="H32" s="40">
        <f t="shared" si="11"/>
        <v>4.0399524724671974</v>
      </c>
      <c r="I32" s="40">
        <f t="shared" si="12"/>
        <v>46.337085692072328</v>
      </c>
      <c r="J32" s="40">
        <f t="shared" si="13"/>
        <v>50.37703816453952</v>
      </c>
      <c r="L32" t="str">
        <f>$A$14</f>
        <v>Sales and customer service occupations</v>
      </c>
      <c r="M32" s="18">
        <f t="shared" ref="M32:Q32" si="30">M14/M$18*100</f>
        <v>5.9580162784936528</v>
      </c>
      <c r="N32" s="18">
        <f t="shared" si="30"/>
        <v>5.576043585029514</v>
      </c>
      <c r="O32" s="18">
        <f t="shared" si="30"/>
        <v>5.9383583268399267</v>
      </c>
      <c r="P32" s="18">
        <f t="shared" si="30"/>
        <v>6.1249721383290083</v>
      </c>
      <c r="Q32" s="18">
        <f t="shared" si="30"/>
        <v>6.1831830742514633</v>
      </c>
      <c r="S32" s="40">
        <f t="shared" si="15"/>
        <v>10.216291357203891</v>
      </c>
      <c r="T32" s="40">
        <f t="shared" si="16"/>
        <v>35.336020703354002</v>
      </c>
      <c r="U32" s="40">
        <f t="shared" si="17"/>
        <v>45.552312060557895</v>
      </c>
      <c r="W32" t="str">
        <f>$A$14</f>
        <v>Sales and customer service occupations</v>
      </c>
      <c r="X32" s="18">
        <f t="shared" ref="X32:AB32" si="31">X14/X$18*100</f>
        <v>10.557552284531235</v>
      </c>
      <c r="Y32" s="18">
        <f t="shared" si="31"/>
        <v>9.6265765861558066</v>
      </c>
      <c r="Z32" s="18">
        <f t="shared" si="31"/>
        <v>9.432961945989792</v>
      </c>
      <c r="AA32" s="18">
        <f t="shared" si="31"/>
        <v>8.9931371987506861</v>
      </c>
      <c r="AB32" s="18">
        <f t="shared" si="31"/>
        <v>8.5700710454319822</v>
      </c>
      <c r="AD32" s="40">
        <f t="shared" si="19"/>
        <v>-0.53209642659879119</v>
      </c>
      <c r="AE32" s="40">
        <f t="shared" si="20"/>
        <v>54.48064905685569</v>
      </c>
      <c r="AF32" s="40">
        <f t="shared" si="21"/>
        <v>53.948552630256906</v>
      </c>
    </row>
    <row r="33" spans="1:32" x14ac:dyDescent="0.2">
      <c r="A33" t="str">
        <f>$A$15</f>
        <v>Process, plant and machine operatives</v>
      </c>
      <c r="B33" s="18">
        <f t="shared" si="8"/>
        <v>8.3519608203574673</v>
      </c>
      <c r="C33" s="18">
        <f t="shared" si="8"/>
        <v>8.2672819188347741</v>
      </c>
      <c r="D33" s="18">
        <f t="shared" si="8"/>
        <v>7.4212649140611315</v>
      </c>
      <c r="E33" s="18">
        <f t="shared" si="8"/>
        <v>7.4915240445168401</v>
      </c>
      <c r="F33" s="18">
        <f t="shared" si="8"/>
        <v>6.9925378135889229</v>
      </c>
      <c r="G33" s="11"/>
      <c r="H33" s="40">
        <f t="shared" si="11"/>
        <v>1.3093899106502085</v>
      </c>
      <c r="I33" s="40">
        <f t="shared" si="12"/>
        <v>47.91497038893052</v>
      </c>
      <c r="J33" s="40">
        <f t="shared" si="13"/>
        <v>49.224360299580731</v>
      </c>
      <c r="L33" t="str">
        <f>$A$15</f>
        <v>Process, plant and machine operatives</v>
      </c>
      <c r="M33" s="18">
        <f t="shared" ref="M33:Q33" si="32">M15/M$18*100</f>
        <v>13.192607575662713</v>
      </c>
      <c r="N33" s="18">
        <f t="shared" si="32"/>
        <v>12.969044812543148</v>
      </c>
      <c r="O33" s="18">
        <f t="shared" si="32"/>
        <v>11.79518437651371</v>
      </c>
      <c r="P33" s="18">
        <f t="shared" si="32"/>
        <v>11.684444284794777</v>
      </c>
      <c r="Q33" s="18">
        <f t="shared" si="32"/>
        <v>10.932515987888415</v>
      </c>
      <c r="R33" s="11"/>
      <c r="S33" s="40">
        <f t="shared" si="15"/>
        <v>-1.8895031598736665</v>
      </c>
      <c r="T33" s="40">
        <f t="shared" si="16"/>
        <v>45.500876763367856</v>
      </c>
      <c r="U33" s="40">
        <f t="shared" si="17"/>
        <v>43.611373603494194</v>
      </c>
      <c r="W33" t="str">
        <f>$A$15</f>
        <v>Process, plant and machine operatives</v>
      </c>
      <c r="X33" s="18">
        <f t="shared" ref="X33:AB33" si="33">X15/X$18*100</f>
        <v>2.5167233202271846</v>
      </c>
      <c r="Y33" s="18">
        <f t="shared" si="33"/>
        <v>2.5574641581223605</v>
      </c>
      <c r="Z33" s="18">
        <f t="shared" si="33"/>
        <v>2.2780791066613748</v>
      </c>
      <c r="AA33" s="18">
        <f t="shared" si="33"/>
        <v>2.6072223231822309</v>
      </c>
      <c r="AB33" s="18">
        <f t="shared" si="33"/>
        <v>2.5132526545878409</v>
      </c>
      <c r="AC33" s="11"/>
      <c r="AD33" s="40">
        <f t="shared" si="19"/>
        <v>20.785269840349763</v>
      </c>
      <c r="AE33" s="40">
        <f t="shared" si="20"/>
        <v>62.612741322177577</v>
      </c>
      <c r="AF33" s="40">
        <f t="shared" si="21"/>
        <v>83.398011162527339</v>
      </c>
    </row>
    <row r="34" spans="1:32" x14ac:dyDescent="0.2">
      <c r="A34" t="str">
        <f>$A$16</f>
        <v>Elementary occupations</v>
      </c>
      <c r="B34" s="18">
        <f t="shared" si="8"/>
        <v>11.834677866089166</v>
      </c>
      <c r="C34" s="18">
        <f t="shared" si="8"/>
        <v>10.965632885765157</v>
      </c>
      <c r="D34" s="18">
        <f t="shared" si="8"/>
        <v>10.040341406163625</v>
      </c>
      <c r="E34" s="18">
        <f t="shared" si="8"/>
        <v>10.253679716381875</v>
      </c>
      <c r="F34" s="18">
        <f t="shared" si="8"/>
        <v>9.7673167822463327</v>
      </c>
      <c r="G34" s="11"/>
      <c r="H34" s="40">
        <f t="shared" si="11"/>
        <v>4.5970904274041224</v>
      </c>
      <c r="I34" s="40">
        <f t="shared" si="12"/>
        <v>50.908862783086725</v>
      </c>
      <c r="J34" s="40">
        <f t="shared" si="13"/>
        <v>55.505953210490844</v>
      </c>
      <c r="L34" t="str">
        <f>$A$16</f>
        <v>Elementary occupations</v>
      </c>
      <c r="M34" s="18">
        <f t="shared" ref="M34:Q34" si="34">M16/M$18*100</f>
        <v>11.850225255920426</v>
      </c>
      <c r="N34" s="18">
        <f t="shared" si="34"/>
        <v>10.411408094785653</v>
      </c>
      <c r="O34" s="18">
        <f t="shared" si="34"/>
        <v>9.8956514647323921</v>
      </c>
      <c r="P34" s="18">
        <f t="shared" si="34"/>
        <v>10.424743558222238</v>
      </c>
      <c r="Q34" s="18">
        <f t="shared" si="34"/>
        <v>10.050026433367645</v>
      </c>
      <c r="R34" s="11"/>
      <c r="S34" s="40">
        <f t="shared" si="15"/>
        <v>7.5035736287117603</v>
      </c>
      <c r="T34" s="40">
        <f t="shared" si="16"/>
        <v>41.274028750486892</v>
      </c>
      <c r="U34" s="40">
        <f t="shared" si="17"/>
        <v>48.777602379198647</v>
      </c>
      <c r="W34" t="str">
        <f>$A$16</f>
        <v>Elementary occupations</v>
      </c>
      <c r="X34" s="18">
        <f t="shared" ref="X34:AB34" si="35">X16/X$18*100</f>
        <v>11.815936008490691</v>
      </c>
      <c r="Y34" s="18">
        <f t="shared" si="35"/>
        <v>11.638683106820826</v>
      </c>
      <c r="Z34" s="18">
        <f t="shared" si="35"/>
        <v>10.210478798868476</v>
      </c>
      <c r="AA34" s="18">
        <f t="shared" si="35"/>
        <v>10.054408714483765</v>
      </c>
      <c r="AB34" s="18">
        <f t="shared" si="35"/>
        <v>9.4459096351625451</v>
      </c>
      <c r="AC34" s="11"/>
      <c r="AD34" s="40">
        <f t="shared" si="19"/>
        <v>1.2848066912121061</v>
      </c>
      <c r="AE34" s="40">
        <f t="shared" si="20"/>
        <v>61.888903559765708</v>
      </c>
      <c r="AF34" s="40">
        <f t="shared" si="21"/>
        <v>63.173710250977813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7.5208802371800108</v>
      </c>
      <c r="I36" s="43">
        <f t="shared" si="12"/>
        <v>49.871141817234623</v>
      </c>
      <c r="J36" s="43">
        <f t="shared" si="13"/>
        <v>57.392022054414625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5.8522485384603344</v>
      </c>
      <c r="T36" s="43">
        <f t="shared" ref="T36" si="37">IF(O18&gt;0,(T18/O18)*100,0)</f>
        <v>41.366955694546185</v>
      </c>
      <c r="U36" s="43">
        <f t="shared" ref="U36" si="38">IF(O18&gt;0,(U18/O18)*100,0)</f>
        <v>47.219204233006522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9.4829837793930452</v>
      </c>
      <c r="AE36" s="43">
        <f t="shared" ref="AE36" si="40">IF(Z18&gt;0,(AE18/Z18)*100,0)</f>
        <v>59.871008011655071</v>
      </c>
      <c r="AF36" s="43">
        <f t="shared" ref="AF36" si="41">IF(Z18&gt;0,(AF18/Z18)*100,0)</f>
        <v>69.353991791048117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The Marches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The Marches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The Marches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4.1114471092472238</v>
      </c>
      <c r="C46" s="18">
        <f t="shared" si="42"/>
        <v>3.1455704502524551</v>
      </c>
      <c r="D46" s="18">
        <f t="shared" si="42"/>
        <v>-1.0961031862787074</v>
      </c>
      <c r="E46" s="18">
        <f t="shared" si="42"/>
        <v>1.1934902065141362</v>
      </c>
      <c r="F46" s="18">
        <f>IF(F$6-D$6 &lt;&gt; 0,(EXP(LN(F8/D8)/(F$6-D$6))-1)*100,0)</f>
        <v>0.42446293503890509</v>
      </c>
      <c r="H46" s="18">
        <f>IF($F$6-$D$6 &lt;&gt; 0,(EXP(LN(1+(H26/100))/($F$6-$D$6))-1)*100,0)</f>
        <v>0.42446293503890509</v>
      </c>
      <c r="I46" s="18">
        <f>IF($F$6-$D$6 &lt;&gt; 0,(EXP(LN(1+(I26/100))/($F$6-$D$6))-1)*100,0)</f>
        <v>2.8498711916990827</v>
      </c>
      <c r="J46" s="18">
        <f>IF($F$6-$D$6 &lt;&gt; 0,(EXP(LN(1+(J26/100))/($F$6-$D$6))-1)*100,0)</f>
        <v>3.1391822816098536</v>
      </c>
      <c r="L46" t="str">
        <f>$A$8</f>
        <v>Managers, directors and senior officials</v>
      </c>
      <c r="M46" s="18">
        <f t="shared" ref="M46:M54" si="43">IF(N$6-M$6 &lt;&gt; 0,(EXP(LN(N8/M8)/(N$6-M$6))-1)*100,0)</f>
        <v>3.781290889365585</v>
      </c>
      <c r="N46" s="18">
        <f t="shared" ref="N46:N54" si="44">IF(O$6-N$6 &lt;&gt; 0,(EXP(LN(O8/N8)/(O$6-N$6))-1)*100,0)</f>
        <v>-0.62590335563899036</v>
      </c>
      <c r="O46" s="18">
        <f t="shared" ref="O46:O54" si="45">IF(P$6-O$6 &lt;&gt; 0,(EXP(LN(P8/O8)/(P$6-O$6))-1)*100,0)</f>
        <v>-1.2463940975815935</v>
      </c>
      <c r="P46" s="18">
        <f t="shared" ref="P46:P54" si="46">IF(Q$6-P$6 &lt;&gt; 0,(EXP(LN(Q8/P8)/(Q$6-P$6))-1)*100,0)</f>
        <v>0.88175823896687877</v>
      </c>
      <c r="Q46" s="18">
        <f>IF(Q$6-O$6 &lt;&gt; 0,(EXP(LN(Q8/O8)/(Q$6-O$6))-1)*100,0)</f>
        <v>0.16732655678606267</v>
      </c>
      <c r="S46" s="18">
        <f>IF($F$6-$D$6 &lt;&gt; 0,(EXP(LN(1+(S26/100))/($F$6-$D$6))-1)*100,0)</f>
        <v>0.16732655678606267</v>
      </c>
      <c r="T46" s="18">
        <f>IF($F$6-$D$6 &lt;&gt; 0,(EXP(LN(1+(T26/100))/($F$6-$D$6))-1)*100,0)</f>
        <v>2.5921985122957514</v>
      </c>
      <c r="U46" s="18">
        <f>IF($F$6-$D$6 &lt;&gt; 0,(EXP(LN(1+(U26/100))/($F$6-$D$6))-1)*100,0)</f>
        <v>2.7095737912064655</v>
      </c>
      <c r="W46" t="str">
        <f>$A$8</f>
        <v>Managers, directors and senior officials</v>
      </c>
      <c r="X46" s="18">
        <f t="shared" ref="X46:X54" si="47">IF(Y$6-X$6 &lt;&gt; 0,(EXP(LN(Y8/X8)/(Y$6-X$6))-1)*100,0)</f>
        <v>4.7902827415917892</v>
      </c>
      <c r="Y46" s="18">
        <f t="shared" ref="Y46:Y54" si="48">IF(Z$6-Y$6 &lt;&gt; 0,(EXP(LN(Z8/Y8)/(Z$6-Y$6))-1)*100,0)</f>
        <v>10.714946992684627</v>
      </c>
      <c r="Z46" s="18">
        <f t="shared" ref="Z46:Z54" si="49">IF(AA$6-Z$6 &lt;&gt; 0,(EXP(LN(AA8/Z8)/(AA$6-Z$6))-1)*100,0)</f>
        <v>-0.82764837947744141</v>
      </c>
      <c r="AA46" s="18">
        <f t="shared" ref="AA46:AA54" si="50">IF(AB$6-AA$6 &lt;&gt; 0,(EXP(LN(AB8/AA8)/(AB$6-AA$6))-1)*100,0)</f>
        <v>1.7230881246574237</v>
      </c>
      <c r="AB46" s="18">
        <f>IF(AB$6-Z$6 &lt;&gt; 0,(EXP(LN(AB8/Z8)/(AB$6-Z$6))-1)*100,0)</f>
        <v>0.86563521643652219</v>
      </c>
      <c r="AD46" s="18">
        <f>IF($F$6-$D$6 &lt;&gt; 0,(EXP(LN(1+(AD26/100))/($F$6-$D$6))-1)*100,0)</f>
        <v>0.86563521643652219</v>
      </c>
      <c r="AE46" s="18">
        <f>IF($F$6-$D$6 &lt;&gt; 0,(EXP(LN(1+(AE26/100))/($F$6-$D$6))-1)*100,0)</f>
        <v>3.2924151748848773</v>
      </c>
      <c r="AF46" s="18">
        <f>IF($F$6-$D$6 &lt;&gt; 0,(EXP(LN(1+(AF26/100))/($F$6-$D$6))-1)*100,0)</f>
        <v>3.8550749734242995</v>
      </c>
    </row>
    <row r="47" spans="1:32" x14ac:dyDescent="0.2">
      <c r="A47" t="str">
        <f>$A$9</f>
        <v>Professional occupations</v>
      </c>
      <c r="B47" s="18">
        <f t="shared" si="42"/>
        <v>4.1682811037688561</v>
      </c>
      <c r="C47" s="18">
        <f t="shared" si="42"/>
        <v>5.060241386619091</v>
      </c>
      <c r="D47" s="18">
        <f t="shared" si="42"/>
        <v>1.3413573454660543</v>
      </c>
      <c r="E47" s="18">
        <f t="shared" si="42"/>
        <v>1.1581515603295456</v>
      </c>
      <c r="F47" s="18">
        <f>IF(F$6-D$6 &lt;&gt; 0,(EXP(LN(F9/D9)/(F$6-D$6))-1)*100,0)</f>
        <v>1.2191833256640194</v>
      </c>
      <c r="H47" s="18">
        <f t="shared" ref="H47:J56" si="51">IF($F$6-$D$6 &lt;&gt; 0,(EXP(LN(1+(H27/100))/($F$6-$D$6))-1)*100,0)</f>
        <v>1.2191833256640194</v>
      </c>
      <c r="I47" s="18">
        <f t="shared" si="51"/>
        <v>2.7509807545929688</v>
      </c>
      <c r="J47" s="18">
        <f t="shared" si="51"/>
        <v>3.6079605685202187</v>
      </c>
      <c r="L47" t="str">
        <f>$A$9</f>
        <v>Professional occupations</v>
      </c>
      <c r="M47" s="18">
        <f t="shared" si="43"/>
        <v>4.1990714277824415</v>
      </c>
      <c r="N47" s="18">
        <f t="shared" si="44"/>
        <v>5.6028900430797668</v>
      </c>
      <c r="O47" s="18">
        <f t="shared" si="45"/>
        <v>1.918973140437763</v>
      </c>
      <c r="P47" s="18">
        <f t="shared" si="46"/>
        <v>0.99798473669312493</v>
      </c>
      <c r="Q47" s="18">
        <f>IF(Q$6-O$6 &lt;&gt; 0,(EXP(LN(Q9/O9)/(Q$6-O$6))-1)*100,0)</f>
        <v>1.3040524165866429</v>
      </c>
      <c r="S47" s="18">
        <f t="shared" ref="S47:U47" si="52">IF($F$6-$D$6 &lt;&gt; 0,(EXP(LN(1+(S27/100))/($F$6-$D$6))-1)*100,0)</f>
        <v>1.3040524165866429</v>
      </c>
      <c r="T47" s="18">
        <f t="shared" si="52"/>
        <v>2.3638446559419268</v>
      </c>
      <c r="U47" s="18">
        <f t="shared" si="52"/>
        <v>3.3286400294911145</v>
      </c>
      <c r="W47" t="str">
        <f>$A$9</f>
        <v>Professional occupations</v>
      </c>
      <c r="X47" s="18">
        <f t="shared" si="47"/>
        <v>4.1346937776753911</v>
      </c>
      <c r="Y47" s="18">
        <f t="shared" si="48"/>
        <v>4.467383065941366</v>
      </c>
      <c r="Z47" s="18">
        <f t="shared" si="49"/>
        <v>0.68774685203782937</v>
      </c>
      <c r="AA47" s="18">
        <f t="shared" si="50"/>
        <v>1.3432576676022157</v>
      </c>
      <c r="AB47" s="18">
        <f>IF(AB$6-Z$6 &lt;&gt; 0,(EXP(LN(AB9/Z9)/(AB$6-Z$6))-1)*100,0)</f>
        <v>1.1242812521321977</v>
      </c>
      <c r="AD47" s="18">
        <f t="shared" ref="AD47:AF47" si="53">IF($F$6-$D$6 &lt;&gt; 0,(EXP(LN(1+(AD27/100))/($F$6-$D$6))-1)*100,0)</f>
        <v>1.1242812521321977</v>
      </c>
      <c r="AE47" s="18">
        <f t="shared" si="53"/>
        <v>3.1560680416342413</v>
      </c>
      <c r="AF47" s="18">
        <f t="shared" si="53"/>
        <v>3.9046664573899603</v>
      </c>
    </row>
    <row r="48" spans="1:32" x14ac:dyDescent="0.2">
      <c r="A48" t="str">
        <f>$A$10</f>
        <v>Associate professional occupations</v>
      </c>
      <c r="B48" s="18">
        <f t="shared" si="42"/>
        <v>2.573737265973941</v>
      </c>
      <c r="C48" s="18">
        <f t="shared" si="42"/>
        <v>3.5550966300189391</v>
      </c>
      <c r="D48" s="18">
        <f t="shared" si="42"/>
        <v>1.1532921812918318</v>
      </c>
      <c r="E48" s="18">
        <f t="shared" si="42"/>
        <v>1.0488648097502162</v>
      </c>
      <c r="F48" s="18">
        <f t="shared" ref="F48:F56" si="54">IF(F$6-D$6 &lt;&gt; 0,(EXP(LN(F10/D10)/(F$6-D$6))-1)*100,0)</f>
        <v>1.0836619494952293</v>
      </c>
      <c r="H48" s="18">
        <f t="shared" si="51"/>
        <v>1.0836619494952293</v>
      </c>
      <c r="I48" s="18">
        <f t="shared" si="51"/>
        <v>2.8010600085619286</v>
      </c>
      <c r="J48" s="18">
        <f t="shared" si="51"/>
        <v>3.5556563023850352</v>
      </c>
      <c r="L48" t="str">
        <f>$A$10</f>
        <v>Associate professional occupations</v>
      </c>
      <c r="M48" s="18">
        <f t="shared" si="43"/>
        <v>2.1892120803959303</v>
      </c>
      <c r="N48" s="18">
        <f t="shared" si="44"/>
        <v>3.4361730891808051</v>
      </c>
      <c r="O48" s="18">
        <f t="shared" si="45"/>
        <v>-0.79197011673338702</v>
      </c>
      <c r="P48" s="18">
        <f>IF(Q$6-P$6 &lt;&gt; 0,(EXP(LN(Q10/P10)/(Q$6-P$6))-1)*100,0)</f>
        <v>0.43410626684221576</v>
      </c>
      <c r="Q48" s="18">
        <f t="shared" ref="Q48:Q54" si="55">IF(Q$6-O$6 &lt;&gt; 0,(EXP(LN(Q10/O10)/(Q$6-O$6))-1)*100,0)</f>
        <v>2.3739694191671212E-2</v>
      </c>
      <c r="S48" s="18">
        <f t="shared" ref="S48:U48" si="56">IF($F$6-$D$6 &lt;&gt; 0,(EXP(LN(1+(S28/100))/($F$6-$D$6))-1)*100,0)</f>
        <v>2.3739694191671212E-2</v>
      </c>
      <c r="T48" s="18">
        <f t="shared" si="56"/>
        <v>2.1285964066132257</v>
      </c>
      <c r="U48" s="18">
        <f t="shared" si="56"/>
        <v>2.1462815005260927</v>
      </c>
      <c r="W48" t="str">
        <f>$A$10</f>
        <v>Associate professional occupations</v>
      </c>
      <c r="X48" s="18">
        <f t="shared" si="47"/>
        <v>3.0522061493223562</v>
      </c>
      <c r="Y48" s="18">
        <f t="shared" si="48"/>
        <v>3.6999965622544151</v>
      </c>
      <c r="Z48" s="18">
        <f t="shared" si="49"/>
        <v>3.332306647185157</v>
      </c>
      <c r="AA48" s="18">
        <f t="shared" si="50"/>
        <v>1.6268127055754977</v>
      </c>
      <c r="AB48" s="18">
        <f t="shared" ref="AB48:AB54" si="57">IF(AB$6-Z$6 &lt;&gt; 0,(EXP(LN(AB10/Z10)/(AB$6-Z$6))-1)*100,0)</f>
        <v>2.1921598438058076</v>
      </c>
      <c r="AD48" s="18">
        <f t="shared" ref="AD48:AF48" si="58">IF($F$6-$D$6 &lt;&gt; 0,(EXP(LN(1+(AD28/100))/($F$6-$D$6))-1)*100,0)</f>
        <v>2.1921598438058076</v>
      </c>
      <c r="AE48" s="18">
        <f t="shared" si="58"/>
        <v>3.5432362910148507</v>
      </c>
      <c r="AF48" s="18">
        <f t="shared" si="58"/>
        <v>4.9708379607647846</v>
      </c>
    </row>
    <row r="49" spans="1:32" x14ac:dyDescent="0.2">
      <c r="A49" t="str">
        <f>$A$11</f>
        <v>Administrative and secretarial occupations</v>
      </c>
      <c r="B49" s="18">
        <f t="shared" si="42"/>
        <v>-0.8290895565870815</v>
      </c>
      <c r="C49" s="18">
        <f t="shared" si="42"/>
        <v>2.6514416695013754</v>
      </c>
      <c r="D49" s="18">
        <f t="shared" si="42"/>
        <v>0.46112542030467552</v>
      </c>
      <c r="E49" s="18">
        <f t="shared" si="42"/>
        <v>-0.49197140304092501</v>
      </c>
      <c r="F49" s="18">
        <f t="shared" si="54"/>
        <v>-0.1752814151272819</v>
      </c>
      <c r="H49" s="18">
        <f t="shared" si="51"/>
        <v>-0.1752814151272819</v>
      </c>
      <c r="I49" s="18">
        <f t="shared" si="51"/>
        <v>2.7627280286099953</v>
      </c>
      <c r="J49" s="18">
        <f t="shared" si="51"/>
        <v>2.6435382883744918</v>
      </c>
      <c r="L49" t="str">
        <f>$A$11</f>
        <v>Administrative and secretarial occupations</v>
      </c>
      <c r="M49" s="18">
        <f t="shared" si="43"/>
        <v>-1.5635199695640756</v>
      </c>
      <c r="N49" s="18">
        <f t="shared" si="44"/>
        <v>16.97776971556797</v>
      </c>
      <c r="O49" s="18">
        <f t="shared" si="45"/>
        <v>1.5801827241627819</v>
      </c>
      <c r="P49" s="18">
        <f t="shared" si="46"/>
        <v>1.3196366473449572</v>
      </c>
      <c r="Q49" s="18">
        <f t="shared" si="55"/>
        <v>1.4064110012331321</v>
      </c>
      <c r="S49" s="18">
        <f t="shared" ref="S49:U49" si="59">IF($F$6-$D$6 &lt;&gt; 0,(EXP(LN(1+(S29/100))/($F$6-$D$6))-1)*100,0)</f>
        <v>1.4064110012331321</v>
      </c>
      <c r="T49" s="18">
        <f t="shared" si="59"/>
        <v>2.3932287629505389</v>
      </c>
      <c r="U49" s="18">
        <f t="shared" si="59"/>
        <v>3.4318762870359176</v>
      </c>
      <c r="W49" t="str">
        <f>$A$11</f>
        <v>Administrative and secretarial occupations</v>
      </c>
      <c r="X49" s="18">
        <f t="shared" si="47"/>
        <v>-0.55732026586542416</v>
      </c>
      <c r="Y49" s="18">
        <f t="shared" si="48"/>
        <v>-2.5166450945842467</v>
      </c>
      <c r="Z49" s="18">
        <f t="shared" si="49"/>
        <v>-3.9163383636831028E-2</v>
      </c>
      <c r="AA49" s="18">
        <f t="shared" si="50"/>
        <v>-1.4558522540992214</v>
      </c>
      <c r="AB49" s="18">
        <f t="shared" si="57"/>
        <v>-0.9858676817707801</v>
      </c>
      <c r="AD49" s="18">
        <f t="shared" ref="AD49:AF49" si="60">IF($F$6-$D$6 &lt;&gt; 0,(EXP(LN(1+(AD29/100))/($F$6-$D$6))-1)*100,0)</f>
        <v>-0.9858676817707801</v>
      </c>
      <c r="AE49" s="18">
        <f t="shared" si="60"/>
        <v>2.9170796870150006</v>
      </c>
      <c r="AF49" s="18">
        <f t="shared" si="60"/>
        <v>2.2741488215194394</v>
      </c>
    </row>
    <row r="50" spans="1:32" x14ac:dyDescent="0.2">
      <c r="A50" t="str">
        <f>$A$12</f>
        <v>Skilled trades occupations</v>
      </c>
      <c r="B50" s="18">
        <f t="shared" si="42"/>
        <v>1.5464099349751015</v>
      </c>
      <c r="C50" s="18">
        <f t="shared" si="42"/>
        <v>-15.090940683215514</v>
      </c>
      <c r="D50" s="18">
        <f t="shared" si="42"/>
        <v>-0.32507775885183277</v>
      </c>
      <c r="E50" s="18">
        <f t="shared" si="42"/>
        <v>-0.58984153553340857</v>
      </c>
      <c r="F50" s="18">
        <f t="shared" si="54"/>
        <v>-0.50166517845727787</v>
      </c>
      <c r="H50" s="18">
        <f t="shared" si="51"/>
        <v>-0.50166517845727787</v>
      </c>
      <c r="I50" s="18">
        <f t="shared" si="51"/>
        <v>2.3290164392403057</v>
      </c>
      <c r="J50" s="18">
        <f t="shared" si="51"/>
        <v>1.9693518299687796</v>
      </c>
      <c r="L50" t="str">
        <f>$A$12</f>
        <v>Skilled trades occupations</v>
      </c>
      <c r="M50" s="18">
        <f t="shared" si="43"/>
        <v>1.6094857957653197</v>
      </c>
      <c r="N50" s="18">
        <f t="shared" si="44"/>
        <v>-17.301481641023354</v>
      </c>
      <c r="O50" s="18">
        <f t="shared" si="45"/>
        <v>-0.48594033405184867</v>
      </c>
      <c r="P50" s="18">
        <f t="shared" si="46"/>
        <v>-0.79357928496358587</v>
      </c>
      <c r="Q50" s="18">
        <f t="shared" si="55"/>
        <v>-0.69113878441224852</v>
      </c>
      <c r="S50" s="18">
        <f t="shared" ref="S50:U50" si="61">IF($F$6-$D$6 &lt;&gt; 0,(EXP(LN(1+(S30/100))/($F$6-$D$6))-1)*100,0)</f>
        <v>-0.69113878441224852</v>
      </c>
      <c r="T50" s="18">
        <f t="shared" si="61"/>
        <v>2.1845611760648254</v>
      </c>
      <c r="U50" s="18">
        <f t="shared" si="61"/>
        <v>1.6808205804872189</v>
      </c>
      <c r="W50" t="str">
        <f>$A$12</f>
        <v>Skilled trades occupations</v>
      </c>
      <c r="X50" s="18">
        <f t="shared" si="47"/>
        <v>0.89998544751908049</v>
      </c>
      <c r="Y50" s="18">
        <f t="shared" si="48"/>
        <v>7.9644252635502122</v>
      </c>
      <c r="Z50" s="18">
        <f t="shared" si="49"/>
        <v>0.92419586879479709</v>
      </c>
      <c r="AA50" s="18">
        <f t="shared" si="50"/>
        <v>0.81987393467666259</v>
      </c>
      <c r="AB50" s="18">
        <f t="shared" si="57"/>
        <v>0.85463592564591906</v>
      </c>
      <c r="AD50" s="18">
        <f t="shared" ref="AD50:AF50" si="62">IF($F$6-$D$6 &lt;&gt; 0,(EXP(LN(1+(AD30/100))/($F$6-$D$6))-1)*100,0)</f>
        <v>0.85463592564591906</v>
      </c>
      <c r="AE50" s="18">
        <f t="shared" si="62"/>
        <v>3.3910000195806589</v>
      </c>
      <c r="AF50" s="18">
        <f t="shared" si="62"/>
        <v>3.9392713224460474</v>
      </c>
    </row>
    <row r="51" spans="1:32" x14ac:dyDescent="0.2">
      <c r="A51" t="str">
        <f>$A$13</f>
        <v>Caring, leisure and other service occupations</v>
      </c>
      <c r="B51" s="18">
        <f t="shared" si="42"/>
        <v>1.1539975447094619E-2</v>
      </c>
      <c r="C51" s="18">
        <f t="shared" si="42"/>
        <v>-4.3634264011079615</v>
      </c>
      <c r="D51" s="18">
        <f t="shared" si="42"/>
        <v>0.31232742378026757</v>
      </c>
      <c r="E51" s="18">
        <f t="shared" si="42"/>
        <v>0.75368078253872373</v>
      </c>
      <c r="F51" s="18">
        <f t="shared" si="54"/>
        <v>0.60634765457716622</v>
      </c>
      <c r="H51" s="18">
        <f t="shared" si="51"/>
        <v>0.60634765457716622</v>
      </c>
      <c r="I51" s="18">
        <f t="shared" si="51"/>
        <v>3.0902367957973409</v>
      </c>
      <c r="J51" s="18">
        <f t="shared" si="51"/>
        <v>3.4923114658122367</v>
      </c>
      <c r="L51" t="str">
        <f>$A$13</f>
        <v>Caring, leisure and other service occupations</v>
      </c>
      <c r="M51" s="18">
        <f t="shared" si="43"/>
        <v>9.0240635759886167E-2</v>
      </c>
      <c r="N51" s="18">
        <f t="shared" si="44"/>
        <v>-4.662118643980695</v>
      </c>
      <c r="O51" s="18">
        <f t="shared" si="45"/>
        <v>1.3168252515360912</v>
      </c>
      <c r="P51" s="18">
        <f t="shared" si="46"/>
        <v>1.0667998682591495</v>
      </c>
      <c r="Q51" s="18">
        <f t="shared" si="55"/>
        <v>1.1500730315986196</v>
      </c>
      <c r="S51" s="18">
        <f t="shared" ref="S51:U51" si="63">IF($F$6-$D$6 &lt;&gt; 0,(EXP(LN(1+(S31/100))/($F$6-$D$6))-1)*100,0)</f>
        <v>1.1500730315986196</v>
      </c>
      <c r="T51" s="18">
        <f t="shared" si="63"/>
        <v>2.6411349242410953</v>
      </c>
      <c r="U51" s="18">
        <f t="shared" si="63"/>
        <v>3.4598091150109367</v>
      </c>
      <c r="W51" t="str">
        <f>$A$13</f>
        <v>Caring, leisure and other service occupations</v>
      </c>
      <c r="X51" s="18">
        <f t="shared" si="47"/>
        <v>-2.8099547004223346E-3</v>
      </c>
      <c r="Y51" s="18">
        <f t="shared" si="48"/>
        <v>-4.3088374141339152</v>
      </c>
      <c r="Z51" s="18">
        <f t="shared" si="49"/>
        <v>0.12502507350624636</v>
      </c>
      <c r="AA51" s="18">
        <f t="shared" si="50"/>
        <v>0.69216972106826979</v>
      </c>
      <c r="AB51" s="18">
        <f t="shared" si="57"/>
        <v>0.50276545485898883</v>
      </c>
      <c r="AD51" s="18">
        <f t="shared" ref="AD51:AF51" si="64">IF($F$6-$D$6 &lt;&gt; 0,(EXP(LN(1+(AD31/100))/($F$6-$D$6))-1)*100,0)</f>
        <v>0.50276545485898883</v>
      </c>
      <c r="AE51" s="18">
        <f t="shared" si="64"/>
        <v>3.169140237619783</v>
      </c>
      <c r="AF51" s="18">
        <f t="shared" si="64"/>
        <v>3.4982143141959021</v>
      </c>
    </row>
    <row r="52" spans="1:32" x14ac:dyDescent="0.2">
      <c r="A52" t="str">
        <f>$A$14</f>
        <v>Sales and customer service occupations</v>
      </c>
      <c r="B52" s="18">
        <f t="shared" si="42"/>
        <v>-0.55301500100028989</v>
      </c>
      <c r="C52" s="18">
        <f t="shared" si="42"/>
        <v>-0.95132627596380415</v>
      </c>
      <c r="D52" s="18">
        <f t="shared" si="42"/>
        <v>0.28614758670941765</v>
      </c>
      <c r="E52" s="18">
        <f t="shared" si="42"/>
        <v>0.25349926321245331</v>
      </c>
      <c r="F52" s="18">
        <f t="shared" si="54"/>
        <v>0.26438085657203292</v>
      </c>
      <c r="H52" s="18">
        <f t="shared" si="51"/>
        <v>0.26438085657203292</v>
      </c>
      <c r="I52" s="18">
        <f t="shared" si="51"/>
        <v>2.570772598883031</v>
      </c>
      <c r="J52" s="18">
        <f t="shared" si="51"/>
        <v>2.7571621388046585</v>
      </c>
      <c r="L52" t="str">
        <f>$A$14</f>
        <v>Sales and customer service occupations</v>
      </c>
      <c r="M52" s="18">
        <f t="shared" si="43"/>
        <v>-6.0392902962236317E-2</v>
      </c>
      <c r="N52" s="18">
        <f t="shared" si="44"/>
        <v>2.0287553055658991</v>
      </c>
      <c r="O52" s="18">
        <f t="shared" si="45"/>
        <v>1.0762103803101164</v>
      </c>
      <c r="P52" s="18">
        <f t="shared" si="46"/>
        <v>0.43847361043591881</v>
      </c>
      <c r="Q52" s="18">
        <f t="shared" si="55"/>
        <v>0.65060418897482375</v>
      </c>
      <c r="S52" s="18">
        <f t="shared" ref="S52:U52" si="65">IF($F$6-$D$6 &lt;&gt; 0,(EXP(LN(1+(S32/100))/($F$6-$D$6))-1)*100,0)</f>
        <v>0.65060418897482375</v>
      </c>
      <c r="T52" s="18">
        <f t="shared" si="65"/>
        <v>2.0377546881053865</v>
      </c>
      <c r="U52" s="18">
        <f t="shared" si="65"/>
        <v>2.5340095390676165</v>
      </c>
      <c r="W52" t="str">
        <f>$A$14</f>
        <v>Sales and customer service occupations</v>
      </c>
      <c r="X52" s="18">
        <f t="shared" si="47"/>
        <v>-0.89237196758762405</v>
      </c>
      <c r="Y52" s="18">
        <f t="shared" si="48"/>
        <v>-3.0475805723958582</v>
      </c>
      <c r="Z52" s="18">
        <f t="shared" si="49"/>
        <v>-0.31515352721864787</v>
      </c>
      <c r="AA52" s="18">
        <f t="shared" si="50"/>
        <v>0.10452847372717233</v>
      </c>
      <c r="AB52" s="18">
        <f t="shared" si="57"/>
        <v>-3.5561482168755543E-2</v>
      </c>
      <c r="AD52" s="18">
        <f t="shared" ref="AD52:AF52" si="66">IF($F$6-$D$6 &lt;&gt; 0,(EXP(LN(1+(AD32/100))/($F$6-$D$6))-1)*100,0)</f>
        <v>-3.5561482168755543E-2</v>
      </c>
      <c r="AE52" s="18">
        <f t="shared" si="66"/>
        <v>2.9417639272506069</v>
      </c>
      <c r="AF52" s="18">
        <f t="shared" si="66"/>
        <v>2.9180875267612594</v>
      </c>
    </row>
    <row r="53" spans="1:32" x14ac:dyDescent="0.2">
      <c r="A53" t="str">
        <f>$A$15</f>
        <v>Process, plant and machine operatives</v>
      </c>
      <c r="B53" s="18">
        <f t="shared" si="42"/>
        <v>1.2657000145880115</v>
      </c>
      <c r="C53" s="18">
        <f t="shared" si="42"/>
        <v>-12.727830188436673</v>
      </c>
      <c r="D53" s="18">
        <f t="shared" si="42"/>
        <v>0.72920776170886104</v>
      </c>
      <c r="E53" s="18">
        <f t="shared" si="42"/>
        <v>-0.23292011695248416</v>
      </c>
      <c r="F53" s="18">
        <f t="shared" si="54"/>
        <v>8.6763718317373062E-2</v>
      </c>
      <c r="H53" s="18">
        <f t="shared" si="51"/>
        <v>8.6763718317373062E-2</v>
      </c>
      <c r="I53" s="18">
        <f t="shared" si="51"/>
        <v>2.6441356780452008</v>
      </c>
      <c r="J53" s="18">
        <f t="shared" si="51"/>
        <v>2.7044627340475857</v>
      </c>
      <c r="L53" t="str">
        <f>$A$15</f>
        <v>Process, plant and machine operatives</v>
      </c>
      <c r="M53" s="18">
        <f t="shared" si="43"/>
        <v>1.1756156693478736</v>
      </c>
      <c r="N53" s="18">
        <f t="shared" si="44"/>
        <v>-12.867717373241616</v>
      </c>
      <c r="O53" s="18">
        <f t="shared" si="45"/>
        <v>0.26331804878749754</v>
      </c>
      <c r="P53" s="18">
        <f t="shared" si="46"/>
        <v>-0.32172557478055142</v>
      </c>
      <c r="Q53" s="18">
        <f t="shared" si="55"/>
        <v>-0.12709132856298933</v>
      </c>
      <c r="S53" s="18">
        <f t="shared" ref="S53:U53" si="67">IF($F$6-$D$6 &lt;&gt; 0,(EXP(LN(1+(S33/100))/($F$6-$D$6))-1)*100,0)</f>
        <v>-0.12709132856298933</v>
      </c>
      <c r="T53" s="18">
        <f t="shared" si="67"/>
        <v>2.531593575077995</v>
      </c>
      <c r="U53" s="18">
        <f t="shared" si="67"/>
        <v>2.4422847154865313</v>
      </c>
      <c r="W53" t="str">
        <f>$A$15</f>
        <v>Process, plant and machine operatives</v>
      </c>
      <c r="X53" s="18">
        <f t="shared" si="47"/>
        <v>1.8294611165491581</v>
      </c>
      <c r="Y53" s="18">
        <f t="shared" si="48"/>
        <v>-11.866364691218712</v>
      </c>
      <c r="Z53" s="18">
        <f t="shared" si="49"/>
        <v>3.394722037442599</v>
      </c>
      <c r="AA53" s="18">
        <f t="shared" si="50"/>
        <v>0.21949554334153021</v>
      </c>
      <c r="AB53" s="18">
        <f t="shared" si="57"/>
        <v>1.2669193009031465</v>
      </c>
      <c r="AD53" s="18">
        <f t="shared" ref="AD53:AF53" si="68">IF($F$6-$D$6 &lt;&gt; 0,(EXP(LN(1+(AD33/100))/($F$6-$D$6))-1)*100,0)</f>
        <v>1.2669193009031465</v>
      </c>
      <c r="AE53" s="18">
        <f t="shared" si="68"/>
        <v>3.2944461621912557</v>
      </c>
      <c r="AF53" s="18">
        <f t="shared" si="68"/>
        <v>4.1261093677562144</v>
      </c>
    </row>
    <row r="54" spans="1:32" x14ac:dyDescent="0.2">
      <c r="A54" t="str">
        <f>$A$16</f>
        <v>Elementary occupations</v>
      </c>
      <c r="B54" s="18">
        <f t="shared" si="42"/>
        <v>-0.39340146192601289</v>
      </c>
      <c r="C54" s="18">
        <f t="shared" si="42"/>
        <v>-10.982505789231734</v>
      </c>
      <c r="D54" s="18">
        <f t="shared" si="42"/>
        <v>0.96322698723338984</v>
      </c>
      <c r="E54" s="18">
        <f t="shared" si="42"/>
        <v>-2.9848819674527238E-2</v>
      </c>
      <c r="F54" s="18">
        <f t="shared" si="54"/>
        <v>0.30008635417320129</v>
      </c>
      <c r="H54" s="18">
        <f t="shared" si="51"/>
        <v>0.30008635417320129</v>
      </c>
      <c r="I54" s="18">
        <f t="shared" si="51"/>
        <v>2.7813496969430584</v>
      </c>
      <c r="J54" s="18">
        <f t="shared" si="51"/>
        <v>2.9871724618630635</v>
      </c>
      <c r="L54" t="str">
        <f>$A$16</f>
        <v>Elementary occupations</v>
      </c>
      <c r="M54" s="18">
        <f t="shared" si="43"/>
        <v>-1.6267011727287617</v>
      </c>
      <c r="N54" s="18">
        <f t="shared" si="44"/>
        <v>-8.9421757013390391</v>
      </c>
      <c r="O54" s="18">
        <f t="shared" si="45"/>
        <v>1.5045721879751506</v>
      </c>
      <c r="P54" s="18">
        <f t="shared" si="46"/>
        <v>-2.3141164478113208E-2</v>
      </c>
      <c r="Q54" s="18">
        <f t="shared" si="55"/>
        <v>0.48352458610092519</v>
      </c>
      <c r="S54" s="18">
        <f t="shared" ref="S54:U54" si="69">IF($F$6-$D$6 &lt;&gt; 0,(EXP(LN(1+(S34/100))/($F$6-$D$6))-1)*100,0)</f>
        <v>0.48352458610092519</v>
      </c>
      <c r="T54" s="18">
        <f t="shared" si="69"/>
        <v>2.3302783240591651</v>
      </c>
      <c r="U54" s="18">
        <f t="shared" si="69"/>
        <v>2.6839351372677678</v>
      </c>
      <c r="W54" t="str">
        <f>$A$16</f>
        <v>Elementary occupations</v>
      </c>
      <c r="X54" s="18">
        <f t="shared" si="47"/>
        <v>1.0389566943540096</v>
      </c>
      <c r="Y54" s="18">
        <f t="shared" si="48"/>
        <v>-13.199005011108811</v>
      </c>
      <c r="Z54" s="18">
        <f t="shared" si="49"/>
        <v>0.33179971367083283</v>
      </c>
      <c r="AA54" s="18">
        <f t="shared" si="50"/>
        <v>-3.7955724364058252E-2</v>
      </c>
      <c r="AB54" s="18">
        <f t="shared" si="57"/>
        <v>8.5144432062733699E-2</v>
      </c>
      <c r="AD54" s="18">
        <f t="shared" ref="AD54:AF54" si="70">IF($F$6-$D$6 &lt;&gt; 0,(EXP(LN(1+(AD34/100))/($F$6-$D$6))-1)*100,0)</f>
        <v>8.5144432062733699E-2</v>
      </c>
      <c r="AE54" s="18">
        <f t="shared" si="70"/>
        <v>3.2637293472840057</v>
      </c>
      <c r="AF54" s="18">
        <f t="shared" si="70"/>
        <v>3.3181638189521356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1.5240172870438995</v>
      </c>
      <c r="C56" s="26">
        <f>IF(D$6-C$6 &lt;&gt; 0,(EXP(LN(D18/C18)/(D$6-C$6))-1)*100,0)</f>
        <v>-2.7788874463197333</v>
      </c>
      <c r="D56" s="26">
        <f>IF(E$6-D$6 &lt;&gt; 0,(EXP(LN(E18/D18)/(E$6-D$6))-1)*100,0)</f>
        <v>0.5395575370495953</v>
      </c>
      <c r="E56" s="26">
        <f>IF(F$6-E$6 &lt;&gt; 0,(EXP(LN(F18/E18)/(F$6-E$6))-1)*100,0)</f>
        <v>0.45713690202588975</v>
      </c>
      <c r="F56" s="26">
        <f t="shared" si="54"/>
        <v>0.48460293684742251</v>
      </c>
      <c r="H56" s="26">
        <f t="shared" si="51"/>
        <v>0.4846029368474003</v>
      </c>
      <c r="I56" s="26">
        <f t="shared" ref="I56" si="71">IF($F$6-$D$6 &lt;&gt; 0,(EXP(LN(1+(I36/100))/($F$6-$D$6))-1)*100,0)</f>
        <v>2.7340795972120802</v>
      </c>
      <c r="J56" s="26">
        <f t="shared" ref="J56" si="72">IF($F$6-$D$6 &lt;&gt; 0,(EXP(LN(1+(J36/100))/($F$6-$D$6))-1)*100,0)</f>
        <v>3.0699774413963432</v>
      </c>
      <c r="L56" s="24" t="str">
        <f>$A$18</f>
        <v>All occupations</v>
      </c>
      <c r="M56" s="26">
        <f>IF(N$6-M$6 &lt;&gt; 0,(EXP(LN(N18/M18)/(N$6-M$6))-1)*100,0)</f>
        <v>1.6088460374131808</v>
      </c>
      <c r="N56" s="26">
        <f>IF(O$6-N$6 &lt;&gt; 0,(EXP(LN(O18/N18)/(O$6-N$6))-1)*100,0)</f>
        <v>-4.1962853708604975</v>
      </c>
      <c r="O56" s="26">
        <f>IF(P$6-O$6 &lt;&gt; 0,(EXP(LN(P18/O18)/(P$6-O$6))-1)*100,0)</f>
        <v>0.45265207518678796</v>
      </c>
      <c r="P56" s="26">
        <f>IF(Q$6-P$6 &lt;&gt; 0,(EXP(LN(Q18/P18)/(Q$6-P$6))-1)*100,0)</f>
        <v>0.34351385832405157</v>
      </c>
      <c r="Q56" s="26">
        <f t="shared" ref="Q56" si="73">IF(Q$6-O$6 &lt;&gt; 0,(EXP(LN(Q18/O18)/(Q$6-O$6))-1)*100,0)</f>
        <v>0.3798800826043669</v>
      </c>
      <c r="S56" s="26">
        <f t="shared" ref="S56:U56" si="74">IF($F$6-$D$6 &lt;&gt; 0,(EXP(LN(1+(S36/100))/($F$6-$D$6))-1)*100,0)</f>
        <v>0.3798800826043669</v>
      </c>
      <c r="T56" s="26">
        <f t="shared" si="74"/>
        <v>2.3347643207116242</v>
      </c>
      <c r="U56" s="26">
        <f t="shared" si="74"/>
        <v>2.6118768022638239</v>
      </c>
      <c r="W56" s="24" t="str">
        <f>$A$18</f>
        <v>All occupations</v>
      </c>
      <c r="X56" s="26">
        <f>IF(Y$6-X$6 &lt;&gt; 0,(EXP(LN(Y18/X18)/(Y$6-X$6))-1)*100,0)</f>
        <v>1.4214755857420158</v>
      </c>
      <c r="Y56" s="26">
        <f>IF(Z$6-Y$6 &lt;&gt; 0,(EXP(LN(Z18/Y18)/(Z$6-Y$6))-1)*100,0)</f>
        <v>-1.0576003405048162</v>
      </c>
      <c r="Z56" s="26">
        <f>IF(AA$6-Z$6 &lt;&gt; 0,(EXP(LN(AA18/Z18)/(AA$6-Z$6))-1)*100,0)</f>
        <v>0.64136465997532977</v>
      </c>
      <c r="AA56" s="26">
        <f>IF(AB$6-AA$6 &lt;&gt; 0,(EXP(LN(AB18/AA18)/(AB$6-AA$6))-1)*100,0)</f>
        <v>0.58805347047146128</v>
      </c>
      <c r="AB56" s="26">
        <f t="shared" ref="AB56" si="75">IF(AB$6-Z$6 &lt;&gt; 0,(EXP(LN(AB18/Z18)/(AB$6-Z$6))-1)*100,0)</f>
        <v>0.60582072848829327</v>
      </c>
      <c r="AD56" s="26">
        <f t="shared" ref="AD56:AF56" si="76">IF($F$6-$D$6 &lt;&gt; 0,(EXP(LN(1+(AD36/100))/($F$6-$D$6))-1)*100,0)</f>
        <v>0.60582072848829327</v>
      </c>
      <c r="AE56" s="26">
        <f t="shared" si="76"/>
        <v>3.1774161075724727</v>
      </c>
      <c r="AF56" s="26">
        <f t="shared" si="76"/>
        <v>3.5745438195312174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4.9506242615795131</v>
      </c>
      <c r="C64" s="27">
        <f t="shared" si="77"/>
        <v>1.0461894574657222</v>
      </c>
      <c r="D64" s="27">
        <f t="shared" si="77"/>
        <v>-1.839342094827451</v>
      </c>
      <c r="E64" s="27">
        <f t="shared" si="77"/>
        <v>4.0896496601925278</v>
      </c>
      <c r="F64" s="27">
        <f>F8-D8</f>
        <v>2.2503075653650768</v>
      </c>
      <c r="L64" t="str">
        <f>$A$8</f>
        <v>Managers, directors and senior officials</v>
      </c>
      <c r="M64" s="27">
        <f t="shared" ref="M64:M72" si="78">N8-M8</f>
        <v>3.0626803089855521</v>
      </c>
      <c r="N64" s="27">
        <f t="shared" ref="N64:N72" si="79">O8-N8</f>
        <v>-0.13894172715994912</v>
      </c>
      <c r="O64" s="27">
        <f t="shared" ref="O64:O72" si="80">P8-O8</f>
        <v>-1.3409056968243647</v>
      </c>
      <c r="P64" s="27">
        <f t="shared" ref="P64:P72" si="81">Q8-P8</f>
        <v>1.9011128489838214</v>
      </c>
      <c r="Q64" s="27">
        <f>Q8-O8</f>
        <v>0.56020715215945671</v>
      </c>
      <c r="W64" t="str">
        <f>$A$8</f>
        <v>Managers, directors and senior officials</v>
      </c>
      <c r="X64" s="27">
        <f t="shared" ref="X64:X72" si="82">Y8-X8</f>
        <v>1.8879439525939823</v>
      </c>
      <c r="Y64" s="27">
        <f t="shared" ref="Y64:Y72" si="83">Z8-Y8</f>
        <v>1.1851311846256394</v>
      </c>
      <c r="Z64" s="27">
        <f t="shared" ref="Z64:Z72" si="84">AA8-Z8</f>
        <v>-0.49843639800302597</v>
      </c>
      <c r="AA64" s="27">
        <f t="shared" ref="AA64:AA72" si="85">AB8-AA8</f>
        <v>2.1885368112086745</v>
      </c>
      <c r="AB64" s="27">
        <f>AB8-Z8</f>
        <v>1.6901004132056485</v>
      </c>
    </row>
    <row r="65" spans="1:31" x14ac:dyDescent="0.2">
      <c r="A65" t="str">
        <f>$A$9</f>
        <v>Professional occupations</v>
      </c>
      <c r="B65" s="27">
        <f t="shared" si="77"/>
        <v>10.364764144090749</v>
      </c>
      <c r="C65" s="27">
        <f t="shared" si="77"/>
        <v>3.4801651049891262</v>
      </c>
      <c r="D65" s="27">
        <f t="shared" si="77"/>
        <v>4.977738063510202</v>
      </c>
      <c r="E65" s="27">
        <f t="shared" si="77"/>
        <v>9.4255669595772105</v>
      </c>
      <c r="F65" s="27">
        <f t="shared" ref="F65:F72" si="86">F9-D9</f>
        <v>14.403305023087412</v>
      </c>
      <c r="L65" t="str">
        <f>$A$9</f>
        <v>Professional occupations</v>
      </c>
      <c r="M65" s="27">
        <f t="shared" si="78"/>
        <v>5.4475659197455641</v>
      </c>
      <c r="N65" s="27">
        <f t="shared" si="79"/>
        <v>2.0118788528237488</v>
      </c>
      <c r="O65" s="27">
        <f t="shared" si="80"/>
        <v>3.7806929549344943</v>
      </c>
      <c r="P65" s="27">
        <f t="shared" si="81"/>
        <v>4.3535993422143591</v>
      </c>
      <c r="Q65" s="27">
        <f t="shared" ref="Q65:Q72" si="87">Q9-O9</f>
        <v>8.1342922971488534</v>
      </c>
      <c r="W65" t="str">
        <f>$A$9</f>
        <v>Professional occupations</v>
      </c>
      <c r="X65" s="27">
        <f t="shared" si="82"/>
        <v>4.9171982243451673</v>
      </c>
      <c r="Y65" s="27">
        <f t="shared" si="83"/>
        <v>1.4682862521654556</v>
      </c>
      <c r="Z65" s="27">
        <f t="shared" si="84"/>
        <v>1.1970451085756295</v>
      </c>
      <c r="AA65" s="27">
        <f t="shared" si="85"/>
        <v>5.0719676173627946</v>
      </c>
      <c r="AB65" s="27">
        <f t="shared" ref="AB65:AB72" si="88">AB9-Z9</f>
        <v>6.2690127259384241</v>
      </c>
    </row>
    <row r="66" spans="1:31" x14ac:dyDescent="0.2">
      <c r="A66" t="str">
        <f>$A$10</f>
        <v>Associate professional occupations</v>
      </c>
      <c r="B66" s="27">
        <f t="shared" si="77"/>
        <v>4.0660432042458439</v>
      </c>
      <c r="C66" s="27">
        <f t="shared" si="77"/>
        <v>1.4955962940445957</v>
      </c>
      <c r="D66" s="27">
        <f t="shared" si="77"/>
        <v>2.5707565387207936</v>
      </c>
      <c r="E66" s="27">
        <f t="shared" si="77"/>
        <v>5.0738843770306303</v>
      </c>
      <c r="F66" s="27">
        <f t="shared" si="86"/>
        <v>7.6446409157514239</v>
      </c>
      <c r="L66" t="str">
        <f>$A$10</f>
        <v>Associate professional occupations</v>
      </c>
      <c r="M66" s="27">
        <f t="shared" si="78"/>
        <v>1.9172564572569648</v>
      </c>
      <c r="N66" s="27">
        <f t="shared" si="79"/>
        <v>0.79394926696195967</v>
      </c>
      <c r="O66" s="27">
        <f t="shared" si="80"/>
        <v>-0.93151546689166409</v>
      </c>
      <c r="P66" s="27">
        <f t="shared" si="81"/>
        <v>1.0167623261470276</v>
      </c>
      <c r="Q66" s="27">
        <f t="shared" si="87"/>
        <v>8.5246859255363461E-2</v>
      </c>
      <c r="W66" t="str">
        <f>$A$10</f>
        <v>Associate professional occupations</v>
      </c>
      <c r="X66" s="27">
        <f t="shared" si="82"/>
        <v>2.1487867469888791</v>
      </c>
      <c r="Y66" s="27">
        <f t="shared" si="83"/>
        <v>0.70164702708256854</v>
      </c>
      <c r="Z66" s="27">
        <f t="shared" si="84"/>
        <v>3.5022720056124825</v>
      </c>
      <c r="AA66" s="27">
        <f t="shared" si="85"/>
        <v>4.0571220508836134</v>
      </c>
      <c r="AB66" s="27">
        <f t="shared" si="88"/>
        <v>7.559394056496096</v>
      </c>
    </row>
    <row r="67" spans="1:31" x14ac:dyDescent="0.2">
      <c r="A67" t="str">
        <f>$A$11</f>
        <v>Administrative and secretarial occupations</v>
      </c>
      <c r="B67" s="27">
        <f t="shared" si="77"/>
        <v>-1.3225516175006078</v>
      </c>
      <c r="C67" s="27">
        <f t="shared" si="77"/>
        <v>1.0355598626868527</v>
      </c>
      <c r="D67" s="27">
        <f t="shared" si="77"/>
        <v>0.93293744350403074</v>
      </c>
      <c r="E67" s="27">
        <f t="shared" si="77"/>
        <v>-1.9742100713800781</v>
      </c>
      <c r="F67" s="27">
        <f t="shared" si="86"/>
        <v>-1.0412726278760474</v>
      </c>
      <c r="L67" t="str">
        <f>$A$11</f>
        <v>Administrative and secretarial occupations</v>
      </c>
      <c r="M67" s="27">
        <f t="shared" si="78"/>
        <v>-0.673679551470455</v>
      </c>
      <c r="N67" s="27">
        <f t="shared" si="79"/>
        <v>1.7578967523025355</v>
      </c>
      <c r="O67" s="27">
        <f t="shared" si="80"/>
        <v>0.98768419190538914</v>
      </c>
      <c r="P67" s="27">
        <f t="shared" si="81"/>
        <v>1.835035817830704</v>
      </c>
      <c r="Q67" s="27">
        <f t="shared" si="87"/>
        <v>2.8227200097360932</v>
      </c>
      <c r="W67" t="str">
        <f>$A$11</f>
        <v>Administrative and secretarial occupations</v>
      </c>
      <c r="X67" s="27">
        <f t="shared" si="82"/>
        <v>-0.64887206603013325</v>
      </c>
      <c r="Y67" s="27">
        <f t="shared" si="83"/>
        <v>-0.7223368896157929</v>
      </c>
      <c r="Z67" s="27">
        <f t="shared" si="84"/>
        <v>-5.4746748401218071E-2</v>
      </c>
      <c r="AA67" s="27">
        <f t="shared" si="85"/>
        <v>-3.8092458892108105</v>
      </c>
      <c r="AB67" s="27">
        <f t="shared" si="88"/>
        <v>-3.8639926376120286</v>
      </c>
    </row>
    <row r="68" spans="1:31" x14ac:dyDescent="0.2">
      <c r="A68" t="str">
        <f>$A$12</f>
        <v>Skilled trades occupations</v>
      </c>
      <c r="B68" s="27">
        <f t="shared" si="77"/>
        <v>2.8524207831233497</v>
      </c>
      <c r="C68" s="27">
        <f t="shared" si="77"/>
        <v>-7.2300749308256798</v>
      </c>
      <c r="D68" s="27">
        <f t="shared" si="77"/>
        <v>-0.6569225838817232</v>
      </c>
      <c r="E68" s="27">
        <f t="shared" si="77"/>
        <v>-2.2990400525911596</v>
      </c>
      <c r="F68" s="27">
        <f t="shared" si="86"/>
        <v>-2.9559626364728828</v>
      </c>
      <c r="L68" t="str">
        <f>$A$12</f>
        <v>Skilled trades occupations</v>
      </c>
      <c r="M68" s="27">
        <f t="shared" si="78"/>
        <v>2.7048570379638477</v>
      </c>
      <c r="N68" s="27">
        <f t="shared" si="79"/>
        <v>-7.5639197200482826</v>
      </c>
      <c r="O68" s="27">
        <f t="shared" si="80"/>
        <v>-0.86994838869823354</v>
      </c>
      <c r="P68" s="27">
        <f t="shared" si="81"/>
        <v>-2.7021945565906478</v>
      </c>
      <c r="Q68" s="27">
        <f t="shared" si="87"/>
        <v>-3.5721429452888813</v>
      </c>
      <c r="W68" t="str">
        <f>$A$12</f>
        <v>Skilled trades occupations</v>
      </c>
      <c r="X68" s="27">
        <f t="shared" si="82"/>
        <v>0.14756374515953397</v>
      </c>
      <c r="Y68" s="27">
        <f t="shared" si="83"/>
        <v>0.33384478922256733</v>
      </c>
      <c r="Z68" s="27">
        <f t="shared" si="84"/>
        <v>0.21302580481654054</v>
      </c>
      <c r="AA68" s="27">
        <f t="shared" si="85"/>
        <v>0.40315450399944552</v>
      </c>
      <c r="AB68" s="27">
        <f t="shared" si="88"/>
        <v>0.61618030881598607</v>
      </c>
    </row>
    <row r="69" spans="1:31" x14ac:dyDescent="0.2">
      <c r="A69" t="str">
        <f>$A$13</f>
        <v>Caring, leisure and other service occupations</v>
      </c>
      <c r="B69" s="27">
        <f t="shared" si="77"/>
        <v>1.5402174262270307E-2</v>
      </c>
      <c r="C69" s="27">
        <f t="shared" si="77"/>
        <v>-1.4563645347486585</v>
      </c>
      <c r="D69" s="27">
        <f t="shared" si="77"/>
        <v>0.50160217157678488</v>
      </c>
      <c r="E69" s="27">
        <f t="shared" si="77"/>
        <v>2.5281367583869567</v>
      </c>
      <c r="F69" s="27">
        <f t="shared" si="86"/>
        <v>3.0297389299637416</v>
      </c>
      <c r="L69" t="str">
        <f>$A$13</f>
        <v>Caring, leisure and other service occupations</v>
      </c>
      <c r="M69" s="27">
        <f t="shared" si="78"/>
        <v>1.8574192233689502E-2</v>
      </c>
      <c r="N69" s="27">
        <f t="shared" si="79"/>
        <v>-0.24044194497478077</v>
      </c>
      <c r="O69" s="27">
        <f t="shared" si="80"/>
        <v>0.33237475386040671</v>
      </c>
      <c r="P69" s="27">
        <f t="shared" si="81"/>
        <v>0.58765609829418608</v>
      </c>
      <c r="Q69" s="27">
        <f t="shared" si="87"/>
        <v>0.92003085215459279</v>
      </c>
      <c r="W69" t="str">
        <f>$A$13</f>
        <v>Caring, leisure and other service occupations</v>
      </c>
      <c r="X69" s="27">
        <f t="shared" si="82"/>
        <v>-3.1720179714191943E-3</v>
      </c>
      <c r="Y69" s="27">
        <f t="shared" si="83"/>
        <v>-1.215922589773875</v>
      </c>
      <c r="Z69" s="27">
        <f t="shared" si="84"/>
        <v>0.16922741771638172</v>
      </c>
      <c r="AA69" s="27">
        <f t="shared" si="85"/>
        <v>1.9404806600927742</v>
      </c>
      <c r="AB69" s="27">
        <f t="shared" si="88"/>
        <v>2.1097080778091559</v>
      </c>
    </row>
    <row r="70" spans="1:31" x14ac:dyDescent="0.2">
      <c r="A70" t="str">
        <f>$A$14</f>
        <v>Sales and customer service occupations</v>
      </c>
      <c r="B70" s="27">
        <f t="shared" si="77"/>
        <v>-0.59873002621192484</v>
      </c>
      <c r="C70" s="27">
        <f t="shared" si="77"/>
        <v>-0.25394188105741122</v>
      </c>
      <c r="D70" s="27">
        <f t="shared" si="77"/>
        <v>0.3804512711519763</v>
      </c>
      <c r="E70" s="27">
        <f t="shared" si="77"/>
        <v>0.6876926188450021</v>
      </c>
      <c r="F70" s="27">
        <f t="shared" si="86"/>
        <v>1.0681438899969784</v>
      </c>
      <c r="L70" t="str">
        <f>$A$14</f>
        <v>Sales and customer service occupations</v>
      </c>
      <c r="M70" s="27">
        <f t="shared" si="78"/>
        <v>-2.6668608622928858E-2</v>
      </c>
      <c r="N70" s="27">
        <f t="shared" si="79"/>
        <v>0.22362900149296649</v>
      </c>
      <c r="O70" s="27">
        <f t="shared" si="80"/>
        <v>0.61835217234406592</v>
      </c>
      <c r="P70" s="27">
        <f t="shared" si="81"/>
        <v>0.53063271024268666</v>
      </c>
      <c r="Q70" s="27">
        <f t="shared" si="87"/>
        <v>1.1489848825867526</v>
      </c>
      <c r="W70" t="str">
        <f>$A$14</f>
        <v>Sales and customer service occupations</v>
      </c>
      <c r="X70" s="27">
        <f t="shared" si="82"/>
        <v>-0.57206141758896578</v>
      </c>
      <c r="Y70" s="27">
        <f t="shared" si="83"/>
        <v>-0.47757088255043456</v>
      </c>
      <c r="Z70" s="27">
        <f t="shared" si="84"/>
        <v>-0.23790090119208784</v>
      </c>
      <c r="AA70" s="27">
        <f t="shared" si="85"/>
        <v>0.15705990860238828</v>
      </c>
      <c r="AB70" s="27">
        <f t="shared" si="88"/>
        <v>-8.0840992589699567E-2</v>
      </c>
    </row>
    <row r="71" spans="1:31" x14ac:dyDescent="0.2">
      <c r="A71" t="str">
        <f>$A$15</f>
        <v>Process, plant and machine operatives</v>
      </c>
      <c r="B71" s="27">
        <f t="shared" si="77"/>
        <v>1.462201606063207</v>
      </c>
      <c r="C71" s="27">
        <f t="shared" si="77"/>
        <v>-3.7930086832089422</v>
      </c>
      <c r="D71" s="27">
        <f t="shared" si="77"/>
        <v>0.96218877820780335</v>
      </c>
      <c r="E71" s="27">
        <f t="shared" si="77"/>
        <v>-0.62164399755604904</v>
      </c>
      <c r="F71" s="27">
        <f t="shared" si="86"/>
        <v>0.34054478065175431</v>
      </c>
      <c r="L71" t="str">
        <f>$A$15</f>
        <v>Process, plant and machine operatives</v>
      </c>
      <c r="M71" s="27">
        <f t="shared" si="78"/>
        <v>1.170989718981879</v>
      </c>
      <c r="N71" s="27">
        <f t="shared" si="79"/>
        <v>-3.2989960890728121</v>
      </c>
      <c r="O71" s="27">
        <f t="shared" si="80"/>
        <v>0.29566312319147769</v>
      </c>
      <c r="P71" s="27">
        <f t="shared" si="81"/>
        <v>-0.71775500685356164</v>
      </c>
      <c r="Q71" s="27">
        <f t="shared" si="87"/>
        <v>-0.42209188366208394</v>
      </c>
      <c r="W71" t="str">
        <f>$A$15</f>
        <v>Process, plant and machine operatives</v>
      </c>
      <c r="X71" s="27">
        <f t="shared" si="82"/>
        <v>0.29121188708137336</v>
      </c>
      <c r="Y71" s="27">
        <f t="shared" si="83"/>
        <v>-0.49401259413616261</v>
      </c>
      <c r="Z71" s="27">
        <f t="shared" si="84"/>
        <v>0.66652565501631278</v>
      </c>
      <c r="AA71" s="27">
        <f t="shared" si="85"/>
        <v>9.6111009297527694E-2</v>
      </c>
      <c r="AB71" s="27">
        <f t="shared" si="88"/>
        <v>0.76263666431384047</v>
      </c>
    </row>
    <row r="72" spans="1:31" x14ac:dyDescent="0.2">
      <c r="A72" t="str">
        <f>$A$16</f>
        <v>Elementary occupations</v>
      </c>
      <c r="B72" s="27">
        <f t="shared" si="77"/>
        <v>-0.62817452965258269</v>
      </c>
      <c r="C72" s="27">
        <f t="shared" si="77"/>
        <v>-4.3411206893454448</v>
      </c>
      <c r="D72" s="27">
        <f t="shared" si="77"/>
        <v>1.7275904120375714</v>
      </c>
      <c r="E72" s="27">
        <f t="shared" si="77"/>
        <v>-0.11003625250531712</v>
      </c>
      <c r="F72" s="27">
        <f t="shared" si="86"/>
        <v>1.6175541595322542</v>
      </c>
      <c r="L72" t="str">
        <f>$A$16</f>
        <v>Elementary occupations</v>
      </c>
      <c r="M72" s="27">
        <f t="shared" si="78"/>
        <v>-1.3954987708400424</v>
      </c>
      <c r="N72" s="27">
        <f t="shared" si="79"/>
        <v>-1.8404539906096247</v>
      </c>
      <c r="O72" s="27">
        <f t="shared" si="80"/>
        <v>1.4529481913350715</v>
      </c>
      <c r="P72" s="27">
        <f t="shared" si="81"/>
        <v>-4.6683140026093639E-2</v>
      </c>
      <c r="Q72" s="27">
        <f t="shared" si="87"/>
        <v>1.4062650513089778</v>
      </c>
      <c r="W72" t="str">
        <f>$A$16</f>
        <v>Elementary occupations</v>
      </c>
      <c r="X72" s="27">
        <f t="shared" si="82"/>
        <v>0.76732424118739218</v>
      </c>
      <c r="Y72" s="27">
        <f t="shared" si="83"/>
        <v>-2.5006666987357633</v>
      </c>
      <c r="Z72" s="27">
        <f t="shared" si="84"/>
        <v>0.27464222070246791</v>
      </c>
      <c r="AA72" s="27">
        <f t="shared" si="85"/>
        <v>-6.3353112479177298E-2</v>
      </c>
      <c r="AB72" s="27">
        <f t="shared" si="88"/>
        <v>0.21128910822329061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21.16199999999975</v>
      </c>
      <c r="C74" s="29">
        <f t="shared" ref="C74" si="89">D18-C18</f>
        <v>-10.016999999999825</v>
      </c>
      <c r="D74" s="29">
        <f>E18-D18</f>
        <v>9.5569999999999595</v>
      </c>
      <c r="E74" s="29">
        <f>F18-E18</f>
        <v>16.799999999999784</v>
      </c>
      <c r="F74" s="29">
        <f>F18-D18</f>
        <v>26.356999999999744</v>
      </c>
      <c r="L74" s="24" t="str">
        <f>$A$18</f>
        <v>All occupations</v>
      </c>
      <c r="M74" s="29">
        <f>N18-M18</f>
        <v>12.226076704234032</v>
      </c>
      <c r="N74" s="29">
        <f t="shared" ref="N74" si="90">O18-N18</f>
        <v>-8.2953995982842343</v>
      </c>
      <c r="O74" s="29">
        <f>P18-O18</f>
        <v>4.3253458351566678</v>
      </c>
      <c r="P74" s="29">
        <f>Q18-P18</f>
        <v>6.7581664402424622</v>
      </c>
      <c r="Q74" s="29">
        <f>Q18-O18</f>
        <v>11.08351227539913</v>
      </c>
      <c r="W74" s="24" t="str">
        <f>$A$18</f>
        <v>All occupations</v>
      </c>
      <c r="X74" s="29">
        <f>Y18-X18</f>
        <v>8.9359232957658037</v>
      </c>
      <c r="Y74" s="29">
        <f t="shared" ref="Y74" si="91">Z18-Y18</f>
        <v>-1.7216004017157616</v>
      </c>
      <c r="Z74" s="29">
        <f>AA18-Z18</f>
        <v>5.2316541648434338</v>
      </c>
      <c r="AA74" s="29">
        <f>AB18-AA18</f>
        <v>10.041833559757265</v>
      </c>
      <c r="AB74" s="29">
        <f>AB18-Z18</f>
        <v>15.273487724600699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28.30850866872121</v>
      </c>
      <c r="C80" s="11">
        <f t="shared" si="92"/>
        <v>33.259132930300723</v>
      </c>
      <c r="D80" s="11">
        <f t="shared" si="92"/>
        <v>34.305322387766445</v>
      </c>
      <c r="E80" s="11">
        <f t="shared" si="92"/>
        <v>32.465980292938994</v>
      </c>
      <c r="F80" s="11">
        <f t="shared" si="92"/>
        <v>36.555629953131522</v>
      </c>
      <c r="H80" s="40">
        <f>IF(D$6-B$6 &lt;&gt; 0,(EXP(LN(D8/B8)/(D$6-B$6))-1)*100,0)</f>
        <v>3.9175509001933673</v>
      </c>
      <c r="I80" s="40">
        <f t="shared" ref="I80:I88" si="93">F46</f>
        <v>0.42446293503890509</v>
      </c>
      <c r="L80" t="str">
        <f t="shared" ref="L80:Q88" si="94">L8</f>
        <v>Managers, directors and senior officials</v>
      </c>
      <c r="M80" s="11">
        <f t="shared" si="94"/>
        <v>19.135910880560317</v>
      </c>
      <c r="N80" s="11">
        <f t="shared" si="94"/>
        <v>22.198591189545869</v>
      </c>
      <c r="O80" s="11">
        <f t="shared" si="94"/>
        <v>22.05964946238592</v>
      </c>
      <c r="P80" s="11">
        <f t="shared" si="94"/>
        <v>20.718743765561555</v>
      </c>
      <c r="Q80" s="11">
        <f t="shared" si="94"/>
        <v>22.619856614545377</v>
      </c>
      <c r="S80" s="40">
        <f t="shared" ref="S80:S88" si="95">IF(O$6-M$6 &lt;&gt; 0,(EXP(LN(O8/M8)/(O$6-M$6))-1)*100,0)</f>
        <v>2.8844862914472413</v>
      </c>
      <c r="T80" s="40">
        <f t="shared" ref="T80:T88" si="96">Q46</f>
        <v>0.16732655678606267</v>
      </c>
      <c r="W80" t="str">
        <f t="shared" ref="W80:AB88" si="97">W8</f>
        <v>Managers, directors and senior officials</v>
      </c>
      <c r="X80" s="11">
        <f t="shared" si="97"/>
        <v>9.1725977881608678</v>
      </c>
      <c r="Y80" s="11">
        <f t="shared" si="97"/>
        <v>11.06054174075485</v>
      </c>
      <c r="Z80" s="11">
        <f t="shared" si="97"/>
        <v>12.245672925380489</v>
      </c>
      <c r="AA80" s="11">
        <f t="shared" si="97"/>
        <v>11.747236527377463</v>
      </c>
      <c r="AB80" s="11">
        <f t="shared" si="97"/>
        <v>13.935773338586138</v>
      </c>
      <c r="AD80" s="40">
        <f t="shared" ref="AD80:AD88" si="98">IF(Z$6-X$6 &lt;&gt; 0,(EXP(LN(Z8/X8)/(Z$6-X$6))-1)*100,0)</f>
        <v>5.9492925142930586</v>
      </c>
      <c r="AE80" s="40">
        <f t="shared" ref="AE80:AE88" si="99">AB46</f>
        <v>0.86563521643652219</v>
      </c>
    </row>
    <row r="81" spans="1:31" x14ac:dyDescent="0.2">
      <c r="A81" t="str">
        <f t="shared" si="92"/>
        <v>Professional occupations</v>
      </c>
      <c r="B81" s="11">
        <f t="shared" si="92"/>
        <v>58.409921470548277</v>
      </c>
      <c r="C81" s="11">
        <f t="shared" si="92"/>
        <v>68.774685614639026</v>
      </c>
      <c r="D81" s="11">
        <f t="shared" si="92"/>
        <v>72.254850719628152</v>
      </c>
      <c r="E81" s="11">
        <f t="shared" si="92"/>
        <v>77.232588783138354</v>
      </c>
      <c r="F81" s="11">
        <f t="shared" si="92"/>
        <v>86.658155742715564</v>
      </c>
      <c r="H81" s="40">
        <f t="shared" ref="H81:H88" si="100">IF(D$6-B$6 &lt;&gt; 0,(EXP(LN(D9/B9)/(D$6-B$6))-1)*100,0)</f>
        <v>4.3460652746903694</v>
      </c>
      <c r="I81" s="40">
        <f t="shared" si="93"/>
        <v>1.2191833256640194</v>
      </c>
      <c r="L81" t="str">
        <f t="shared" si="94"/>
        <v>Professional occupations</v>
      </c>
      <c r="M81" s="11">
        <f t="shared" si="94"/>
        <v>30.46031086089301</v>
      </c>
      <c r="N81" s="11">
        <f t="shared" si="94"/>
        <v>35.907876780638574</v>
      </c>
      <c r="O81" s="11">
        <f t="shared" si="94"/>
        <v>37.919755633462323</v>
      </c>
      <c r="P81" s="11">
        <f t="shared" si="94"/>
        <v>41.700448588396817</v>
      </c>
      <c r="Q81" s="11">
        <f t="shared" si="94"/>
        <v>46.054047930611176</v>
      </c>
      <c r="S81" s="40">
        <f t="shared" si="95"/>
        <v>4.4783342351659927</v>
      </c>
      <c r="T81" s="40">
        <f t="shared" si="96"/>
        <v>1.3040524165866429</v>
      </c>
      <c r="W81" t="str">
        <f t="shared" si="97"/>
        <v>Professional occupations</v>
      </c>
      <c r="X81" s="11">
        <f t="shared" si="97"/>
        <v>27.94961060965527</v>
      </c>
      <c r="Y81" s="11">
        <f t="shared" si="97"/>
        <v>32.866808834000437</v>
      </c>
      <c r="Z81" s="11">
        <f t="shared" si="97"/>
        <v>34.335095086165893</v>
      </c>
      <c r="AA81" s="11">
        <f t="shared" si="97"/>
        <v>35.532140194741523</v>
      </c>
      <c r="AB81" s="11">
        <f t="shared" si="97"/>
        <v>40.604107812104317</v>
      </c>
      <c r="AD81" s="40">
        <f t="shared" si="98"/>
        <v>4.2011467679572423</v>
      </c>
      <c r="AE81" s="40">
        <f t="shared" si="99"/>
        <v>1.1242812521321977</v>
      </c>
    </row>
    <row r="82" spans="1:31" x14ac:dyDescent="0.2">
      <c r="A82" t="str">
        <f t="shared" si="92"/>
        <v>Associate professional occupations</v>
      </c>
      <c r="B82" s="11">
        <f t="shared" si="92"/>
        <v>38.003032539459738</v>
      </c>
      <c r="C82" s="11">
        <f t="shared" si="92"/>
        <v>42.069075743705582</v>
      </c>
      <c r="D82" s="11">
        <f t="shared" si="92"/>
        <v>43.564672037750178</v>
      </c>
      <c r="E82" s="11">
        <f t="shared" si="92"/>
        <v>46.135428576470972</v>
      </c>
      <c r="F82" s="11">
        <f t="shared" si="92"/>
        <v>51.209312953501602</v>
      </c>
      <c r="H82" s="40">
        <f t="shared" si="100"/>
        <v>2.7692623007821382</v>
      </c>
      <c r="I82" s="40">
        <f t="shared" si="93"/>
        <v>1.0836619494952293</v>
      </c>
      <c r="L82" t="str">
        <f t="shared" si="94"/>
        <v>Associate professional occupations</v>
      </c>
      <c r="M82" s="11">
        <f t="shared" si="94"/>
        <v>21.188368502725424</v>
      </c>
      <c r="N82" s="11">
        <f t="shared" si="94"/>
        <v>23.105624959982389</v>
      </c>
      <c r="O82" s="11">
        <f t="shared" si="94"/>
        <v>23.899574226944349</v>
      </c>
      <c r="P82" s="11">
        <f t="shared" si="94"/>
        <v>22.968058760052685</v>
      </c>
      <c r="Q82" s="11">
        <f t="shared" si="94"/>
        <v>23.984821086199712</v>
      </c>
      <c r="S82" s="40">
        <f t="shared" si="95"/>
        <v>2.4373958384717787</v>
      </c>
      <c r="T82" s="40">
        <f t="shared" si="96"/>
        <v>2.3739694191671212E-2</v>
      </c>
      <c r="W82" t="str">
        <f t="shared" si="97"/>
        <v>Associate professional occupations</v>
      </c>
      <c r="X82" s="11">
        <f t="shared" si="97"/>
        <v>16.814664036734357</v>
      </c>
      <c r="Y82" s="11">
        <f t="shared" si="97"/>
        <v>18.963450783723236</v>
      </c>
      <c r="Z82" s="11">
        <f t="shared" si="97"/>
        <v>19.665097810805804</v>
      </c>
      <c r="AA82" s="11">
        <f t="shared" si="97"/>
        <v>23.167369816418287</v>
      </c>
      <c r="AB82" s="11">
        <f t="shared" si="97"/>
        <v>27.2244918673019</v>
      </c>
      <c r="AD82" s="40">
        <f t="shared" si="98"/>
        <v>3.1814396922061672</v>
      </c>
      <c r="AE82" s="40">
        <f t="shared" si="99"/>
        <v>2.1921598438058076</v>
      </c>
    </row>
    <row r="83" spans="1:31" x14ac:dyDescent="0.2">
      <c r="A83" t="str">
        <f t="shared" si="92"/>
        <v>Administrative and secretarial occupations</v>
      </c>
      <c r="B83" s="11">
        <f t="shared" si="92"/>
        <v>40.379034533890731</v>
      </c>
      <c r="C83" s="11">
        <f t="shared" si="92"/>
        <v>39.056482916390124</v>
      </c>
      <c r="D83" s="11">
        <f t="shared" si="92"/>
        <v>40.092042779076976</v>
      </c>
      <c r="E83" s="11">
        <f t="shared" si="92"/>
        <v>41.024980222581007</v>
      </c>
      <c r="F83" s="11">
        <f t="shared" si="92"/>
        <v>39.050770151200929</v>
      </c>
      <c r="H83" s="40">
        <f t="shared" si="100"/>
        <v>-0.14255475207738399</v>
      </c>
      <c r="I83" s="40">
        <f t="shared" si="93"/>
        <v>-0.1752814151272819</v>
      </c>
      <c r="L83" t="str">
        <f t="shared" si="94"/>
        <v>Administrative and secretarial occupations</v>
      </c>
      <c r="M83" s="11">
        <f t="shared" si="94"/>
        <v>11.027788375850438</v>
      </c>
      <c r="N83" s="11">
        <f t="shared" si="94"/>
        <v>10.354108824379983</v>
      </c>
      <c r="O83" s="11">
        <f t="shared" si="94"/>
        <v>12.112005576682519</v>
      </c>
      <c r="P83" s="11">
        <f t="shared" si="94"/>
        <v>13.099689768587908</v>
      </c>
      <c r="Q83" s="11">
        <f t="shared" si="94"/>
        <v>14.934725586418612</v>
      </c>
      <c r="S83" s="40">
        <f t="shared" si="95"/>
        <v>1.8932765062977364</v>
      </c>
      <c r="T83" s="40">
        <f t="shared" si="96"/>
        <v>1.4064110012331321</v>
      </c>
      <c r="W83" t="str">
        <f t="shared" si="97"/>
        <v>Administrative and secretarial occupations</v>
      </c>
      <c r="X83" s="11">
        <f t="shared" si="97"/>
        <v>29.351246158040293</v>
      </c>
      <c r="Y83" s="11">
        <f t="shared" si="97"/>
        <v>28.70237409201016</v>
      </c>
      <c r="Z83" s="11">
        <f t="shared" si="97"/>
        <v>27.980037202394367</v>
      </c>
      <c r="AA83" s="11">
        <f t="shared" si="97"/>
        <v>27.925290453993149</v>
      </c>
      <c r="AB83" s="11">
        <f t="shared" si="97"/>
        <v>24.116044564782339</v>
      </c>
      <c r="AD83" s="40">
        <f t="shared" si="98"/>
        <v>-0.95231062825323898</v>
      </c>
      <c r="AE83" s="40">
        <f t="shared" si="99"/>
        <v>-0.9858676817707801</v>
      </c>
    </row>
    <row r="84" spans="1:31" x14ac:dyDescent="0.2">
      <c r="A84" t="str">
        <f t="shared" si="92"/>
        <v>Skilled trades occupations</v>
      </c>
      <c r="B84" s="11">
        <f t="shared" si="92"/>
        <v>45.057614002628164</v>
      </c>
      <c r="C84" s="11">
        <f t="shared" si="92"/>
        <v>47.910034785751513</v>
      </c>
      <c r="D84" s="11">
        <f t="shared" si="92"/>
        <v>40.679959854925833</v>
      </c>
      <c r="E84" s="11">
        <f t="shared" si="92"/>
        <v>40.02303727104411</v>
      </c>
      <c r="F84" s="11">
        <f t="shared" si="92"/>
        <v>37.723997218452951</v>
      </c>
      <c r="H84" s="40">
        <f t="shared" si="100"/>
        <v>-2.023377289319972</v>
      </c>
      <c r="I84" s="40">
        <f t="shared" si="93"/>
        <v>-0.50166517845727787</v>
      </c>
      <c r="L84" t="str">
        <f t="shared" si="94"/>
        <v>Skilled trades occupations</v>
      </c>
      <c r="M84" s="11">
        <f t="shared" si="94"/>
        <v>41.013478056029236</v>
      </c>
      <c r="N84" s="11">
        <f t="shared" si="94"/>
        <v>43.718335093993083</v>
      </c>
      <c r="O84" s="11">
        <f t="shared" si="94"/>
        <v>36.154415373944801</v>
      </c>
      <c r="P84" s="11">
        <f t="shared" si="94"/>
        <v>35.284466985246567</v>
      </c>
      <c r="Q84" s="11">
        <f t="shared" si="94"/>
        <v>32.582272428655919</v>
      </c>
      <c r="S84" s="40">
        <f t="shared" si="95"/>
        <v>-2.4904957112564685</v>
      </c>
      <c r="T84" s="40">
        <f t="shared" si="96"/>
        <v>-0.69113878441224852</v>
      </c>
      <c r="W84" t="str">
        <f t="shared" si="97"/>
        <v>Skilled trades occupations</v>
      </c>
      <c r="X84" s="11">
        <f t="shared" si="97"/>
        <v>4.0441359465989333</v>
      </c>
      <c r="Y84" s="11">
        <f t="shared" si="97"/>
        <v>4.1916996917584672</v>
      </c>
      <c r="Z84" s="11">
        <f t="shared" si="97"/>
        <v>4.5255444809810346</v>
      </c>
      <c r="AA84" s="11">
        <f t="shared" si="97"/>
        <v>4.7385702857975751</v>
      </c>
      <c r="AB84" s="11">
        <f t="shared" si="97"/>
        <v>5.1417247897970206</v>
      </c>
      <c r="AD84" s="40">
        <f t="shared" si="98"/>
        <v>2.2748893509361823</v>
      </c>
      <c r="AE84" s="40">
        <f t="shared" si="99"/>
        <v>0.85463592564591906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33.361224377267433</v>
      </c>
      <c r="C85" s="11">
        <f t="shared" si="92"/>
        <v>33.376626551529704</v>
      </c>
      <c r="D85" s="11">
        <f t="shared" si="92"/>
        <v>31.920262016781045</v>
      </c>
      <c r="E85" s="11">
        <f t="shared" si="92"/>
        <v>32.42186418835783</v>
      </c>
      <c r="F85" s="11">
        <f t="shared" si="92"/>
        <v>34.950000946744787</v>
      </c>
      <c r="H85" s="40">
        <f t="shared" si="100"/>
        <v>-0.87917837790606468</v>
      </c>
      <c r="I85" s="40">
        <f t="shared" si="93"/>
        <v>0.60634765457716622</v>
      </c>
      <c r="L85" t="str">
        <f t="shared" si="94"/>
        <v>Caring, leisure and other service occupations</v>
      </c>
      <c r="M85" s="11">
        <f t="shared" si="94"/>
        <v>5.1387794346461764</v>
      </c>
      <c r="N85" s="11">
        <f t="shared" si="94"/>
        <v>5.1573536268798659</v>
      </c>
      <c r="O85" s="11">
        <f t="shared" si="94"/>
        <v>4.9169116819050851</v>
      </c>
      <c r="P85" s="11">
        <f t="shared" si="94"/>
        <v>5.2492864357654918</v>
      </c>
      <c r="Q85" s="11">
        <f t="shared" si="94"/>
        <v>5.8369425340596779</v>
      </c>
      <c r="S85" s="40">
        <f t="shared" si="95"/>
        <v>-0.87881486208745141</v>
      </c>
      <c r="T85" s="40">
        <f t="shared" si="96"/>
        <v>1.1500730315986196</v>
      </c>
      <c r="W85" t="str">
        <f t="shared" si="97"/>
        <v>Caring, leisure and other service occupations</v>
      </c>
      <c r="X85" s="11">
        <f t="shared" si="97"/>
        <v>28.222444942621255</v>
      </c>
      <c r="Y85" s="11">
        <f t="shared" si="97"/>
        <v>28.219272924649836</v>
      </c>
      <c r="Z85" s="11">
        <f t="shared" si="97"/>
        <v>27.003350334875961</v>
      </c>
      <c r="AA85" s="11">
        <f t="shared" si="97"/>
        <v>27.172577752592343</v>
      </c>
      <c r="AB85" s="11">
        <f t="shared" si="97"/>
        <v>29.113058412685117</v>
      </c>
      <c r="AD85" s="40">
        <f>IF(Z$6-X$6 &lt;&gt; 0,(EXP(LN(Z13/X13)/(Z$6-X$6))-1)*100,0)</f>
        <v>-0.87924456791238503</v>
      </c>
      <c r="AE85" s="40">
        <f t="shared" si="99"/>
        <v>0.50276545485898883</v>
      </c>
    </row>
    <row r="86" spans="1:31" x14ac:dyDescent="0.2">
      <c r="A86" t="str">
        <f t="shared" si="92"/>
        <v>Sales and customer service occupations</v>
      </c>
      <c r="B86" s="11">
        <f t="shared" si="92"/>
        <v>27.292188146049821</v>
      </c>
      <c r="C86" s="11">
        <f t="shared" si="92"/>
        <v>26.693458119837896</v>
      </c>
      <c r="D86" s="11">
        <f t="shared" si="92"/>
        <v>26.439516238780485</v>
      </c>
      <c r="E86" s="11">
        <f t="shared" si="92"/>
        <v>26.819967509932461</v>
      </c>
      <c r="F86" s="11">
        <f t="shared" si="92"/>
        <v>27.507660128777463</v>
      </c>
      <c r="H86" s="40">
        <f t="shared" si="100"/>
        <v>-0.63280519085952003</v>
      </c>
      <c r="I86" s="40">
        <f t="shared" si="93"/>
        <v>0.26438085657203292</v>
      </c>
      <c r="L86" t="str">
        <f t="shared" si="94"/>
        <v>Sales and customer service occupations</v>
      </c>
      <c r="M86" s="11">
        <f t="shared" si="94"/>
        <v>11.049634309781625</v>
      </c>
      <c r="N86" s="11">
        <f t="shared" si="94"/>
        <v>11.022965701158697</v>
      </c>
      <c r="O86" s="11">
        <f t="shared" si="94"/>
        <v>11.246594702651663</v>
      </c>
      <c r="P86" s="11">
        <f t="shared" si="94"/>
        <v>11.864946874995729</v>
      </c>
      <c r="Q86" s="11">
        <f t="shared" si="94"/>
        <v>12.395579585238416</v>
      </c>
      <c r="S86" s="40">
        <f t="shared" si="95"/>
        <v>0.35398618552169303</v>
      </c>
      <c r="T86" s="40">
        <f t="shared" si="96"/>
        <v>0.65060418897482375</v>
      </c>
      <c r="W86" t="str">
        <f t="shared" si="97"/>
        <v>Sales and customer service occupations</v>
      </c>
      <c r="X86" s="11">
        <f t="shared" si="97"/>
        <v>16.242553836268208</v>
      </c>
      <c r="Y86" s="11">
        <f t="shared" si="97"/>
        <v>15.670492418679242</v>
      </c>
      <c r="Z86" s="11">
        <f t="shared" si="97"/>
        <v>15.192921536128807</v>
      </c>
      <c r="AA86" s="11">
        <f t="shared" si="97"/>
        <v>14.955020634936719</v>
      </c>
      <c r="AB86" s="11">
        <f t="shared" si="97"/>
        <v>15.112080543539108</v>
      </c>
      <c r="AD86" s="40">
        <f t="shared" si="98"/>
        <v>-1.3272127646086762</v>
      </c>
      <c r="AE86" s="40">
        <f t="shared" si="99"/>
        <v>-3.5561482168755543E-2</v>
      </c>
    </row>
    <row r="87" spans="1:31" x14ac:dyDescent="0.2">
      <c r="A87" t="str">
        <f t="shared" si="92"/>
        <v>Process, plant and machine operatives</v>
      </c>
      <c r="B87" s="11">
        <f t="shared" si="92"/>
        <v>28.338704181122104</v>
      </c>
      <c r="C87" s="11">
        <f t="shared" si="92"/>
        <v>29.800905787185311</v>
      </c>
      <c r="D87" s="11">
        <f t="shared" si="92"/>
        <v>26.007897103976369</v>
      </c>
      <c r="E87" s="11">
        <f t="shared" si="92"/>
        <v>26.970085882184172</v>
      </c>
      <c r="F87" s="11">
        <f t="shared" si="92"/>
        <v>26.348441884628123</v>
      </c>
      <c r="H87" s="40">
        <f t="shared" si="100"/>
        <v>-1.7019166021826737</v>
      </c>
      <c r="I87" s="40">
        <f t="shared" si="93"/>
        <v>8.6763718317373062E-2</v>
      </c>
      <c r="L87" t="str">
        <f t="shared" si="94"/>
        <v>Process, plant and machine operatives</v>
      </c>
      <c r="M87" s="11">
        <f t="shared" si="94"/>
        <v>24.46678264873475</v>
      </c>
      <c r="N87" s="11">
        <f t="shared" si="94"/>
        <v>25.637772367716629</v>
      </c>
      <c r="O87" s="11">
        <f t="shared" si="94"/>
        <v>22.338776278643817</v>
      </c>
      <c r="P87" s="11">
        <f t="shared" si="94"/>
        <v>22.634439401835294</v>
      </c>
      <c r="Q87" s="11">
        <f t="shared" si="94"/>
        <v>21.916684394981733</v>
      </c>
      <c r="S87" s="40">
        <f t="shared" si="95"/>
        <v>-1.8033882189429806</v>
      </c>
      <c r="T87" s="40">
        <f t="shared" si="96"/>
        <v>-0.12709132856298933</v>
      </c>
      <c r="W87" t="str">
        <f t="shared" si="97"/>
        <v>Process, plant and machine operatives</v>
      </c>
      <c r="X87" s="11">
        <f t="shared" si="97"/>
        <v>3.871921532387347</v>
      </c>
      <c r="Y87" s="11">
        <f t="shared" si="97"/>
        <v>4.1631334194687204</v>
      </c>
      <c r="Z87" s="11">
        <f t="shared" si="97"/>
        <v>3.6691208253325578</v>
      </c>
      <c r="AA87" s="11">
        <f t="shared" si="97"/>
        <v>4.3356464803488706</v>
      </c>
      <c r="AB87" s="11">
        <f t="shared" si="97"/>
        <v>4.4317574896463983</v>
      </c>
      <c r="AD87" s="40">
        <f t="shared" si="98"/>
        <v>-1.0702086295048208</v>
      </c>
      <c r="AE87" s="40">
        <f t="shared" si="99"/>
        <v>1.2669193009031465</v>
      </c>
    </row>
    <row r="88" spans="1:31" x14ac:dyDescent="0.2">
      <c r="A88" t="str">
        <f t="shared" si="92"/>
        <v>Elementary occupations</v>
      </c>
      <c r="B88" s="11">
        <f t="shared" si="92"/>
        <v>40.155772080312502</v>
      </c>
      <c r="C88" s="11">
        <f t="shared" si="92"/>
        <v>39.52759755065992</v>
      </c>
      <c r="D88" s="11">
        <f t="shared" si="92"/>
        <v>35.186476861314475</v>
      </c>
      <c r="E88" s="11">
        <f t="shared" si="92"/>
        <v>36.914067273352046</v>
      </c>
      <c r="F88" s="11">
        <f t="shared" si="92"/>
        <v>36.804031020846729</v>
      </c>
      <c r="H88" s="40">
        <f t="shared" si="100"/>
        <v>-2.6074895294513012</v>
      </c>
      <c r="I88" s="40">
        <f t="shared" si="93"/>
        <v>0.30008635417320129</v>
      </c>
      <c r="L88" t="str">
        <f t="shared" si="94"/>
        <v>Elementary occupations</v>
      </c>
      <c r="M88" s="11">
        <f t="shared" si="94"/>
        <v>21.9772235331261</v>
      </c>
      <c r="N88" s="11">
        <f t="shared" si="94"/>
        <v>20.581724762286058</v>
      </c>
      <c r="O88" s="11">
        <f t="shared" si="94"/>
        <v>18.741270771676433</v>
      </c>
      <c r="P88" s="11">
        <f t="shared" si="94"/>
        <v>20.194218963011505</v>
      </c>
      <c r="Q88" s="11">
        <f t="shared" si="94"/>
        <v>20.147535822985411</v>
      </c>
      <c r="S88" s="40">
        <f t="shared" si="95"/>
        <v>-3.1353659690394164</v>
      </c>
      <c r="T88" s="40">
        <f t="shared" si="96"/>
        <v>0.48352458610092519</v>
      </c>
      <c r="W88" t="str">
        <f t="shared" si="97"/>
        <v>Elementary occupations</v>
      </c>
      <c r="X88" s="11">
        <f t="shared" si="97"/>
        <v>18.178548547186438</v>
      </c>
      <c r="Y88" s="11">
        <f t="shared" si="97"/>
        <v>18.94587278837383</v>
      </c>
      <c r="Z88" s="11">
        <f t="shared" si="97"/>
        <v>16.445206089638067</v>
      </c>
      <c r="AA88" s="11">
        <f t="shared" si="97"/>
        <v>16.719848310340534</v>
      </c>
      <c r="AB88" s="11">
        <f t="shared" si="97"/>
        <v>16.656495197861357</v>
      </c>
      <c r="AD88" s="40">
        <f t="shared" si="98"/>
        <v>-1.9842148384443092</v>
      </c>
      <c r="AE88" s="40">
        <f t="shared" si="99"/>
        <v>8.5144432062733699E-2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339.30599999999998</v>
      </c>
      <c r="C90" s="34">
        <f t="shared" si="101"/>
        <v>360.46799999999973</v>
      </c>
      <c r="D90" s="34">
        <f t="shared" si="101"/>
        <v>350.45099999999991</v>
      </c>
      <c r="E90" s="34">
        <f t="shared" si="101"/>
        <v>360.00799999999987</v>
      </c>
      <c r="F90" s="34">
        <f t="shared" si="101"/>
        <v>376.80799999999965</v>
      </c>
      <c r="H90" s="43">
        <f>IF(D$6-B$6 &lt;&gt; 0,(EXP(LN(D18/B18)/(D$6-B$6))-1)*100,0)</f>
        <v>0.64846431068388277</v>
      </c>
      <c r="I90" s="43">
        <f>F56</f>
        <v>0.48460293684742251</v>
      </c>
      <c r="L90" s="24" t="str">
        <f t="shared" ref="L90:Q90" si="102">L18</f>
        <v>All occupations</v>
      </c>
      <c r="M90" s="34">
        <f t="shared" si="102"/>
        <v>185.4582766023471</v>
      </c>
      <c r="N90" s="34">
        <f t="shared" si="102"/>
        <v>197.68435330658113</v>
      </c>
      <c r="O90" s="34">
        <f t="shared" si="102"/>
        <v>189.3889537082969</v>
      </c>
      <c r="P90" s="34">
        <f t="shared" si="102"/>
        <v>193.71429954345356</v>
      </c>
      <c r="Q90" s="34">
        <f t="shared" si="102"/>
        <v>200.47246598369603</v>
      </c>
      <c r="S90" s="43">
        <f>IF(O$6-M$6 &lt;&gt; 0,(EXP(LN(O18/M18)/(O$6-M$6))-1)*100,0)</f>
        <v>0.42033943289099263</v>
      </c>
      <c r="T90" s="43">
        <f>Q56</f>
        <v>0.3798800826043669</v>
      </c>
      <c r="W90" s="24" t="str">
        <f t="shared" ref="W90:AB90" si="103">W18</f>
        <v>All occupations</v>
      </c>
      <c r="X90" s="34">
        <f t="shared" si="103"/>
        <v>153.84772339765297</v>
      </c>
      <c r="Y90" s="34">
        <f t="shared" si="103"/>
        <v>162.78364669341877</v>
      </c>
      <c r="Z90" s="34">
        <f t="shared" si="103"/>
        <v>161.06204629170301</v>
      </c>
      <c r="AA90" s="34">
        <f t="shared" si="103"/>
        <v>166.29370045654645</v>
      </c>
      <c r="AB90" s="34">
        <f t="shared" si="103"/>
        <v>176.33553401630371</v>
      </c>
      <c r="AD90" s="43">
        <f>IF(Z$6-X$6 &lt;&gt; 0,(EXP(LN(Z18/X18)/(Z$6-X$6))-1)*100,0)</f>
        <v>0.9207403195637287</v>
      </c>
      <c r="AE90" s="43">
        <f>AB56</f>
        <v>0.60582072848829327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The Marches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The Marches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The Marches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19.17331960759941</v>
      </c>
      <c r="C8" s="11">
        <v>23.467792850185049</v>
      </c>
      <c r="D8" s="11">
        <v>24.094972510556371</v>
      </c>
      <c r="E8" s="11">
        <v>21.854418659201315</v>
      </c>
      <c r="F8" s="11">
        <v>24.134907554648741</v>
      </c>
      <c r="G8" s="10"/>
      <c r="H8" s="11">
        <f>F8-D8</f>
        <v>3.9935044092370475E-2</v>
      </c>
      <c r="I8" s="11">
        <f>'RD T1'!E7</f>
        <v>11.627770582130681</v>
      </c>
      <c r="J8" s="11">
        <f>SUM(H8:I8)</f>
        <v>11.667705626223052</v>
      </c>
      <c r="L8" s="10" t="str">
        <f>name!D4</f>
        <v>11 Corporate managers and directors</v>
      </c>
      <c r="M8" s="11">
        <v>13.634855021286315</v>
      </c>
      <c r="N8" s="11">
        <v>16.156639300604912</v>
      </c>
      <c r="O8" s="11">
        <v>16.381444005600461</v>
      </c>
      <c r="P8" s="11">
        <v>14.288206338052875</v>
      </c>
      <c r="Q8" s="11">
        <v>15.149217064494632</v>
      </c>
      <c r="R8" s="10"/>
      <c r="S8" s="11">
        <f>Q8-O8</f>
        <v>-1.2322269411058286</v>
      </c>
      <c r="T8" s="11">
        <f>'RD T1'!T7</f>
        <v>6.8779228211664805</v>
      </c>
      <c r="U8" s="11">
        <f>SUM(S8:T8)</f>
        <v>5.6456958800606518</v>
      </c>
      <c r="W8" s="10" t="str">
        <f>name!D4</f>
        <v>11 Corporate managers and directors</v>
      </c>
      <c r="X8" s="11">
        <v>5.5384645863130704</v>
      </c>
      <c r="Y8" s="11">
        <v>7.3111535495801379</v>
      </c>
      <c r="Z8" s="11">
        <v>7.7135285049558755</v>
      </c>
      <c r="AA8" s="11">
        <v>7.5662123211484609</v>
      </c>
      <c r="AB8" s="11">
        <v>8.9856904901541164</v>
      </c>
      <c r="AC8" s="10"/>
      <c r="AD8" s="11">
        <f>AB8-Z8</f>
        <v>1.2721619851982409</v>
      </c>
      <c r="AE8" s="11">
        <f>'RD T1'!T36</f>
        <v>4.7498477609642009</v>
      </c>
      <c r="AF8" s="11">
        <f>SUM(AD8:AE8)</f>
        <v>6.0220097461624418</v>
      </c>
    </row>
    <row r="9" spans="1:32" x14ac:dyDescent="0.2">
      <c r="A9" s="10" t="str">
        <f>name!D5</f>
        <v>12 Other managers and proprietors</v>
      </c>
      <c r="B9" s="11">
        <v>9.1351890611217978</v>
      </c>
      <c r="C9" s="11">
        <v>9.7913400801156758</v>
      </c>
      <c r="D9" s="11">
        <v>10.210349877210076</v>
      </c>
      <c r="E9" s="11">
        <v>10.611561633737681</v>
      </c>
      <c r="F9" s="11">
        <v>12.420722398482779</v>
      </c>
      <c r="H9" s="11">
        <f t="shared" ref="H9:H32" si="2">F9-D9</f>
        <v>2.2103725212727028</v>
      </c>
      <c r="I9" s="11">
        <f>'RD T1'!E8</f>
        <v>6.3568040916855324</v>
      </c>
      <c r="J9" s="11">
        <f>SUM(H9:I9)</f>
        <v>8.5671766129582352</v>
      </c>
      <c r="L9" s="10" t="str">
        <f>name!D5</f>
        <v>12 Other managers and proprietors</v>
      </c>
      <c r="M9" s="11">
        <v>5.5010558592740031</v>
      </c>
      <c r="N9" s="11">
        <v>6.0419518889409582</v>
      </c>
      <c r="O9" s="11">
        <v>5.6782054567854576</v>
      </c>
      <c r="P9" s="11">
        <v>6.4305374275086802</v>
      </c>
      <c r="Q9" s="11">
        <v>7.4706395500507448</v>
      </c>
      <c r="S9" s="11">
        <f t="shared" ref="S9:S32" si="3">Q9-O9</f>
        <v>1.7924340932652871</v>
      </c>
      <c r="T9" s="11">
        <f>'RD T1'!T8</f>
        <v>3.4451725151888701</v>
      </c>
      <c r="U9" s="11">
        <f>SUM(S9:T9)</f>
        <v>5.2376066084541577</v>
      </c>
      <c r="W9" s="10" t="str">
        <f>name!D5</f>
        <v>12 Other managers and proprietors</v>
      </c>
      <c r="X9" s="11">
        <v>3.6341332018477983</v>
      </c>
      <c r="Y9" s="11">
        <v>3.7493881911747122</v>
      </c>
      <c r="Z9" s="11">
        <v>4.5321444204246131</v>
      </c>
      <c r="AA9" s="11">
        <v>4.1810242062290026</v>
      </c>
      <c r="AB9" s="11">
        <v>4.9500828484320216</v>
      </c>
      <c r="AD9" s="11">
        <f t="shared" ref="AD9:AD32" si="4">AB9-Z9</f>
        <v>0.41793842800740855</v>
      </c>
      <c r="AE9" s="11">
        <f>'RD T1'!T37</f>
        <v>2.9116315764966632</v>
      </c>
      <c r="AF9" s="11">
        <f>SUM(AD9:AE9)</f>
        <v>3.3295700045040717</v>
      </c>
    </row>
    <row r="10" spans="1:32" x14ac:dyDescent="0.2">
      <c r="A10" s="10" t="str">
        <f>name!D6</f>
        <v>21 Science, research, engineering and technology professionals</v>
      </c>
      <c r="B10" s="11">
        <v>16.050655566517165</v>
      </c>
      <c r="C10" s="11">
        <v>19.273672821371047</v>
      </c>
      <c r="D10" s="11">
        <v>20.2762049086685</v>
      </c>
      <c r="E10" s="11">
        <v>24.62026709782937</v>
      </c>
      <c r="F10" s="11">
        <v>28.346831769762154</v>
      </c>
      <c r="G10" s="11"/>
      <c r="H10" s="11">
        <f t="shared" si="2"/>
        <v>8.070626861093654</v>
      </c>
      <c r="I10" s="11">
        <f>'RD T1'!E9</f>
        <v>9.235874903520326</v>
      </c>
      <c r="J10" s="11">
        <f t="shared" ref="J10:J32" si="5">SUM(H10:I10)</f>
        <v>17.30650176461398</v>
      </c>
      <c r="L10" s="10" t="str">
        <f>name!D6</f>
        <v>21 Science, research, engineering and technology professionals</v>
      </c>
      <c r="M10" s="11">
        <v>13.422378253699504</v>
      </c>
      <c r="N10" s="11">
        <v>16.307108670062892</v>
      </c>
      <c r="O10" s="11">
        <v>16.583527085181927</v>
      </c>
      <c r="P10" s="11">
        <v>19.621593578893965</v>
      </c>
      <c r="Q10" s="11">
        <v>22.040613634093496</v>
      </c>
      <c r="R10" s="11"/>
      <c r="S10" s="11">
        <f t="shared" si="3"/>
        <v>5.457086548911569</v>
      </c>
      <c r="T10" s="11">
        <f>'RD T1'!T9</f>
        <v>6.5442453424261897</v>
      </c>
      <c r="U10" s="11">
        <f t="shared" ref="U10:U32" si="6">SUM(S10:T10)</f>
        <v>12.00133189133776</v>
      </c>
      <c r="W10" s="10" t="str">
        <f>name!D6</f>
        <v>21 Science, research, engineering and technology professionals</v>
      </c>
      <c r="X10" s="11">
        <v>2.6282773128176617</v>
      </c>
      <c r="Y10" s="11">
        <v>2.9665641513081709</v>
      </c>
      <c r="Z10" s="11">
        <v>3.6926778234865818</v>
      </c>
      <c r="AA10" s="11">
        <v>4.9986735189354059</v>
      </c>
      <c r="AB10" s="11">
        <v>6.3062181356686198</v>
      </c>
      <c r="AC10" s="11"/>
      <c r="AD10" s="11">
        <f t="shared" si="4"/>
        <v>2.613540312182038</v>
      </c>
      <c r="AE10" s="11">
        <f>'RD T1'!T38</f>
        <v>2.6916295610941345</v>
      </c>
      <c r="AF10" s="11">
        <f t="shared" ref="AF10:AF32" si="7">SUM(AD10:AE10)</f>
        <v>5.3051698732761725</v>
      </c>
    </row>
    <row r="11" spans="1:32" x14ac:dyDescent="0.2">
      <c r="A11" s="10" t="str">
        <f>name!D7</f>
        <v>22 Health professionals</v>
      </c>
      <c r="B11" s="11">
        <v>13.988461102141036</v>
      </c>
      <c r="C11" s="11">
        <v>17.240009576644617</v>
      </c>
      <c r="D11" s="11">
        <v>17.026430375213597</v>
      </c>
      <c r="E11" s="11">
        <v>16.709297574166172</v>
      </c>
      <c r="F11" s="11">
        <v>17.922029450474579</v>
      </c>
      <c r="G11" s="11"/>
      <c r="H11" s="11">
        <f t="shared" si="2"/>
        <v>0.89559907526098215</v>
      </c>
      <c r="I11" s="11">
        <f>'RD T1'!E10</f>
        <v>9.0226618572144641</v>
      </c>
      <c r="J11" s="11">
        <f t="shared" si="5"/>
        <v>9.9182609324754463</v>
      </c>
      <c r="L11" s="10" t="str">
        <f>name!D7</f>
        <v>22 Health professionals</v>
      </c>
      <c r="M11" s="11">
        <v>3.2907199021858449</v>
      </c>
      <c r="N11" s="11">
        <v>4.1209593512173708</v>
      </c>
      <c r="O11" s="11">
        <v>4.396458237687157</v>
      </c>
      <c r="P11" s="11">
        <v>4.3103073935303335</v>
      </c>
      <c r="Q11" s="11">
        <v>4.5947723815138124</v>
      </c>
      <c r="R11" s="11"/>
      <c r="S11" s="11">
        <f t="shared" si="3"/>
        <v>0.19831414382665535</v>
      </c>
      <c r="T11" s="11">
        <f>'RD T1'!T10</f>
        <v>1.6825140647920689</v>
      </c>
      <c r="U11" s="11">
        <f t="shared" si="6"/>
        <v>1.8808282086187242</v>
      </c>
      <c r="W11" s="10" t="str">
        <f>name!D7</f>
        <v>22 Health professionals</v>
      </c>
      <c r="X11" s="11">
        <v>10.697741199955184</v>
      </c>
      <c r="Y11" s="11">
        <v>13.119050225427234</v>
      </c>
      <c r="Z11" s="11">
        <v>12.629972137526446</v>
      </c>
      <c r="AA11" s="11">
        <v>12.398990180635828</v>
      </c>
      <c r="AB11" s="11">
        <v>13.327257068960744</v>
      </c>
      <c r="AC11" s="11"/>
      <c r="AD11" s="11">
        <f t="shared" si="4"/>
        <v>0.69728493143429837</v>
      </c>
      <c r="AE11" s="11">
        <f>'RD T1'!T39</f>
        <v>7.340147792422397</v>
      </c>
      <c r="AF11" s="11">
        <f t="shared" si="7"/>
        <v>8.0374327238566963</v>
      </c>
    </row>
    <row r="12" spans="1:32" x14ac:dyDescent="0.2">
      <c r="A12" s="10" t="str">
        <f>name!D8</f>
        <v>23 Teaching and other educational professionals</v>
      </c>
      <c r="B12" s="11">
        <v>12.654275376861333</v>
      </c>
      <c r="C12" s="11">
        <v>12.833877874271598</v>
      </c>
      <c r="D12" s="11">
        <v>13.68261574076346</v>
      </c>
      <c r="E12" s="11">
        <v>13.666646837279673</v>
      </c>
      <c r="F12" s="11">
        <v>15.263091433981497</v>
      </c>
      <c r="G12" s="11"/>
      <c r="H12" s="11">
        <f t="shared" si="2"/>
        <v>1.5804756932180375</v>
      </c>
      <c r="I12" s="11">
        <f>'RD T1'!E11</f>
        <v>7.1629267513250134</v>
      </c>
      <c r="J12" s="11">
        <f t="shared" si="5"/>
        <v>8.7434024445430509</v>
      </c>
      <c r="L12" s="10" t="str">
        <f>name!D8</f>
        <v>23 Teaching and other educational professionals</v>
      </c>
      <c r="M12" s="11">
        <v>4.2307345306660347</v>
      </c>
      <c r="N12" s="11">
        <v>4.0758913320695447</v>
      </c>
      <c r="O12" s="11">
        <v>4.4005078444056061</v>
      </c>
      <c r="P12" s="11">
        <v>4.5126089286652205</v>
      </c>
      <c r="Q12" s="11">
        <v>4.9141671069940989</v>
      </c>
      <c r="R12" s="11"/>
      <c r="S12" s="11">
        <f t="shared" si="3"/>
        <v>0.51365926258849282</v>
      </c>
      <c r="T12" s="11">
        <f>'RD T1'!T11</f>
        <v>1.9781816023602048</v>
      </c>
      <c r="U12" s="11">
        <f t="shared" si="6"/>
        <v>2.4918408649486974</v>
      </c>
      <c r="W12" s="10" t="str">
        <f>name!D8</f>
        <v>23 Teaching and other educational professionals</v>
      </c>
      <c r="X12" s="11">
        <v>8.4235408461953032</v>
      </c>
      <c r="Y12" s="11">
        <v>8.7579865422020529</v>
      </c>
      <c r="Z12" s="11">
        <v>9.2821078963578483</v>
      </c>
      <c r="AA12" s="11">
        <v>9.1540379086144394</v>
      </c>
      <c r="AB12" s="11">
        <v>10.348924326987394</v>
      </c>
      <c r="AC12" s="11"/>
      <c r="AD12" s="11">
        <f t="shared" si="4"/>
        <v>1.0668164306295456</v>
      </c>
      <c r="AE12" s="11">
        <f>'RD T1'!T40</f>
        <v>5.1847451489648089</v>
      </c>
      <c r="AF12" s="11">
        <f t="shared" si="7"/>
        <v>6.2515615795943544</v>
      </c>
    </row>
    <row r="13" spans="1:32" x14ac:dyDescent="0.2">
      <c r="A13" s="10" t="str">
        <f>name!D9</f>
        <v>24 Business, media and public service professionals</v>
      </c>
      <c r="B13" s="11">
        <v>15.716529425028739</v>
      </c>
      <c r="C13" s="11">
        <v>19.427125342351765</v>
      </c>
      <c r="D13" s="11">
        <v>21.269599694982592</v>
      </c>
      <c r="E13" s="11">
        <v>22.236377273863145</v>
      </c>
      <c r="F13" s="11">
        <v>25.126203088497334</v>
      </c>
      <c r="G13" s="11"/>
      <c r="H13" s="11">
        <f t="shared" si="2"/>
        <v>3.8566033935147424</v>
      </c>
      <c r="I13" s="11">
        <f>'RD T1'!E12</f>
        <v>10.880389197871233</v>
      </c>
      <c r="J13" s="11">
        <f t="shared" si="5"/>
        <v>14.736992591385976</v>
      </c>
      <c r="L13" s="10" t="str">
        <f>name!D9</f>
        <v>24 Business, media and public service professionals</v>
      </c>
      <c r="M13" s="11">
        <v>9.5164781743416285</v>
      </c>
      <c r="N13" s="11">
        <v>11.403917427288766</v>
      </c>
      <c r="O13" s="11">
        <v>12.539262466187632</v>
      </c>
      <c r="P13" s="11">
        <v>13.255938687307298</v>
      </c>
      <c r="Q13" s="11">
        <v>14.504494808009763</v>
      </c>
      <c r="R13" s="11"/>
      <c r="S13" s="11">
        <f t="shared" si="3"/>
        <v>1.9652323418221318</v>
      </c>
      <c r="T13" s="11">
        <f>'RD T1'!T12</f>
        <v>5.7102597994452227</v>
      </c>
      <c r="U13" s="11">
        <f t="shared" si="6"/>
        <v>7.6754921412673545</v>
      </c>
      <c r="W13" s="10" t="str">
        <f>name!D9</f>
        <v>24 Business, media and public service professionals</v>
      </c>
      <c r="X13" s="11">
        <v>6.2000512506871219</v>
      </c>
      <c r="Y13" s="11">
        <v>8.0232079150629865</v>
      </c>
      <c r="Z13" s="11">
        <v>8.7303372287950172</v>
      </c>
      <c r="AA13" s="11">
        <v>8.9804385865558469</v>
      </c>
      <c r="AB13" s="11">
        <v>10.621708280487558</v>
      </c>
      <c r="AC13" s="11"/>
      <c r="AD13" s="11">
        <f t="shared" si="4"/>
        <v>1.8913710516925413</v>
      </c>
      <c r="AE13" s="11">
        <f>'RD T1'!T41</f>
        <v>5.1701293984260106</v>
      </c>
      <c r="AF13" s="11">
        <f t="shared" si="7"/>
        <v>7.0615004501185519</v>
      </c>
    </row>
    <row r="14" spans="1:32" x14ac:dyDescent="0.2">
      <c r="A14" s="10" t="str">
        <f>name!D10</f>
        <v>31 Science, engineering and technology associate professionals</v>
      </c>
      <c r="B14" s="11">
        <v>5.150769648548791</v>
      </c>
      <c r="C14" s="11">
        <v>6.1767891224512717</v>
      </c>
      <c r="D14" s="11">
        <v>6.6626086416837822</v>
      </c>
      <c r="E14" s="11">
        <v>6.2347438367146601</v>
      </c>
      <c r="F14" s="11">
        <v>6.7710419623094893</v>
      </c>
      <c r="G14" s="11"/>
      <c r="H14" s="11">
        <f t="shared" si="2"/>
        <v>0.1084333206257071</v>
      </c>
      <c r="I14" s="11">
        <f>'RD T1'!E13</f>
        <v>2.5670662399522715</v>
      </c>
      <c r="J14" s="11">
        <f t="shared" si="5"/>
        <v>2.6754995605779786</v>
      </c>
      <c r="L14" s="10" t="str">
        <f>name!D10</f>
        <v>31 Science, engineering and technology associate professionals</v>
      </c>
      <c r="M14" s="11">
        <v>3.9453461766956304</v>
      </c>
      <c r="N14" s="11">
        <v>4.9027781116453024</v>
      </c>
      <c r="O14" s="11">
        <v>5.0909575409439514</v>
      </c>
      <c r="P14" s="11">
        <v>4.5690418504173405</v>
      </c>
      <c r="Q14" s="11">
        <v>4.764009354992548</v>
      </c>
      <c r="R14" s="11"/>
      <c r="S14" s="11">
        <f t="shared" si="3"/>
        <v>-0.3269481859514034</v>
      </c>
      <c r="T14" s="11">
        <f>'RD T1'!T13</f>
        <v>1.6802299621699337</v>
      </c>
      <c r="U14" s="11">
        <f t="shared" si="6"/>
        <v>1.3532817762185303</v>
      </c>
      <c r="W14" s="10" t="str">
        <f>name!D10</f>
        <v>31 Science, engineering and technology associate professionals</v>
      </c>
      <c r="X14" s="11">
        <v>1.2054234718531602</v>
      </c>
      <c r="Y14" s="11">
        <v>1.2740110108059759</v>
      </c>
      <c r="Z14" s="11">
        <v>1.5716511007398219</v>
      </c>
      <c r="AA14" s="11">
        <v>1.6657019862973337</v>
      </c>
      <c r="AB14" s="11">
        <v>2.0070326073169245</v>
      </c>
      <c r="AC14" s="11"/>
      <c r="AD14" s="11">
        <f t="shared" si="4"/>
        <v>0.43538150657710251</v>
      </c>
      <c r="AE14" s="11">
        <f>'RD T1'!T42</f>
        <v>0.88683627778233753</v>
      </c>
      <c r="AF14" s="11">
        <f t="shared" si="7"/>
        <v>1.32221778435944</v>
      </c>
    </row>
    <row r="15" spans="1:32" x14ac:dyDescent="0.2">
      <c r="A15" s="10" t="str">
        <f>name!D11</f>
        <v>32 Health and social care associate professionals</v>
      </c>
      <c r="B15" s="11">
        <v>5.8847796683082922</v>
      </c>
      <c r="C15" s="11">
        <v>6.937567744459967</v>
      </c>
      <c r="D15" s="11">
        <v>6.9814854201024907</v>
      </c>
      <c r="E15" s="11">
        <v>11.142910971322809</v>
      </c>
      <c r="F15" s="11">
        <v>13.228093857664142</v>
      </c>
      <c r="G15" s="11"/>
      <c r="H15" s="11">
        <f t="shared" si="2"/>
        <v>6.2466084375616511</v>
      </c>
      <c r="I15" s="11">
        <f>'RD T1'!E14</f>
        <v>6.5892683648344494</v>
      </c>
      <c r="J15" s="11">
        <f t="shared" si="5"/>
        <v>12.835876802396101</v>
      </c>
      <c r="L15" s="10" t="str">
        <f>name!D11</f>
        <v>32 Health and social care associate professionals</v>
      </c>
      <c r="M15" s="11">
        <v>1.3643947889928634</v>
      </c>
      <c r="N15" s="11">
        <v>1.4962656082951082</v>
      </c>
      <c r="O15" s="11">
        <v>1.5788673666994577</v>
      </c>
      <c r="P15" s="11">
        <v>2.0985513469181796</v>
      </c>
      <c r="Q15" s="11">
        <v>2.3312695055407029</v>
      </c>
      <c r="R15" s="11"/>
      <c r="S15" s="11">
        <f t="shared" si="3"/>
        <v>0.75240213884124518</v>
      </c>
      <c r="T15" s="11">
        <f>'RD T1'!T14</f>
        <v>1.0236631602192976</v>
      </c>
      <c r="U15" s="11">
        <f t="shared" si="6"/>
        <v>1.7760652990605428</v>
      </c>
      <c r="W15" s="10" t="str">
        <f>name!D11</f>
        <v>32 Health and social care associate professionals</v>
      </c>
      <c r="X15" s="11">
        <v>4.5203848793154258</v>
      </c>
      <c r="Y15" s="11">
        <v>5.4413021361648601</v>
      </c>
      <c r="Z15" s="11">
        <v>5.4026180534030308</v>
      </c>
      <c r="AA15" s="11">
        <v>9.0443596244046258</v>
      </c>
      <c r="AB15" s="11">
        <v>10.896824352123444</v>
      </c>
      <c r="AC15" s="11"/>
      <c r="AD15" s="11">
        <f t="shared" si="4"/>
        <v>5.494206298720413</v>
      </c>
      <c r="AE15" s="11">
        <f>'RD T1'!T43</f>
        <v>5.5656052046151521</v>
      </c>
      <c r="AF15" s="11">
        <f t="shared" si="7"/>
        <v>11.059811503335565</v>
      </c>
    </row>
    <row r="16" spans="1:32" x14ac:dyDescent="0.2">
      <c r="A16" s="10" t="str">
        <f>name!D12</f>
        <v>33 Protective service occupations</v>
      </c>
      <c r="B16" s="11">
        <v>3.4884479031768301</v>
      </c>
      <c r="C16" s="11">
        <v>3.4076187896672523</v>
      </c>
      <c r="D16" s="11">
        <v>3.6066547434795746</v>
      </c>
      <c r="E16" s="11">
        <v>3.1238006687311271</v>
      </c>
      <c r="F16" s="11">
        <v>3.4559868523503683</v>
      </c>
      <c r="G16" s="11"/>
      <c r="H16" s="11">
        <f t="shared" si="2"/>
        <v>-0.15066789112920631</v>
      </c>
      <c r="I16" s="11">
        <f>'RD T1'!E15</f>
        <v>1.1215221097097694</v>
      </c>
      <c r="J16" s="11">
        <f t="shared" si="5"/>
        <v>0.97085421858056309</v>
      </c>
      <c r="L16" s="10" t="str">
        <f>name!D12</f>
        <v>33 Protective service occupations</v>
      </c>
      <c r="M16" s="11">
        <v>2.6674240997981253</v>
      </c>
      <c r="N16" s="11">
        <v>2.5271551647996473</v>
      </c>
      <c r="O16" s="11">
        <v>2.6198630551495121</v>
      </c>
      <c r="P16" s="11">
        <v>2.2497872451391436</v>
      </c>
      <c r="Q16" s="11">
        <v>2.2874883093516827</v>
      </c>
      <c r="R16" s="11"/>
      <c r="S16" s="11">
        <f t="shared" si="3"/>
        <v>-0.33237474579782944</v>
      </c>
      <c r="T16" s="11">
        <f>'RD T1'!T15</f>
        <v>0.642149283745307</v>
      </c>
      <c r="U16" s="11">
        <f t="shared" si="6"/>
        <v>0.30977453794747756</v>
      </c>
      <c r="W16" s="10" t="str">
        <f>name!D12</f>
        <v>33 Protective service occupations</v>
      </c>
      <c r="X16" s="11">
        <v>0.82102380337870962</v>
      </c>
      <c r="Y16" s="11">
        <v>0.88046362486760332</v>
      </c>
      <c r="Z16" s="11">
        <v>0.98679168833006259</v>
      </c>
      <c r="AA16" s="11">
        <v>0.87401342359198853</v>
      </c>
      <c r="AB16" s="11">
        <v>1.1684985429986883</v>
      </c>
      <c r="AC16" s="11"/>
      <c r="AD16" s="11">
        <f t="shared" si="4"/>
        <v>0.18170685466862568</v>
      </c>
      <c r="AE16" s="11">
        <f>'RD T1'!T44</f>
        <v>0.47937282596446251</v>
      </c>
      <c r="AF16" s="11">
        <f t="shared" si="7"/>
        <v>0.6610796806330882</v>
      </c>
    </row>
    <row r="17" spans="1:32" x14ac:dyDescent="0.2">
      <c r="A17" s="10" t="str">
        <f>name!D13</f>
        <v>34 Culture, media and sports occupations</v>
      </c>
      <c r="B17" s="11">
        <v>5.5268541723290454</v>
      </c>
      <c r="C17" s="11">
        <v>5.8289813343598125</v>
      </c>
      <c r="D17" s="11">
        <v>5.9817851185895119</v>
      </c>
      <c r="E17" s="11">
        <v>5.0842386782419631</v>
      </c>
      <c r="F17" s="11">
        <v>5.6255906138908314</v>
      </c>
      <c r="G17" s="11"/>
      <c r="H17" s="11">
        <f t="shared" si="2"/>
        <v>-0.35619450469868053</v>
      </c>
      <c r="I17" s="11">
        <f>'RD T1'!E16</f>
        <v>2.4558410304975768</v>
      </c>
      <c r="J17" s="11">
        <f t="shared" si="5"/>
        <v>2.0996465257988963</v>
      </c>
      <c r="L17" s="10" t="str">
        <f>name!D13</f>
        <v>34 Culture, media and sports occupations</v>
      </c>
      <c r="M17" s="11">
        <v>3.3085075514317031</v>
      </c>
      <c r="N17" s="11">
        <v>3.5381740646312112</v>
      </c>
      <c r="O17" s="11">
        <v>3.5923930036259928</v>
      </c>
      <c r="P17" s="11">
        <v>3.0236804868693623</v>
      </c>
      <c r="Q17" s="11">
        <v>3.254212170390574</v>
      </c>
      <c r="R17" s="11"/>
      <c r="S17" s="11">
        <f t="shared" si="3"/>
        <v>-0.33818083323541881</v>
      </c>
      <c r="T17" s="11">
        <f>'RD T1'!T16</f>
        <v>1.2613416099907375</v>
      </c>
      <c r="U17" s="11">
        <f t="shared" si="6"/>
        <v>0.92316077675531871</v>
      </c>
      <c r="W17" s="10" t="str">
        <f>name!D13</f>
        <v>34 Culture, media and sports occupations</v>
      </c>
      <c r="X17" s="11">
        <v>2.2183466208973392</v>
      </c>
      <c r="Y17" s="11">
        <v>2.2908072697286075</v>
      </c>
      <c r="Z17" s="11">
        <v>2.3893921149635262</v>
      </c>
      <c r="AA17" s="11">
        <v>2.0605581913725977</v>
      </c>
      <c r="AB17" s="11">
        <v>2.3713784435002623</v>
      </c>
      <c r="AC17" s="11"/>
      <c r="AD17" s="11">
        <f t="shared" si="4"/>
        <v>-1.8013671463263936E-2</v>
      </c>
      <c r="AE17" s="11">
        <f>'RD T1'!T45</f>
        <v>1.1944994205068398</v>
      </c>
      <c r="AF17" s="11">
        <f t="shared" si="7"/>
        <v>1.1764857490435758</v>
      </c>
    </row>
    <row r="18" spans="1:32" x14ac:dyDescent="0.2">
      <c r="A18" s="10" t="str">
        <f>name!D14</f>
        <v>35 Business and public service associate professionals</v>
      </c>
      <c r="B18" s="11">
        <v>17.95218114709678</v>
      </c>
      <c r="C18" s="11">
        <v>19.718118752767282</v>
      </c>
      <c r="D18" s="11">
        <v>20.332138113894821</v>
      </c>
      <c r="E18" s="11">
        <v>20.549734421460407</v>
      </c>
      <c r="F18" s="11">
        <v>22.128599667286771</v>
      </c>
      <c r="G18" s="11"/>
      <c r="H18" s="11">
        <f t="shared" si="2"/>
        <v>1.7964615533919499</v>
      </c>
      <c r="I18" s="11">
        <f>'RD T1'!E17</f>
        <v>9.6339476726768467</v>
      </c>
      <c r="J18" s="11">
        <f t="shared" si="5"/>
        <v>11.430409226068797</v>
      </c>
      <c r="L18" s="10" t="str">
        <f>name!D14</f>
        <v>35 Business and public service associate professionals</v>
      </c>
      <c r="M18" s="11">
        <v>9.9026958858071037</v>
      </c>
      <c r="N18" s="11">
        <v>10.641252010611122</v>
      </c>
      <c r="O18" s="11">
        <v>11.017493260525434</v>
      </c>
      <c r="P18" s="11">
        <v>11.026997830708659</v>
      </c>
      <c r="Q18" s="11">
        <v>11.347841745924207</v>
      </c>
      <c r="R18" s="11"/>
      <c r="S18" s="11">
        <f t="shared" si="3"/>
        <v>0.3303484853987726</v>
      </c>
      <c r="T18" s="11">
        <f>'RD T1'!T17</f>
        <v>4.2724125590181279</v>
      </c>
      <c r="U18" s="11">
        <f t="shared" si="6"/>
        <v>4.6027610444169005</v>
      </c>
      <c r="W18" s="10" t="str">
        <f>name!D14</f>
        <v>35 Business and public service associate professionals</v>
      </c>
      <c r="X18" s="11">
        <v>8.0494852612897194</v>
      </c>
      <c r="Y18" s="11">
        <v>9.0768667421561879</v>
      </c>
      <c r="Z18" s="11">
        <v>9.314644853369364</v>
      </c>
      <c r="AA18" s="11">
        <v>9.5227365907517392</v>
      </c>
      <c r="AB18" s="11">
        <v>10.78075792136258</v>
      </c>
      <c r="AC18" s="11"/>
      <c r="AD18" s="11">
        <f t="shared" si="4"/>
        <v>1.4661130679932164</v>
      </c>
      <c r="AE18" s="11">
        <f>'RD T1'!T46</f>
        <v>5.3615351136587162</v>
      </c>
      <c r="AF18" s="11">
        <f t="shared" si="7"/>
        <v>6.8276481816519325</v>
      </c>
    </row>
    <row r="19" spans="1:32" x14ac:dyDescent="0.2">
      <c r="A19" s="10" t="str">
        <f>name!D15</f>
        <v>41 Administrative occupations</v>
      </c>
      <c r="B19" s="11">
        <v>32.685920067305119</v>
      </c>
      <c r="C19" s="11">
        <v>32.107616878531623</v>
      </c>
      <c r="D19" s="11">
        <v>33.3253943093017</v>
      </c>
      <c r="E19" s="11">
        <v>34.70830646115423</v>
      </c>
      <c r="F19" s="11">
        <v>34.781043027734128</v>
      </c>
      <c r="G19" s="11"/>
      <c r="H19" s="11">
        <f t="shared" si="2"/>
        <v>1.4556487184324283</v>
      </c>
      <c r="I19" s="11">
        <f>'RD T1'!E18</f>
        <v>17.254816283900212</v>
      </c>
      <c r="J19" s="11">
        <f t="shared" si="5"/>
        <v>18.71046500233264</v>
      </c>
      <c r="L19" s="10" t="str">
        <f>name!D15</f>
        <v>41 Administrative occupations</v>
      </c>
      <c r="M19" s="11">
        <v>10.323371852311515</v>
      </c>
      <c r="N19" s="11">
        <v>9.8291559295917157</v>
      </c>
      <c r="O19" s="11">
        <v>11.590134309116495</v>
      </c>
      <c r="P19" s="11">
        <v>12.630442731001581</v>
      </c>
      <c r="Q19" s="11">
        <v>14.370831052817156</v>
      </c>
      <c r="R19" s="11"/>
      <c r="S19" s="11">
        <f t="shared" si="3"/>
        <v>2.7806967437006609</v>
      </c>
      <c r="T19" s="11">
        <f>'RD T1'!T18</f>
        <v>4.9908909680645701</v>
      </c>
      <c r="U19" s="11">
        <f t="shared" si="6"/>
        <v>7.771587711765231</v>
      </c>
      <c r="W19" s="10" t="str">
        <f>name!D15</f>
        <v>41 Administrative occupations</v>
      </c>
      <c r="X19" s="11">
        <v>22.362548214993602</v>
      </c>
      <c r="Y19" s="11">
        <v>22.278460948939923</v>
      </c>
      <c r="Z19" s="11">
        <v>21.735260000185111</v>
      </c>
      <c r="AA19" s="11">
        <v>22.0778637301527</v>
      </c>
      <c r="AB19" s="11">
        <v>20.410211974916997</v>
      </c>
      <c r="AC19" s="11"/>
      <c r="AD19" s="11">
        <f t="shared" si="4"/>
        <v>-1.3250480252681136</v>
      </c>
      <c r="AE19" s="11">
        <f>'RD T1'!T47</f>
        <v>12.263925315835637</v>
      </c>
      <c r="AF19" s="11">
        <f t="shared" si="7"/>
        <v>10.938877290567524</v>
      </c>
    </row>
    <row r="20" spans="1:32" x14ac:dyDescent="0.2">
      <c r="A20" s="10" t="str">
        <f>name!D16</f>
        <v>42 Secretarial and related occupations</v>
      </c>
      <c r="B20" s="11">
        <v>7.6931144665856133</v>
      </c>
      <c r="C20" s="11">
        <v>6.9488660378585037</v>
      </c>
      <c r="D20" s="11">
        <v>6.7666484697752765</v>
      </c>
      <c r="E20" s="11">
        <v>6.3166737614267756</v>
      </c>
      <c r="F20" s="11">
        <v>4.2697271234667999</v>
      </c>
      <c r="G20" s="11"/>
      <c r="H20" s="11">
        <f t="shared" si="2"/>
        <v>-2.4969213463084765</v>
      </c>
      <c r="I20" s="11">
        <f>'RD T1'!E19</f>
        <v>2.9913698976263303</v>
      </c>
      <c r="J20" s="11">
        <f t="shared" si="5"/>
        <v>0.49444855131785381</v>
      </c>
      <c r="L20" s="10" t="str">
        <f>name!D16</f>
        <v>42 Secretarial and related occupations</v>
      </c>
      <c r="M20" s="11">
        <v>0.7044165235389227</v>
      </c>
      <c r="N20" s="11">
        <v>0.52495289478826723</v>
      </c>
      <c r="O20" s="11">
        <v>0.52187126756602387</v>
      </c>
      <c r="P20" s="11">
        <v>0.46924703758632591</v>
      </c>
      <c r="Q20" s="11">
        <v>0.56389453360145592</v>
      </c>
      <c r="R20" s="11"/>
      <c r="S20" s="11">
        <f t="shared" si="3"/>
        <v>4.202326603543205E-2</v>
      </c>
      <c r="T20" s="11">
        <f>'RD T1'!T19</f>
        <v>0.16679693273510543</v>
      </c>
      <c r="U20" s="11">
        <f t="shared" si="6"/>
        <v>0.20882019877053748</v>
      </c>
      <c r="W20" s="10" t="str">
        <f>name!D16</f>
        <v>42 Secretarial and related occupations</v>
      </c>
      <c r="X20" s="11">
        <v>6.9886979430466925</v>
      </c>
      <c r="Y20" s="11">
        <v>6.4239131430702363</v>
      </c>
      <c r="Z20" s="11">
        <v>6.2447772022092565</v>
      </c>
      <c r="AA20" s="11">
        <v>5.8474267238404503</v>
      </c>
      <c r="AB20" s="11">
        <v>3.7058325898653424</v>
      </c>
      <c r="AC20" s="11"/>
      <c r="AD20" s="11">
        <f t="shared" si="4"/>
        <v>-2.5389446123439141</v>
      </c>
      <c r="AE20" s="11">
        <f>'RD T1'!T48</f>
        <v>2.824572964891225</v>
      </c>
      <c r="AF20" s="11">
        <f t="shared" si="7"/>
        <v>0.28562835254731089</v>
      </c>
    </row>
    <row r="21" spans="1:32" x14ac:dyDescent="0.2">
      <c r="A21" s="10" t="str">
        <f>name!D17</f>
        <v>51 Skilled agricultural and related trades</v>
      </c>
      <c r="B21" s="11">
        <v>8.9841239096406174</v>
      </c>
      <c r="C21" s="11">
        <v>7.8656376167525472</v>
      </c>
      <c r="D21" s="11">
        <v>6.4231916280497341</v>
      </c>
      <c r="E21" s="11">
        <v>6.2836478290192055</v>
      </c>
      <c r="F21" s="11">
        <v>6.3204685479162883</v>
      </c>
      <c r="G21" s="11"/>
      <c r="H21" s="11">
        <f t="shared" si="2"/>
        <v>-0.10272308013344578</v>
      </c>
      <c r="I21" s="11">
        <f>'RD T1'!E20</f>
        <v>3.5333990700659847</v>
      </c>
      <c r="J21" s="11">
        <f t="shared" si="5"/>
        <v>3.430675989932539</v>
      </c>
      <c r="L21" s="10" t="str">
        <f>name!D17</f>
        <v>51 Skilled agricultural and related trades</v>
      </c>
      <c r="M21" s="11">
        <v>7.8122570292314437</v>
      </c>
      <c r="N21" s="11">
        <v>6.4631486086634897</v>
      </c>
      <c r="O21" s="11">
        <v>5.0278685476743288</v>
      </c>
      <c r="P21" s="11">
        <v>4.857122375380543</v>
      </c>
      <c r="Q21" s="11">
        <v>4.7746655814902379</v>
      </c>
      <c r="R21" s="11"/>
      <c r="S21" s="11">
        <f t="shared" si="3"/>
        <v>-0.25320296618409088</v>
      </c>
      <c r="T21" s="11">
        <f>'RD T1'!T20</f>
        <v>2.5120010344641663</v>
      </c>
      <c r="U21" s="11">
        <f t="shared" si="6"/>
        <v>2.2587980682800755</v>
      </c>
      <c r="W21" s="10" t="str">
        <f>name!D17</f>
        <v>51 Skilled agricultural and related trades</v>
      </c>
      <c r="X21" s="11">
        <v>1.171866880409179</v>
      </c>
      <c r="Y21" s="11">
        <v>1.4024890080890509</v>
      </c>
      <c r="Z21" s="11">
        <v>1.3953230803754189</v>
      </c>
      <c r="AA21" s="11">
        <v>1.4265254536386625</v>
      </c>
      <c r="AB21" s="11">
        <v>1.5458029664260542</v>
      </c>
      <c r="AC21" s="11"/>
      <c r="AD21" s="11">
        <f t="shared" si="4"/>
        <v>0.15047988605063534</v>
      </c>
      <c r="AE21" s="11">
        <f>'RD T1'!T49</f>
        <v>1.0213980356018184</v>
      </c>
      <c r="AF21" s="11">
        <f t="shared" si="7"/>
        <v>1.1718779216524537</v>
      </c>
    </row>
    <row r="22" spans="1:32" x14ac:dyDescent="0.2">
      <c r="A22" s="10" t="str">
        <f>name!D18</f>
        <v>52 Skilled metal, electrical and electronic trades</v>
      </c>
      <c r="B22" s="11">
        <v>16.735117185855863</v>
      </c>
      <c r="C22" s="11">
        <v>18.030849717711821</v>
      </c>
      <c r="D22" s="11">
        <v>15.052769973223571</v>
      </c>
      <c r="E22" s="11">
        <v>14.829182602820067</v>
      </c>
      <c r="F22" s="11">
        <v>14.00235742829617</v>
      </c>
      <c r="G22" s="11"/>
      <c r="H22" s="11">
        <f t="shared" si="2"/>
        <v>-1.0504125449274007</v>
      </c>
      <c r="I22" s="11">
        <f>'RD T1'!E21</f>
        <v>5.4768679625728458</v>
      </c>
      <c r="J22" s="11">
        <f t="shared" si="5"/>
        <v>4.4264554176454451</v>
      </c>
      <c r="L22" s="10" t="str">
        <f>name!D18</f>
        <v>52 Skilled metal, electrical and electronic trades</v>
      </c>
      <c r="M22" s="11">
        <v>16.506018993226121</v>
      </c>
      <c r="N22" s="11">
        <v>17.640175201341549</v>
      </c>
      <c r="O22" s="11">
        <v>14.744646508098507</v>
      </c>
      <c r="P22" s="11">
        <v>14.313112513038655</v>
      </c>
      <c r="Q22" s="11">
        <v>13.367303614747749</v>
      </c>
      <c r="R22" s="11"/>
      <c r="S22" s="11">
        <f t="shared" si="3"/>
        <v>-1.3773428933507574</v>
      </c>
      <c r="T22" s="11">
        <f>'RD T1'!T21</f>
        <v>5.178180828688081</v>
      </c>
      <c r="U22" s="11">
        <f t="shared" si="6"/>
        <v>3.8008379353373236</v>
      </c>
      <c r="W22" s="10" t="str">
        <f>name!D18</f>
        <v>52 Skilled metal, electrical and electronic trades</v>
      </c>
      <c r="X22" s="11">
        <v>0.22909819262976511</v>
      </c>
      <c r="Y22" s="11">
        <v>0.39067451637030259</v>
      </c>
      <c r="Z22" s="11">
        <v>0.30812346512506472</v>
      </c>
      <c r="AA22" s="11">
        <v>0.51607008978142921</v>
      </c>
      <c r="AB22" s="11">
        <v>0.63505381354841972</v>
      </c>
      <c r="AC22" s="11"/>
      <c r="AD22" s="11">
        <f t="shared" si="4"/>
        <v>0.326930348423355</v>
      </c>
      <c r="AE22" s="11">
        <f>'RD T1'!T50</f>
        <v>0.29868713388476592</v>
      </c>
      <c r="AF22" s="11">
        <f t="shared" si="7"/>
        <v>0.62561748230812086</v>
      </c>
    </row>
    <row r="23" spans="1:32" x14ac:dyDescent="0.2">
      <c r="A23" s="10" t="str">
        <f>name!D19</f>
        <v>53 Skilled construction and building trades</v>
      </c>
      <c r="B23" s="11">
        <v>12.280382263541714</v>
      </c>
      <c r="C23" s="11">
        <v>15.645699294023268</v>
      </c>
      <c r="D23" s="11">
        <v>12.73064512135444</v>
      </c>
      <c r="E23" s="11">
        <v>12.297149801359623</v>
      </c>
      <c r="F23" s="11">
        <v>10.671727345981086</v>
      </c>
      <c r="G23" s="11"/>
      <c r="H23" s="11">
        <f t="shared" si="2"/>
        <v>-2.0589177753733541</v>
      </c>
      <c r="I23" s="11">
        <f>'RD T1'!E22</f>
        <v>4.9692825700119476</v>
      </c>
      <c r="J23" s="11">
        <f t="shared" si="5"/>
        <v>2.9103647946385935</v>
      </c>
      <c r="L23" s="10" t="str">
        <f>name!D19</f>
        <v>53 Skilled construction and building trades</v>
      </c>
      <c r="M23" s="11">
        <v>12.116482098552375</v>
      </c>
      <c r="N23" s="11">
        <v>15.479769069087819</v>
      </c>
      <c r="O23" s="11">
        <v>12.529742935764173</v>
      </c>
      <c r="P23" s="11">
        <v>12.180341495648655</v>
      </c>
      <c r="Q23" s="11">
        <v>10.545217180927086</v>
      </c>
      <c r="R23" s="11"/>
      <c r="S23" s="11">
        <f t="shared" si="3"/>
        <v>-1.9845257548370867</v>
      </c>
      <c r="T23" s="11">
        <f>'RD T1'!T22</f>
        <v>4.9042760354518649</v>
      </c>
      <c r="U23" s="11">
        <f t="shared" si="6"/>
        <v>2.9197502806147781</v>
      </c>
      <c r="W23" s="10" t="str">
        <f>name!D19</f>
        <v>53 Skilled construction and building trades</v>
      </c>
      <c r="X23" s="11">
        <v>0.16390016498932158</v>
      </c>
      <c r="Y23" s="11">
        <v>0.1659302249354572</v>
      </c>
      <c r="Z23" s="11">
        <v>0.20090218559026451</v>
      </c>
      <c r="AA23" s="11">
        <v>0.11680830571097747</v>
      </c>
      <c r="AB23" s="11">
        <v>0.12651016505399143</v>
      </c>
      <c r="AC23" s="11"/>
      <c r="AD23" s="11">
        <f t="shared" si="4"/>
        <v>-7.4392020536273085E-2</v>
      </c>
      <c r="AE23" s="11">
        <f>'RD T1'!T51</f>
        <v>6.500653456008218E-2</v>
      </c>
      <c r="AF23" s="11">
        <f t="shared" si="7"/>
        <v>-9.3854859761909049E-3</v>
      </c>
    </row>
    <row r="24" spans="1:32" x14ac:dyDescent="0.2">
      <c r="A24" s="10" t="str">
        <f>name!D20</f>
        <v>54 Textiles, printing and other skilled trades</v>
      </c>
      <c r="B24" s="11">
        <v>7.0579906435899691</v>
      </c>
      <c r="C24" s="11">
        <v>6.3678481572638779</v>
      </c>
      <c r="D24" s="11">
        <v>6.4733531322980884</v>
      </c>
      <c r="E24" s="11">
        <v>6.6130570378452171</v>
      </c>
      <c r="F24" s="11">
        <v>6.729443896259407</v>
      </c>
      <c r="G24" s="11"/>
      <c r="H24" s="11">
        <f t="shared" si="2"/>
        <v>0.25609076396131858</v>
      </c>
      <c r="I24" s="11">
        <f>'RD T1'!E23</f>
        <v>2.8000792396912844</v>
      </c>
      <c r="J24" s="11">
        <f t="shared" si="5"/>
        <v>3.0561700036526029</v>
      </c>
      <c r="L24" s="10" t="str">
        <f>name!D20</f>
        <v>54 Textiles, printing and other skilled trades</v>
      </c>
      <c r="M24" s="11">
        <v>4.5787199350193024</v>
      </c>
      <c r="N24" s="11">
        <v>4.135242214900221</v>
      </c>
      <c r="O24" s="11">
        <v>3.8521573824077979</v>
      </c>
      <c r="P24" s="11">
        <v>3.933890601178716</v>
      </c>
      <c r="Q24" s="11">
        <v>3.8950860514908485</v>
      </c>
      <c r="R24" s="11"/>
      <c r="S24" s="11">
        <f t="shared" si="3"/>
        <v>4.2928669083050597E-2</v>
      </c>
      <c r="T24" s="11">
        <f>'RD T1'!T23</f>
        <v>1.247742313272227</v>
      </c>
      <c r="U24" s="11">
        <f t="shared" si="6"/>
        <v>1.2906709823552776</v>
      </c>
      <c r="W24" s="10" t="str">
        <f>name!D20</f>
        <v>54 Textiles, printing and other skilled trades</v>
      </c>
      <c r="X24" s="11">
        <v>2.479270708570668</v>
      </c>
      <c r="Y24" s="11">
        <v>2.2326059423636564</v>
      </c>
      <c r="Z24" s="11">
        <v>2.6211957498902869</v>
      </c>
      <c r="AA24" s="11">
        <v>2.679166436666506</v>
      </c>
      <c r="AB24" s="11">
        <v>2.8343578447685558</v>
      </c>
      <c r="AC24" s="11"/>
      <c r="AD24" s="11">
        <f t="shared" si="4"/>
        <v>0.21316209487826887</v>
      </c>
      <c r="AE24" s="11">
        <f>'RD T1'!T52</f>
        <v>1.5523369264190578</v>
      </c>
      <c r="AF24" s="11">
        <f t="shared" si="7"/>
        <v>1.7654990212973267</v>
      </c>
    </row>
    <row r="25" spans="1:32" x14ac:dyDescent="0.2">
      <c r="A25" s="10" t="str">
        <f>name!D21</f>
        <v>61 Caring personal service occupations</v>
      </c>
      <c r="B25" s="11">
        <v>25.213647993322166</v>
      </c>
      <c r="C25" s="11">
        <v>26.008529373643785</v>
      </c>
      <c r="D25" s="11">
        <v>25.108076134884829</v>
      </c>
      <c r="E25" s="11">
        <v>26.168795612303317</v>
      </c>
      <c r="F25" s="11">
        <v>28.520736638102896</v>
      </c>
      <c r="G25" s="11"/>
      <c r="H25" s="11">
        <f t="shared" si="2"/>
        <v>3.412660503218067</v>
      </c>
      <c r="I25" s="11">
        <f>'RD T1'!E24</f>
        <v>15.211714570085137</v>
      </c>
      <c r="J25" s="11">
        <f t="shared" si="5"/>
        <v>18.624375073303206</v>
      </c>
      <c r="L25" s="10" t="str">
        <f>name!D21</f>
        <v>61 Caring personal service occupations</v>
      </c>
      <c r="M25" s="11">
        <v>2.8759422234008678</v>
      </c>
      <c r="N25" s="11">
        <v>2.9806396237455766</v>
      </c>
      <c r="O25" s="11">
        <v>2.7843928311449364</v>
      </c>
      <c r="P25" s="11">
        <v>3.3052705396815449</v>
      </c>
      <c r="Q25" s="11">
        <v>3.7654982583276371</v>
      </c>
      <c r="R25" s="11"/>
      <c r="S25" s="11">
        <f t="shared" si="3"/>
        <v>0.98110542718270066</v>
      </c>
      <c r="T25" s="11">
        <f>'RD T1'!T24</f>
        <v>1.4884186840320932</v>
      </c>
      <c r="U25" s="11">
        <f t="shared" si="6"/>
        <v>2.4695241112147936</v>
      </c>
      <c r="W25" s="10" t="str">
        <f>name!D21</f>
        <v>61 Caring personal service occupations</v>
      </c>
      <c r="X25" s="11">
        <v>22.3377057699213</v>
      </c>
      <c r="Y25" s="11">
        <v>23.027889749898204</v>
      </c>
      <c r="Z25" s="11">
        <v>22.323683303739895</v>
      </c>
      <c r="AA25" s="11">
        <v>22.86352507262178</v>
      </c>
      <c r="AB25" s="11">
        <v>24.755238379775268</v>
      </c>
      <c r="AC25" s="11"/>
      <c r="AD25" s="11">
        <f t="shared" si="4"/>
        <v>2.431555076035373</v>
      </c>
      <c r="AE25" s="11">
        <f>'RD T1'!T53</f>
        <v>13.723295886053043</v>
      </c>
      <c r="AF25" s="11">
        <f t="shared" si="7"/>
        <v>16.154850962088418</v>
      </c>
    </row>
    <row r="26" spans="1:32" x14ac:dyDescent="0.2">
      <c r="A26" s="10" t="str">
        <f>name!D22</f>
        <v>62 Leisure, travel and related personal service occupations</v>
      </c>
      <c r="B26" s="11">
        <v>7.817482823450562</v>
      </c>
      <c r="C26" s="11">
        <v>7.0889067847778211</v>
      </c>
      <c r="D26" s="11">
        <v>6.4729608499034352</v>
      </c>
      <c r="E26" s="11">
        <v>5.9968370651173197</v>
      </c>
      <c r="F26" s="11">
        <v>6.1462120872531436</v>
      </c>
      <c r="G26" s="11"/>
      <c r="H26" s="11">
        <f t="shared" si="2"/>
        <v>-0.32674876265029162</v>
      </c>
      <c r="I26" s="11">
        <f>'RD T1'!E25</f>
        <v>3.1192949618529044</v>
      </c>
      <c r="J26" s="11">
        <f t="shared" si="5"/>
        <v>2.7925461992026128</v>
      </c>
      <c r="L26" s="10" t="str">
        <f>name!D22</f>
        <v>62 Leisure, travel and related personal service occupations</v>
      </c>
      <c r="M26" s="11">
        <v>2.012619630319529</v>
      </c>
      <c r="N26" s="11">
        <v>1.991661132339323</v>
      </c>
      <c r="O26" s="11">
        <v>1.8727195461736712</v>
      </c>
      <c r="P26" s="11">
        <v>1.795251675607423</v>
      </c>
      <c r="Q26" s="11">
        <v>1.8988897119196477</v>
      </c>
      <c r="R26" s="11"/>
      <c r="S26" s="11">
        <f t="shared" si="3"/>
        <v>2.6170165745976526E-2</v>
      </c>
      <c r="T26" s="11">
        <f>'RD T1'!T25</f>
        <v>0.7966320383606047</v>
      </c>
      <c r="U26" s="11">
        <f t="shared" si="6"/>
        <v>0.82280220410658123</v>
      </c>
      <c r="W26" s="10" t="str">
        <f>name!D22</f>
        <v>62 Leisure, travel and related personal service occupations</v>
      </c>
      <c r="X26" s="11">
        <v>5.8048631931310322</v>
      </c>
      <c r="Y26" s="11">
        <v>5.097245652438497</v>
      </c>
      <c r="Z26" s="11">
        <v>4.6002413037297591</v>
      </c>
      <c r="AA26" s="11">
        <v>4.201585389509896</v>
      </c>
      <c r="AB26" s="11">
        <v>4.2473223753334928</v>
      </c>
      <c r="AC26" s="11"/>
      <c r="AD26" s="11">
        <f t="shared" si="4"/>
        <v>-0.35291892839626637</v>
      </c>
      <c r="AE26" s="11">
        <f>'RD T1'!T54</f>
        <v>2.3226629234922993</v>
      </c>
      <c r="AF26" s="11">
        <f t="shared" si="7"/>
        <v>1.9697439950960329</v>
      </c>
    </row>
    <row r="27" spans="1:32" x14ac:dyDescent="0.2">
      <c r="A27" s="10" t="str">
        <f>name!D23</f>
        <v>63 Community and civil enforcement occupations</v>
      </c>
      <c r="B27" s="11">
        <v>0.33009356049469979</v>
      </c>
      <c r="C27" s="11">
        <v>0.27919039310809823</v>
      </c>
      <c r="D27" s="11">
        <v>0.33922503199278353</v>
      </c>
      <c r="E27" s="11">
        <v>0.25623151093719099</v>
      </c>
      <c r="F27" s="11">
        <v>0.28305222138874875</v>
      </c>
      <c r="G27" s="11"/>
      <c r="H27" s="11">
        <f t="shared" si="2"/>
        <v>-5.6172810604034784E-2</v>
      </c>
      <c r="I27" s="11">
        <f>'RD T1'!E26</f>
        <v>0.13700513687603605</v>
      </c>
      <c r="J27" s="11">
        <f t="shared" si="5"/>
        <v>8.0832326272001265E-2</v>
      </c>
      <c r="L27" s="10" t="str">
        <f>name!D23</f>
        <v>63 Community and civil enforcement occupations</v>
      </c>
      <c r="M27" s="11">
        <v>0.2502175809257795</v>
      </c>
      <c r="N27" s="11">
        <v>0.18505287079496691</v>
      </c>
      <c r="O27" s="11">
        <v>0.25979930458647671</v>
      </c>
      <c r="P27" s="11">
        <v>0.14876422047652402</v>
      </c>
      <c r="Q27" s="11">
        <v>0.17255456381239323</v>
      </c>
      <c r="R27" s="11"/>
      <c r="S27" s="11">
        <f t="shared" si="3"/>
        <v>-8.7244740774083479E-2</v>
      </c>
      <c r="T27" s="11">
        <f>'RD T1'!T26</f>
        <v>6.7697431234805774E-2</v>
      </c>
      <c r="U27" s="11">
        <f t="shared" si="6"/>
        <v>-1.9547309539277705E-2</v>
      </c>
      <c r="W27" s="10" t="str">
        <f>name!D23</f>
        <v>63 Community and civil enforcement occupations</v>
      </c>
      <c r="X27" s="11">
        <v>7.9875979568919772E-2</v>
      </c>
      <c r="Y27" s="11">
        <v>9.4137522313131675E-2</v>
      </c>
      <c r="Z27" s="11">
        <v>7.9425727406306434E-2</v>
      </c>
      <c r="AA27" s="11">
        <v>0.1074672904606666</v>
      </c>
      <c r="AB27" s="11">
        <v>0.11049765757635531</v>
      </c>
      <c r="AC27" s="11"/>
      <c r="AD27" s="11">
        <f t="shared" si="4"/>
        <v>3.1071930170048875E-2</v>
      </c>
      <c r="AE27" s="11">
        <f>'RD T1'!T55</f>
        <v>6.9307705641230261E-2</v>
      </c>
      <c r="AF27" s="11">
        <f t="shared" si="7"/>
        <v>0.10037963581127914</v>
      </c>
    </row>
    <row r="28" spans="1:32" x14ac:dyDescent="0.2">
      <c r="A28" s="10" t="str">
        <f>name!D24</f>
        <v>71 Sales occupations</v>
      </c>
      <c r="B28" s="11">
        <v>21.69964583795289</v>
      </c>
      <c r="C28" s="11">
        <v>20.575753062224358</v>
      </c>
      <c r="D28" s="11">
        <v>20.205775477287627</v>
      </c>
      <c r="E28" s="11">
        <v>19.75029126238644</v>
      </c>
      <c r="F28" s="11">
        <v>19.424890453331766</v>
      </c>
      <c r="G28" s="11"/>
      <c r="H28" s="11">
        <f t="shared" si="2"/>
        <v>-0.7808850239558609</v>
      </c>
      <c r="I28" s="11">
        <f>'RD T1'!E27</f>
        <v>8.9609533144983224</v>
      </c>
      <c r="J28" s="11">
        <f t="shared" si="5"/>
        <v>8.1800682905424615</v>
      </c>
      <c r="L28" s="10" t="str">
        <f>name!D24</f>
        <v>71 Sales occupations</v>
      </c>
      <c r="M28" s="11">
        <v>8.6511652597163646</v>
      </c>
      <c r="N28" s="11">
        <v>8.751002120502875</v>
      </c>
      <c r="O28" s="11">
        <v>8.6585270467415665</v>
      </c>
      <c r="P28" s="11">
        <v>8.5570172368979307</v>
      </c>
      <c r="Q28" s="11">
        <v>8.495608213099926</v>
      </c>
      <c r="R28" s="11"/>
      <c r="S28" s="11">
        <f t="shared" si="3"/>
        <v>-0.1629188336416405</v>
      </c>
      <c r="T28" s="11">
        <f>'RD T1'!T27</f>
        <v>2.7907288350108166</v>
      </c>
      <c r="U28" s="11">
        <f t="shared" si="6"/>
        <v>2.6278100013691761</v>
      </c>
      <c r="W28" s="10" t="str">
        <f>name!D24</f>
        <v>71 Sales occupations</v>
      </c>
      <c r="X28" s="11">
        <v>13.048480578236543</v>
      </c>
      <c r="Y28" s="11">
        <v>11.824750941721524</v>
      </c>
      <c r="Z28" s="11">
        <v>11.547248430546055</v>
      </c>
      <c r="AA28" s="11">
        <v>11.193274025488495</v>
      </c>
      <c r="AB28" s="11">
        <v>10.929282240231899</v>
      </c>
      <c r="AC28" s="11"/>
      <c r="AD28" s="11">
        <f t="shared" si="4"/>
        <v>-0.61796619031415645</v>
      </c>
      <c r="AE28" s="11">
        <f>'RD T1'!T56</f>
        <v>6.1702244794875059</v>
      </c>
      <c r="AF28" s="11">
        <f t="shared" si="7"/>
        <v>5.5522582891733494</v>
      </c>
    </row>
    <row r="29" spans="1:32" x14ac:dyDescent="0.2">
      <c r="A29" s="10" t="str">
        <f>name!D25</f>
        <v>72 Customer service occupations</v>
      </c>
      <c r="B29" s="11">
        <v>5.5925423080969301</v>
      </c>
      <c r="C29" s="11">
        <v>6.117705057613537</v>
      </c>
      <c r="D29" s="11">
        <v>6.2337407614928555</v>
      </c>
      <c r="E29" s="11">
        <v>7.0696762475460195</v>
      </c>
      <c r="F29" s="11">
        <v>8.0827696754456966</v>
      </c>
      <c r="G29" s="11"/>
      <c r="H29" s="11">
        <f t="shared" si="2"/>
        <v>1.8490289139528411</v>
      </c>
      <c r="I29" s="11">
        <f>'RD T1'!E28</f>
        <v>3.2903479816347692</v>
      </c>
      <c r="J29" s="11">
        <f t="shared" si="5"/>
        <v>5.1393768955876098</v>
      </c>
      <c r="L29" s="10" t="str">
        <f>name!D25</f>
        <v>72 Customer service occupations</v>
      </c>
      <c r="M29" s="11">
        <v>2.3984690500652612</v>
      </c>
      <c r="N29" s="11">
        <v>2.2719635806558216</v>
      </c>
      <c r="O29" s="11">
        <v>2.588067655910097</v>
      </c>
      <c r="P29" s="11">
        <v>3.3079296380977978</v>
      </c>
      <c r="Q29" s="11">
        <v>3.8999713721384892</v>
      </c>
      <c r="R29" s="11"/>
      <c r="S29" s="11">
        <f t="shared" si="3"/>
        <v>1.3119037162283922</v>
      </c>
      <c r="T29" s="11">
        <f>'RD T1'!T28</f>
        <v>1.1833701975404896</v>
      </c>
      <c r="U29" s="11">
        <f t="shared" si="6"/>
        <v>2.495273913768882</v>
      </c>
      <c r="W29" s="10" t="str">
        <f>name!D25</f>
        <v>72 Customer service occupations</v>
      </c>
      <c r="X29" s="11">
        <v>3.1940732580316649</v>
      </c>
      <c r="Y29" s="11">
        <v>3.8457414769577181</v>
      </c>
      <c r="Z29" s="11">
        <v>3.6456731055827518</v>
      </c>
      <c r="AA29" s="11">
        <v>3.7617466094482235</v>
      </c>
      <c r="AB29" s="11">
        <v>4.1827983033072078</v>
      </c>
      <c r="AC29" s="11"/>
      <c r="AD29" s="11">
        <f t="shared" si="4"/>
        <v>0.53712519772445599</v>
      </c>
      <c r="AE29" s="11">
        <f>'RD T1'!T57</f>
        <v>2.1069777840942785</v>
      </c>
      <c r="AF29" s="11">
        <f t="shared" si="7"/>
        <v>2.6441029818187345</v>
      </c>
    </row>
    <row r="30" spans="1:32" x14ac:dyDescent="0.2">
      <c r="A30" s="10" t="str">
        <f>name!D26</f>
        <v>81 Process, plant and machine operatives</v>
      </c>
      <c r="B30" s="11">
        <v>14.967783376689281</v>
      </c>
      <c r="C30" s="11">
        <v>15.042487678239599</v>
      </c>
      <c r="D30" s="11">
        <v>13.063744095944887</v>
      </c>
      <c r="E30" s="11">
        <v>13.596800683154671</v>
      </c>
      <c r="F30" s="11">
        <v>12.795752498465106</v>
      </c>
      <c r="G30" s="11"/>
      <c r="H30" s="11">
        <f t="shared" si="2"/>
        <v>-0.26799159747978152</v>
      </c>
      <c r="I30" s="11">
        <f>'RD T1'!E29</f>
        <v>5.3594938001913635</v>
      </c>
      <c r="J30" s="11">
        <f t="shared" si="5"/>
        <v>5.0915022027115819</v>
      </c>
      <c r="L30" s="10" t="str">
        <f>name!D26</f>
        <v>81 Process, plant and machine operatives</v>
      </c>
      <c r="M30" s="11">
        <v>11.752458318998668</v>
      </c>
      <c r="N30" s="11">
        <v>11.588688941179845</v>
      </c>
      <c r="O30" s="11">
        <v>9.9938214718934262</v>
      </c>
      <c r="P30" s="11">
        <v>10.061581370729963</v>
      </c>
      <c r="Q30" s="11">
        <v>9.2769991349706569</v>
      </c>
      <c r="R30" s="11"/>
      <c r="S30" s="11">
        <f t="shared" si="3"/>
        <v>-0.71682233692276931</v>
      </c>
      <c r="T30" s="11">
        <f>'RD T1'!T29</f>
        <v>3.5848725781354411</v>
      </c>
      <c r="U30" s="11">
        <f t="shared" si="6"/>
        <v>2.8680502412126718</v>
      </c>
      <c r="W30" s="10" t="str">
        <f>name!D26</f>
        <v>81 Process, plant and machine operatives</v>
      </c>
      <c r="X30" s="11">
        <v>3.2153250576906061</v>
      </c>
      <c r="Y30" s="11">
        <v>3.4537987370597834</v>
      </c>
      <c r="Z30" s="11">
        <v>3.0699226240514501</v>
      </c>
      <c r="AA30" s="11">
        <v>3.5352193124247044</v>
      </c>
      <c r="AB30" s="11">
        <v>3.5187533634944614</v>
      </c>
      <c r="AC30" s="11"/>
      <c r="AD30" s="11">
        <f t="shared" si="4"/>
        <v>0.44883073944301133</v>
      </c>
      <c r="AE30" s="11">
        <f>'RD T1'!T58</f>
        <v>1.7746212220559212</v>
      </c>
      <c r="AF30" s="11">
        <f t="shared" si="7"/>
        <v>2.2234519614989328</v>
      </c>
    </row>
    <row r="31" spans="1:32" x14ac:dyDescent="0.2">
      <c r="A31" s="10" t="str">
        <f>name!D27</f>
        <v>82 Transport and mobile machine drivers and operatives</v>
      </c>
      <c r="B31" s="11">
        <v>13.370920804432821</v>
      </c>
      <c r="C31" s="11">
        <v>14.758418108945712</v>
      </c>
      <c r="D31" s="11">
        <v>12.944153008031481</v>
      </c>
      <c r="E31" s="11">
        <v>13.373285199029501</v>
      </c>
      <c r="F31" s="11">
        <v>13.552689386163019</v>
      </c>
      <c r="G31" s="11"/>
      <c r="H31" s="11">
        <f t="shared" si="2"/>
        <v>0.6085363781315376</v>
      </c>
      <c r="I31" s="11">
        <f>'RD T1'!E30</f>
        <v>7.1021823959624317</v>
      </c>
      <c r="J31" s="11">
        <f t="shared" si="5"/>
        <v>7.7107187740939693</v>
      </c>
      <c r="L31" s="10" t="str">
        <f>name!D27</f>
        <v>82 Transport and mobile machine drivers and operatives</v>
      </c>
      <c r="M31" s="11">
        <v>12.714324329736082</v>
      </c>
      <c r="N31" s="11">
        <v>14.049083426536782</v>
      </c>
      <c r="O31" s="11">
        <v>12.34495480675039</v>
      </c>
      <c r="P31" s="11">
        <v>12.572858031105334</v>
      </c>
      <c r="Q31" s="11">
        <v>12.639685260011076</v>
      </c>
      <c r="R31" s="11"/>
      <c r="S31" s="11">
        <f t="shared" si="3"/>
        <v>0.29473045326068537</v>
      </c>
      <c r="T31" s="11">
        <f>'RD T1'!T30</f>
        <v>6.5794664868547335</v>
      </c>
      <c r="U31" s="11">
        <f t="shared" si="6"/>
        <v>6.8741969401154188</v>
      </c>
      <c r="W31" s="10" t="str">
        <f>name!D27</f>
        <v>82 Transport and mobile machine drivers and operatives</v>
      </c>
      <c r="X31" s="11">
        <v>0.65659647469674121</v>
      </c>
      <c r="Y31" s="11">
        <v>0.70933468240893671</v>
      </c>
      <c r="Z31" s="11">
        <v>0.59919820128110779</v>
      </c>
      <c r="AA31" s="11">
        <v>0.80042716792416591</v>
      </c>
      <c r="AB31" s="11">
        <v>0.91300412615193682</v>
      </c>
      <c r="AC31" s="11"/>
      <c r="AD31" s="11">
        <f t="shared" si="4"/>
        <v>0.31380592487082903</v>
      </c>
      <c r="AE31" s="11">
        <f>'RD T1'!T59</f>
        <v>0.52271590910770027</v>
      </c>
      <c r="AF31" s="11">
        <f t="shared" si="7"/>
        <v>0.83652183397852931</v>
      </c>
    </row>
    <row r="32" spans="1:32" x14ac:dyDescent="0.2">
      <c r="A32" s="10" t="str">
        <f>name!D28</f>
        <v>91 Elementary trades and related occupations</v>
      </c>
      <c r="B32" s="11">
        <v>8.4504142351770923</v>
      </c>
      <c r="C32" s="11">
        <v>7.5825918952971145</v>
      </c>
      <c r="D32" s="11">
        <v>6.3339568473054451</v>
      </c>
      <c r="E32" s="11">
        <v>10.858766370851793</v>
      </c>
      <c r="F32" s="11">
        <v>12.170431694137561</v>
      </c>
      <c r="G32" s="11"/>
      <c r="H32" s="11">
        <f t="shared" si="2"/>
        <v>5.8364748468321155</v>
      </c>
      <c r="I32" s="11">
        <f>'RD T1'!E31</f>
        <v>5.1280500898710146</v>
      </c>
      <c r="J32" s="11">
        <f t="shared" si="5"/>
        <v>10.96452493670313</v>
      </c>
      <c r="L32" s="10" t="str">
        <f>name!D28</f>
        <v>91 Elementary trades and related occupations</v>
      </c>
      <c r="M32" s="11">
        <v>6.1380559813411208</v>
      </c>
      <c r="N32" s="11">
        <v>5.6149873609685406</v>
      </c>
      <c r="O32" s="11">
        <v>4.7987597357803704</v>
      </c>
      <c r="P32" s="11">
        <v>6.4435526509435377</v>
      </c>
      <c r="Q32" s="11">
        <v>7.0471596203284559</v>
      </c>
      <c r="R32" s="11"/>
      <c r="S32" s="11">
        <f t="shared" si="3"/>
        <v>2.2483998845480855</v>
      </c>
      <c r="T32" s="11">
        <f>'RD T1'!T31</f>
        <v>2.2293049033411498</v>
      </c>
      <c r="U32" s="11">
        <f t="shared" si="6"/>
        <v>4.4777047878892358</v>
      </c>
      <c r="W32" s="10" t="str">
        <f>name!D28</f>
        <v>91 Elementary trades and related occupations</v>
      </c>
      <c r="X32" s="11">
        <v>2.3123582538359702</v>
      </c>
      <c r="Y32" s="11">
        <v>1.9676045343285689</v>
      </c>
      <c r="Z32" s="11">
        <v>1.535197111525078</v>
      </c>
      <c r="AA32" s="11">
        <v>4.4152137199082508</v>
      </c>
      <c r="AB32" s="11">
        <v>5.1232720738091055</v>
      </c>
      <c r="AC32" s="11"/>
      <c r="AD32" s="11">
        <f t="shared" si="4"/>
        <v>3.5880749622840273</v>
      </c>
      <c r="AE32" s="11">
        <f>'RD T1'!T60</f>
        <v>2.8987451865298648</v>
      </c>
      <c r="AF32" s="11">
        <f t="shared" si="7"/>
        <v>6.4868201488138926</v>
      </c>
    </row>
    <row r="33" spans="1:32" x14ac:dyDescent="0.2">
      <c r="A33" s="10" t="str">
        <f>name!D29</f>
        <v>92 Elementary administration and service occupations</v>
      </c>
      <c r="B33" s="11">
        <v>31.705357845135413</v>
      </c>
      <c r="C33" s="11">
        <v>31.945005655362806</v>
      </c>
      <c r="D33" s="11">
        <v>28.852520014009031</v>
      </c>
      <c r="E33" s="11">
        <v>26.055300902500253</v>
      </c>
      <c r="F33" s="11">
        <v>24.633599326709167</v>
      </c>
      <c r="G33" s="11"/>
      <c r="H33" s="11">
        <f t="shared" ref="H33" si="8">F33-D33</f>
        <v>-4.2189206872998639</v>
      </c>
      <c r="I33" s="11">
        <f>'RD T1'!E32</f>
        <v>12.784985133658131</v>
      </c>
      <c r="J33" s="11">
        <f>SUM(H33:I33)</f>
        <v>8.5660644463582667</v>
      </c>
      <c r="L33" s="10" t="str">
        <f>name!D29</f>
        <v>92 Elementary administration and service occupations</v>
      </c>
      <c r="M33" s="11">
        <v>15.83916755178498</v>
      </c>
      <c r="N33" s="11">
        <v>14.966737401317516</v>
      </c>
      <c r="O33" s="11">
        <v>13.942511035896063</v>
      </c>
      <c r="P33" s="11">
        <v>13.750666312067967</v>
      </c>
      <c r="Q33" s="11">
        <v>13.100376202656955</v>
      </c>
      <c r="R33" s="11"/>
      <c r="S33" s="11">
        <f t="shared" ref="S33" si="9">Q33-O33</f>
        <v>-0.84213483323910765</v>
      </c>
      <c r="T33" s="11">
        <f>'RD T1'!T32</f>
        <v>5.5059725831671766</v>
      </c>
      <c r="U33" s="11">
        <f t="shared" ref="U33" si="10">SUM(S33:T33)</f>
        <v>4.663837749928069</v>
      </c>
      <c r="W33" s="10" t="str">
        <f>name!D29</f>
        <v>92 Elementary administration and service occupations</v>
      </c>
      <c r="X33" s="11">
        <v>15.866190293350469</v>
      </c>
      <c r="Y33" s="11">
        <v>16.978268254045261</v>
      </c>
      <c r="Z33" s="11">
        <v>14.910008978112987</v>
      </c>
      <c r="AA33" s="11">
        <v>12.304634590432283</v>
      </c>
      <c r="AB33" s="11">
        <v>11.533223124052252</v>
      </c>
      <c r="AC33" s="11"/>
      <c r="AD33" s="11">
        <f t="shared" ref="AD33" si="11">AB33-Z33</f>
        <v>-3.3767858540607349</v>
      </c>
      <c r="AE33" s="11">
        <f>'RD T1'!T61</f>
        <v>7.279012550490954</v>
      </c>
      <c r="AF33" s="11">
        <f t="shared" ref="AF33" si="12">SUM(AD33:AE33)</f>
        <v>3.902226696430219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339.3060000000001</v>
      </c>
      <c r="C35" s="34">
        <f>SUM(C8:C33)</f>
        <v>360.46799999999973</v>
      </c>
      <c r="D35" s="34">
        <f>SUM(D8:D33)</f>
        <v>350.45099999999991</v>
      </c>
      <c r="E35" s="34">
        <f>SUM(E8:E33)</f>
        <v>360.00800000000004</v>
      </c>
      <c r="F35" s="34">
        <f>SUM(F8:F33)</f>
        <v>376.80799999999965</v>
      </c>
      <c r="G35" s="11"/>
      <c r="H35" s="34">
        <f>F35-D35</f>
        <v>26.356999999999744</v>
      </c>
      <c r="I35" s="34">
        <f>SUM(I8:I33)</f>
        <v>174.77391520991685</v>
      </c>
      <c r="J35" s="34">
        <f>SUM(J8:J33)</f>
        <v>201.13091520991659</v>
      </c>
      <c r="L35" s="231" t="str">
        <f>name!D3</f>
        <v>All occupations</v>
      </c>
      <c r="M35" s="34">
        <f>SUM(M8:M33)</f>
        <v>185.4582766023471</v>
      </c>
      <c r="N35" s="34">
        <f>SUM(N8:N33)</f>
        <v>197.68435330658119</v>
      </c>
      <c r="O35" s="34">
        <f>SUM(O8:O33)</f>
        <v>189.38895370829692</v>
      </c>
      <c r="P35" s="34">
        <f>SUM(P8:P33)</f>
        <v>193.71429954345356</v>
      </c>
      <c r="Q35" s="34">
        <f>SUM(Q8:Q33)</f>
        <v>200.472465983696</v>
      </c>
      <c r="R35" s="11"/>
      <c r="S35" s="34">
        <f>Q35-O35</f>
        <v>11.083512275399073</v>
      </c>
      <c r="T35" s="34">
        <f>SUM(T8:T33)</f>
        <v>78.344444570875751</v>
      </c>
      <c r="U35" s="34">
        <f>SUM(U8:U33)</f>
        <v>89.427956846274895</v>
      </c>
      <c r="W35" s="231" t="str">
        <f>name!D3</f>
        <v>All occupations</v>
      </c>
      <c r="X35" s="34">
        <f>SUM(X8:X33)</f>
        <v>153.84772339765294</v>
      </c>
      <c r="Y35" s="34">
        <f>SUM(Y8:Y33)</f>
        <v>162.7836466934188</v>
      </c>
      <c r="Z35" s="34">
        <f>SUM(Z8:Z33)</f>
        <v>161.06204629170296</v>
      </c>
      <c r="AA35" s="34">
        <f>SUM(AA8:AA33)</f>
        <v>166.29370045654647</v>
      </c>
      <c r="AB35" s="34">
        <f>SUM(AB8:AB33)</f>
        <v>176.33553401630374</v>
      </c>
      <c r="AC35" s="11"/>
      <c r="AD35" s="34">
        <f t="shared" ref="AD35" si="13">AB35-Z35</f>
        <v>15.273487724600784</v>
      </c>
      <c r="AE35" s="34">
        <f>SUM(AE8:AE33)</f>
        <v>96.429470639041114</v>
      </c>
      <c r="AF35" s="34">
        <f>SUM(AF8:AF33)</f>
        <v>111.70295836364181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The Marches (Continued)</v>
      </c>
      <c r="L38" s="19" t="str">
        <f>CONCATENATE(L$1," (Continued)")</f>
        <v>Occupation Table 2.1  Males: Employment Change by Occupation (SOC 2020) and Replacement Demand, 2015-2035, The Marches (Continued)</v>
      </c>
      <c r="W38" s="19" t="str">
        <f>CONCATENATE(W$1," (Continued)")</f>
        <v>Occupation Table 2.2  Females: Employment Change by Occupation (SOC 2020) and Replacement Demand, 2015-2035, The Marches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5.650745818700349</v>
      </c>
      <c r="C45" s="173">
        <f t="shared" si="20"/>
        <v>6.510367869043872</v>
      </c>
      <c r="D45" s="173">
        <f t="shared" si="20"/>
        <v>6.8754183924589682</v>
      </c>
      <c r="E45" s="173">
        <f t="shared" si="20"/>
        <v>6.0705369489570549</v>
      </c>
      <c r="F45" s="173">
        <f t="shared" si="20"/>
        <v>6.4050942534788975</v>
      </c>
      <c r="H45" s="68">
        <f t="shared" ref="H45:H70" si="21">IF(D8&gt;0,(H8/D8)*100,0)</f>
        <v>0.16574015212042401</v>
      </c>
      <c r="I45" s="69">
        <f t="shared" ref="I45:I70" si="22">IF(D8&gt;0,I8/D8*100,0)</f>
        <v>48.258077808706275</v>
      </c>
      <c r="J45" s="69">
        <f t="shared" ref="J45:J70" si="23">IF(D8&gt;0,(J8/D8)*100,0)</f>
        <v>48.423817960826696</v>
      </c>
      <c r="L45" t="str">
        <f t="shared" ref="L45:L70" si="24">L8</f>
        <v>11 Corporate managers and directors</v>
      </c>
      <c r="M45" s="173">
        <f t="shared" ref="M45:Q45" si="25">M8/M$35*100</f>
        <v>7.351979793558459</v>
      </c>
      <c r="N45" s="173">
        <f t="shared" si="25"/>
        <v>8.1729479497794095</v>
      </c>
      <c r="O45" s="173">
        <f t="shared" si="25"/>
        <v>8.6496301314551314</v>
      </c>
      <c r="P45" s="173">
        <f t="shared" si="25"/>
        <v>7.3759171995703783</v>
      </c>
      <c r="Q45" s="173">
        <f t="shared" si="25"/>
        <v>7.5567569791487905</v>
      </c>
      <c r="S45" s="68">
        <f t="shared" ref="S45:S70" si="26">IF(O8&gt;0,(S8/O8)*100,0)</f>
        <v>-7.5220898761095594</v>
      </c>
      <c r="T45" s="69">
        <f t="shared" ref="T45:T70" si="27">IF(O8&gt;0,T8/O8*100,0)</f>
        <v>41.986059463470177</v>
      </c>
      <c r="U45" s="69">
        <f t="shared" ref="U45:U70" si="28">IF(O8&gt;0,(U8/O8)*100,0)</f>
        <v>34.463969587360616</v>
      </c>
      <c r="W45" t="str">
        <f t="shared" ref="W45:W70" si="29">W8</f>
        <v>11 Corporate managers and directors</v>
      </c>
      <c r="X45" s="173">
        <f t="shared" ref="X45:AB45" si="30">X8/X$35*100</f>
        <v>3.5999652539528992</v>
      </c>
      <c r="Y45" s="173">
        <f t="shared" si="30"/>
        <v>4.4913317142659404</v>
      </c>
      <c r="Z45" s="173">
        <f t="shared" si="30"/>
        <v>4.7891658417065788</v>
      </c>
      <c r="AA45" s="173">
        <f t="shared" si="30"/>
        <v>4.549909166959428</v>
      </c>
      <c r="AB45" s="173">
        <f t="shared" si="30"/>
        <v>5.095791123599235</v>
      </c>
      <c r="AD45" s="68">
        <f t="shared" ref="AD45:AD70" si="31">IF(Z8&gt;0,(AD8/Z8)*100,0)</f>
        <v>16.4926075580182</v>
      </c>
      <c r="AE45" s="69">
        <f t="shared" ref="AE45:AE70" si="32">IF(Z8&gt;0,AE8/Z8*100,0)</f>
        <v>61.578144916589913</v>
      </c>
      <c r="AF45" s="69">
        <f t="shared" ref="AF45:AF70" si="33">IF(Z8&gt;0,(AF8/Z8)*100,0)</f>
        <v>78.070752474608113</v>
      </c>
    </row>
    <row r="46" spans="1:32" x14ac:dyDescent="0.2">
      <c r="A46" t="str">
        <f t="shared" si="19"/>
        <v>12 Other managers and proprietors</v>
      </c>
      <c r="B46" s="173">
        <f t="shared" si="20"/>
        <v>2.692315803764683</v>
      </c>
      <c r="C46" s="173">
        <f t="shared" si="20"/>
        <v>2.7162855177479508</v>
      </c>
      <c r="D46" s="173">
        <f t="shared" si="20"/>
        <v>2.9134885839133227</v>
      </c>
      <c r="E46" s="173">
        <f t="shared" si="20"/>
        <v>2.947590507360303</v>
      </c>
      <c r="F46" s="173">
        <f t="shared" si="20"/>
        <v>3.2963000781519471</v>
      </c>
      <c r="H46" s="68">
        <f t="shared" si="21"/>
        <v>21.648352386105259</v>
      </c>
      <c r="I46" s="69">
        <f t="shared" si="22"/>
        <v>62.258435490777671</v>
      </c>
      <c r="J46" s="69">
        <f t="shared" si="23"/>
        <v>83.90678787688293</v>
      </c>
      <c r="L46" t="str">
        <f t="shared" si="24"/>
        <v>12 Other managers and proprietors</v>
      </c>
      <c r="M46" s="173">
        <f t="shared" ref="M46:Q46" si="34">M9/M$35*100</f>
        <v>2.9661959336919579</v>
      </c>
      <c r="N46" s="173">
        <f t="shared" si="34"/>
        <v>3.0563632315253213</v>
      </c>
      <c r="O46" s="173">
        <f t="shared" si="34"/>
        <v>2.9981714063066294</v>
      </c>
      <c r="P46" s="173">
        <f t="shared" si="34"/>
        <v>3.3195987300184813</v>
      </c>
      <c r="Q46" s="173">
        <f t="shared" si="34"/>
        <v>3.7265165135736473</v>
      </c>
      <c r="S46" s="68">
        <f t="shared" si="26"/>
        <v>31.566911534053908</v>
      </c>
      <c r="T46" s="69">
        <f t="shared" si="27"/>
        <v>60.673614954736934</v>
      </c>
      <c r="U46" s="69">
        <f t="shared" si="28"/>
        <v>92.240526488790849</v>
      </c>
      <c r="W46" t="str">
        <f t="shared" si="29"/>
        <v>12 Other managers and proprietors</v>
      </c>
      <c r="X46" s="173">
        <f t="shared" ref="X46:AB46" si="35">X9/X$35*100</f>
        <v>2.362162482219246</v>
      </c>
      <c r="Y46" s="173">
        <f t="shared" si="35"/>
        <v>2.3032953661716293</v>
      </c>
      <c r="Z46" s="173">
        <f t="shared" si="35"/>
        <v>2.8139121070251081</v>
      </c>
      <c r="AA46" s="173">
        <f t="shared" si="35"/>
        <v>2.5142408851028781</v>
      </c>
      <c r="AB46" s="173">
        <f t="shared" si="35"/>
        <v>2.8071953143456292</v>
      </c>
      <c r="AD46" s="68">
        <f t="shared" si="31"/>
        <v>9.2216485009595583</v>
      </c>
      <c r="AE46" s="69">
        <f t="shared" si="32"/>
        <v>64.244015777058465</v>
      </c>
      <c r="AF46" s="69">
        <f t="shared" si="33"/>
        <v>73.465664278018011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4.7304367050736387</v>
      </c>
      <c r="C47" s="173">
        <f t="shared" si="20"/>
        <v>5.346847104700295</v>
      </c>
      <c r="D47" s="173">
        <f t="shared" si="20"/>
        <v>5.7857460554167357</v>
      </c>
      <c r="E47" s="173">
        <f t="shared" si="20"/>
        <v>6.8388111091501766</v>
      </c>
      <c r="F47" s="173">
        <f t="shared" si="20"/>
        <v>7.5228848033380871</v>
      </c>
      <c r="H47" s="68">
        <f t="shared" si="21"/>
        <v>39.803439043187474</v>
      </c>
      <c r="I47" s="69">
        <f t="shared" si="22"/>
        <v>45.550313508480066</v>
      </c>
      <c r="J47" s="69">
        <f t="shared" si="23"/>
        <v>85.353752551667554</v>
      </c>
      <c r="L47" t="str">
        <f t="shared" si="24"/>
        <v>21 Science, research, engineering and technology professionals</v>
      </c>
      <c r="M47" s="173">
        <f t="shared" ref="M47:Q47" si="36">M10/M$35*100</f>
        <v>7.2374112925028848</v>
      </c>
      <c r="N47" s="173">
        <f t="shared" si="36"/>
        <v>8.2490639230171201</v>
      </c>
      <c r="O47" s="173">
        <f t="shared" si="36"/>
        <v>8.7563328063601951</v>
      </c>
      <c r="P47" s="173">
        <f t="shared" si="36"/>
        <v>10.129140504928234</v>
      </c>
      <c r="Q47" s="173">
        <f t="shared" si="36"/>
        <v>10.994334571554585</v>
      </c>
      <c r="S47" s="68">
        <f t="shared" si="26"/>
        <v>32.90667010028104</v>
      </c>
      <c r="T47" s="69">
        <f t="shared" si="27"/>
        <v>39.46232492527929</v>
      </c>
      <c r="U47" s="69">
        <f t="shared" si="28"/>
        <v>72.368995025560338</v>
      </c>
      <c r="W47" t="str">
        <f t="shared" si="29"/>
        <v>21 Science, research, engineering and technology professionals</v>
      </c>
      <c r="X47" s="173">
        <f t="shared" ref="X47:AB47" si="37">X10/X$35*100</f>
        <v>1.7083628244691711</v>
      </c>
      <c r="Y47" s="173">
        <f t="shared" si="37"/>
        <v>1.822396912446185</v>
      </c>
      <c r="Z47" s="173">
        <f t="shared" si="37"/>
        <v>2.2927051459402752</v>
      </c>
      <c r="AA47" s="173">
        <f t="shared" si="37"/>
        <v>3.0059307750154907</v>
      </c>
      <c r="AB47" s="173">
        <f t="shared" si="37"/>
        <v>3.5762605483053433</v>
      </c>
      <c r="AD47" s="68">
        <f t="shared" si="31"/>
        <v>70.776288566500639</v>
      </c>
      <c r="AE47" s="69">
        <f t="shared" si="32"/>
        <v>72.890993738325378</v>
      </c>
      <c r="AF47" s="69">
        <f t="shared" si="33"/>
        <v>143.66728230482602</v>
      </c>
    </row>
    <row r="48" spans="1:32" x14ac:dyDescent="0.2">
      <c r="A48" t="str">
        <f t="shared" si="19"/>
        <v>22 Health professionals</v>
      </c>
      <c r="B48" s="173">
        <f t="shared" si="20"/>
        <v>4.1226683589859991</v>
      </c>
      <c r="C48" s="173">
        <f t="shared" si="20"/>
        <v>4.7826740727733474</v>
      </c>
      <c r="D48" s="173">
        <f t="shared" si="20"/>
        <v>4.8584339537377836</v>
      </c>
      <c r="E48" s="173">
        <f t="shared" si="20"/>
        <v>4.641368406859339</v>
      </c>
      <c r="F48" s="173">
        <f t="shared" si="20"/>
        <v>4.7562762601841246</v>
      </c>
      <c r="H48" s="68">
        <f t="shared" si="21"/>
        <v>5.2600519047419354</v>
      </c>
      <c r="I48" s="69">
        <f t="shared" si="22"/>
        <v>52.992093224363089</v>
      </c>
      <c r="J48" s="69">
        <f t="shared" si="23"/>
        <v>58.252145129105024</v>
      </c>
      <c r="L48" t="str">
        <f t="shared" si="24"/>
        <v>22 Health professionals</v>
      </c>
      <c r="M48" s="173">
        <f t="shared" ref="M48:Q48" si="38">M11/M$35*100</f>
        <v>1.7743720919189208</v>
      </c>
      <c r="N48" s="173">
        <f t="shared" si="38"/>
        <v>2.0846158445460428</v>
      </c>
      <c r="O48" s="173">
        <f t="shared" si="38"/>
        <v>2.3213910587724809</v>
      </c>
      <c r="P48" s="173">
        <f t="shared" si="38"/>
        <v>2.2250847788154404</v>
      </c>
      <c r="Q48" s="173">
        <f t="shared" si="38"/>
        <v>2.2919717972080491</v>
      </c>
      <c r="S48" s="68">
        <f t="shared" si="26"/>
        <v>4.5107705590530616</v>
      </c>
      <c r="T48" s="69">
        <f t="shared" si="27"/>
        <v>38.269761108368641</v>
      </c>
      <c r="U48" s="69">
        <f t="shared" si="28"/>
        <v>42.780531667421698</v>
      </c>
      <c r="W48" t="str">
        <f t="shared" si="29"/>
        <v>22 Health professionals</v>
      </c>
      <c r="X48" s="173">
        <f t="shared" ref="X48:AB48" si="39">X11/X$35*100</f>
        <v>6.9534608401741123</v>
      </c>
      <c r="Y48" s="173">
        <f t="shared" si="39"/>
        <v>8.0591942077174412</v>
      </c>
      <c r="Z48" s="173">
        <f t="shared" si="39"/>
        <v>7.8416811584847439</v>
      </c>
      <c r="AA48" s="173">
        <f t="shared" si="39"/>
        <v>7.4560793022197229</v>
      </c>
      <c r="AB48" s="173">
        <f t="shared" si="39"/>
        <v>7.5578964519587553</v>
      </c>
      <c r="AD48" s="68">
        <f t="shared" si="31"/>
        <v>5.5208746610177419</v>
      </c>
      <c r="AE48" s="69">
        <f t="shared" si="32"/>
        <v>58.11689616173571</v>
      </c>
      <c r="AF48" s="69">
        <f t="shared" si="33"/>
        <v>63.63777082275346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3.7294581813647061</v>
      </c>
      <c r="C49" s="173">
        <f t="shared" si="20"/>
        <v>3.5603376372581224</v>
      </c>
      <c r="D49" s="173">
        <f t="shared" si="20"/>
        <v>3.904287829329482</v>
      </c>
      <c r="E49" s="173">
        <f t="shared" si="20"/>
        <v>3.796206427990398</v>
      </c>
      <c r="F49" s="173">
        <f t="shared" si="20"/>
        <v>4.0506282865495189</v>
      </c>
      <c r="H49" s="68">
        <f t="shared" si="21"/>
        <v>11.550976239941168</v>
      </c>
      <c r="I49" s="69">
        <f t="shared" si="22"/>
        <v>52.350565761962542</v>
      </c>
      <c r="J49" s="69">
        <f t="shared" si="23"/>
        <v>63.901542001903714</v>
      </c>
      <c r="L49" t="str">
        <f t="shared" si="24"/>
        <v>23 Teaching and other educational professionals</v>
      </c>
      <c r="M49" s="173">
        <f t="shared" ref="M49:Q49" si="40">M12/M$35*100</f>
        <v>2.2812325274311815</v>
      </c>
      <c r="N49" s="173">
        <f t="shared" si="40"/>
        <v>2.0618178747553171</v>
      </c>
      <c r="O49" s="173">
        <f t="shared" si="40"/>
        <v>2.323529307407977</v>
      </c>
      <c r="P49" s="173">
        <f t="shared" si="40"/>
        <v>2.3295177172261163</v>
      </c>
      <c r="Q49" s="173">
        <f t="shared" si="40"/>
        <v>2.4512927911974494</v>
      </c>
      <c r="S49" s="68">
        <f t="shared" si="26"/>
        <v>11.672726893136009</v>
      </c>
      <c r="T49" s="69">
        <f t="shared" si="27"/>
        <v>44.953484286480247</v>
      </c>
      <c r="U49" s="69">
        <f t="shared" si="28"/>
        <v>56.626211179616249</v>
      </c>
      <c r="W49" t="str">
        <f t="shared" si="29"/>
        <v>23 Teaching and other educational professionals</v>
      </c>
      <c r="X49" s="173">
        <f t="shared" ref="X49:AB49" si="41">X12/X$35*100</f>
        <v>5.4752456911064122</v>
      </c>
      <c r="Y49" s="173">
        <f t="shared" si="41"/>
        <v>5.380139049653156</v>
      </c>
      <c r="Z49" s="173">
        <f t="shared" si="41"/>
        <v>5.7630634342909204</v>
      </c>
      <c r="AA49" s="173">
        <f t="shared" si="41"/>
        <v>5.5047412400365969</v>
      </c>
      <c r="AB49" s="173">
        <f t="shared" si="41"/>
        <v>5.8688819498119686</v>
      </c>
      <c r="AD49" s="68">
        <f t="shared" si="31"/>
        <v>11.49325608516302</v>
      </c>
      <c r="AE49" s="69">
        <f t="shared" si="32"/>
        <v>55.857410912010842</v>
      </c>
      <c r="AF49" s="69">
        <f t="shared" si="33"/>
        <v>67.35066699717386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4.6319633089390502</v>
      </c>
      <c r="C50" s="173">
        <f t="shared" si="20"/>
        <v>5.3894174635062697</v>
      </c>
      <c r="D50" s="173">
        <f t="shared" si="20"/>
        <v>6.0692078764171304</v>
      </c>
      <c r="E50" s="173">
        <f t="shared" si="20"/>
        <v>6.1766342064240636</v>
      </c>
      <c r="F50" s="173">
        <f t="shared" si="20"/>
        <v>6.668171346812529</v>
      </c>
      <c r="H50" s="68">
        <f t="shared" si="21"/>
        <v>18.131998010402135</v>
      </c>
      <c r="I50" s="69">
        <f t="shared" si="22"/>
        <v>51.154649612131017</v>
      </c>
      <c r="J50" s="69">
        <f t="shared" si="23"/>
        <v>69.286647622533167</v>
      </c>
      <c r="L50" t="str">
        <f t="shared" si="24"/>
        <v>24 Business, media and public service professionals</v>
      </c>
      <c r="M50" s="173">
        <f t="shared" ref="M50:Q50" si="42">M13/M$35*100</f>
        <v>5.1313310727816779</v>
      </c>
      <c r="N50" s="173">
        <f t="shared" si="42"/>
        <v>5.768750655547767</v>
      </c>
      <c r="O50" s="173">
        <f t="shared" si="42"/>
        <v>6.6209048736290157</v>
      </c>
      <c r="P50" s="173">
        <f t="shared" si="42"/>
        <v>6.8430357069916541</v>
      </c>
      <c r="Q50" s="173">
        <f t="shared" si="42"/>
        <v>7.2351555795145366</v>
      </c>
      <c r="S50" s="68">
        <f t="shared" si="26"/>
        <v>15.672631042865714</v>
      </c>
      <c r="T50" s="69">
        <f t="shared" si="27"/>
        <v>45.539040392870398</v>
      </c>
      <c r="U50" s="69">
        <f t="shared" si="28"/>
        <v>61.211671435736115</v>
      </c>
      <c r="W50" t="str">
        <f t="shared" si="29"/>
        <v>24 Business, media and public service professionals</v>
      </c>
      <c r="X50" s="173">
        <f t="shared" ref="X50:AB50" si="43">X13/X$35*100</f>
        <v>4.0299921986247007</v>
      </c>
      <c r="Y50" s="173">
        <f t="shared" si="43"/>
        <v>4.9287554849865387</v>
      </c>
      <c r="Z50" s="173">
        <f t="shared" si="43"/>
        <v>5.4204807586905446</v>
      </c>
      <c r="AA50" s="173">
        <f t="shared" si="43"/>
        <v>5.4003480359753544</v>
      </c>
      <c r="AB50" s="173">
        <f t="shared" si="43"/>
        <v>6.0235779134031429</v>
      </c>
      <c r="AD50" s="68">
        <f t="shared" si="31"/>
        <v>21.664352729173935</v>
      </c>
      <c r="AE50" s="69">
        <f t="shared" si="32"/>
        <v>59.220271370200038</v>
      </c>
      <c r="AF50" s="69">
        <f t="shared" si="33"/>
        <v>80.884624099373966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1.5180308183612401</v>
      </c>
      <c r="C51" s="173">
        <f t="shared" si="20"/>
        <v>1.7135471449480331</v>
      </c>
      <c r="D51" s="173">
        <f t="shared" si="20"/>
        <v>1.9011526980045095</v>
      </c>
      <c r="E51" s="173">
        <f t="shared" si="20"/>
        <v>1.7318348027584554</v>
      </c>
      <c r="F51" s="173">
        <f t="shared" si="20"/>
        <v>1.7969475070352796</v>
      </c>
      <c r="H51" s="68">
        <f t="shared" si="21"/>
        <v>1.6274904689329568</v>
      </c>
      <c r="I51" s="69">
        <f t="shared" si="22"/>
        <v>38.529446617826849</v>
      </c>
      <c r="J51" s="69">
        <f t="shared" si="23"/>
        <v>40.156937086759811</v>
      </c>
      <c r="L51" t="str">
        <f t="shared" si="24"/>
        <v>31 Science, engineering and technology associate professionals</v>
      </c>
      <c r="M51" s="173">
        <f t="shared" ref="M51:Q51" si="44">M14/M$35*100</f>
        <v>2.1273497462478304</v>
      </c>
      <c r="N51" s="173">
        <f t="shared" si="44"/>
        <v>2.4801042822249921</v>
      </c>
      <c r="O51" s="173">
        <f t="shared" si="44"/>
        <v>2.6880963441960883</v>
      </c>
      <c r="P51" s="173">
        <f t="shared" si="44"/>
        <v>2.3586497543989635</v>
      </c>
      <c r="Q51" s="173">
        <f t="shared" si="44"/>
        <v>2.3763908582737714</v>
      </c>
      <c r="S51" s="68">
        <f t="shared" si="26"/>
        <v>-6.4221353904825849</v>
      </c>
      <c r="T51" s="69">
        <f t="shared" si="27"/>
        <v>33.004203014004908</v>
      </c>
      <c r="U51" s="69">
        <f t="shared" si="28"/>
        <v>26.58206762352232</v>
      </c>
      <c r="W51" t="str">
        <f t="shared" si="29"/>
        <v>31 Science, engineering and technology associate professionals</v>
      </c>
      <c r="X51" s="173">
        <f t="shared" ref="X51:AB51" si="45">X14/X$35*100</f>
        <v>0.78351726319503645</v>
      </c>
      <c r="Y51" s="173">
        <f t="shared" si="45"/>
        <v>0.78264066242809072</v>
      </c>
      <c r="Z51" s="173">
        <f t="shared" si="45"/>
        <v>0.97580475160074054</v>
      </c>
      <c r="AA51" s="173">
        <f t="shared" si="45"/>
        <v>1.0016627098466615</v>
      </c>
      <c r="AB51" s="173">
        <f t="shared" si="45"/>
        <v>1.1381895421777877</v>
      </c>
      <c r="AD51" s="68">
        <f t="shared" si="31"/>
        <v>27.702172980514302</v>
      </c>
      <c r="AE51" s="69">
        <f t="shared" si="32"/>
        <v>56.427045249729915</v>
      </c>
      <c r="AF51" s="69">
        <f t="shared" si="33"/>
        <v>84.129218230244206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1.7343576795896007</v>
      </c>
      <c r="C52" s="173">
        <f t="shared" si="20"/>
        <v>1.9246001710165594</v>
      </c>
      <c r="D52" s="173">
        <f t="shared" si="20"/>
        <v>1.9921431013472619</v>
      </c>
      <c r="E52" s="173">
        <f t="shared" si="20"/>
        <v>3.0951842657170974</v>
      </c>
      <c r="F52" s="173">
        <f t="shared" si="20"/>
        <v>3.5105660860873846</v>
      </c>
      <c r="H52" s="68">
        <f t="shared" si="21"/>
        <v>89.473916533223218</v>
      </c>
      <c r="I52" s="69">
        <f t="shared" si="22"/>
        <v>94.382040043531546</v>
      </c>
      <c r="J52" s="69">
        <f t="shared" si="23"/>
        <v>183.85595657675478</v>
      </c>
      <c r="L52" t="str">
        <f t="shared" si="24"/>
        <v>32 Health and social care associate professionals</v>
      </c>
      <c r="M52" s="173">
        <f t="shared" ref="M52:Q52" si="46">M15/M$35*100</f>
        <v>0.73568827123221314</v>
      </c>
      <c r="N52" s="173">
        <f t="shared" si="46"/>
        <v>0.75689632652646333</v>
      </c>
      <c r="O52" s="173">
        <f t="shared" si="46"/>
        <v>0.83366391533652007</v>
      </c>
      <c r="P52" s="173">
        <f t="shared" si="46"/>
        <v>1.0833228893602855</v>
      </c>
      <c r="Q52" s="173">
        <f t="shared" si="46"/>
        <v>1.1628876285336363</v>
      </c>
      <c r="S52" s="68">
        <f t="shared" si="26"/>
        <v>47.654550009105819</v>
      </c>
      <c r="T52" s="69">
        <f t="shared" si="27"/>
        <v>64.835285205698668</v>
      </c>
      <c r="U52" s="69">
        <f t="shared" si="28"/>
        <v>112.48983521480449</v>
      </c>
      <c r="W52" t="str">
        <f t="shared" si="29"/>
        <v>32 Health and social care associate professionals</v>
      </c>
      <c r="X52" s="173">
        <f t="shared" ref="X52:AB52" si="47">X15/X$35*100</f>
        <v>2.9382201955835945</v>
      </c>
      <c r="Y52" s="173">
        <f t="shared" si="47"/>
        <v>3.3426589505104429</v>
      </c>
      <c r="Z52" s="173">
        <f t="shared" si="47"/>
        <v>3.3543706775078665</v>
      </c>
      <c r="AA52" s="173">
        <f t="shared" si="47"/>
        <v>5.438786676569249</v>
      </c>
      <c r="AB52" s="173">
        <f t="shared" si="47"/>
        <v>6.1795964227584088</v>
      </c>
      <c r="AD52" s="68">
        <f t="shared" si="31"/>
        <v>101.69525671465323</v>
      </c>
      <c r="AE52" s="69">
        <f t="shared" si="32"/>
        <v>103.01681795013175</v>
      </c>
      <c r="AF52" s="69">
        <f t="shared" si="33"/>
        <v>204.71207466478498</v>
      </c>
    </row>
    <row r="53" spans="1:32" x14ac:dyDescent="0.2">
      <c r="A53" t="str">
        <f t="shared" si="19"/>
        <v>33 Protective service occupations</v>
      </c>
      <c r="B53" s="173">
        <f t="shared" si="20"/>
        <v>1.0281126485169225</v>
      </c>
      <c r="C53" s="173">
        <f t="shared" si="20"/>
        <v>0.94533184351100652</v>
      </c>
      <c r="D53" s="173">
        <f t="shared" si="20"/>
        <v>1.0291466548760242</v>
      </c>
      <c r="E53" s="173">
        <f t="shared" si="20"/>
        <v>0.86770312568918651</v>
      </c>
      <c r="F53" s="173">
        <f t="shared" si="20"/>
        <v>0.91717449001888807</v>
      </c>
      <c r="H53" s="68">
        <f t="shared" si="21"/>
        <v>-4.1774969284652732</v>
      </c>
      <c r="I53" s="69">
        <f t="shared" si="22"/>
        <v>31.095909907577234</v>
      </c>
      <c r="J53" s="69">
        <f t="shared" si="23"/>
        <v>26.91841297911196</v>
      </c>
      <c r="L53" t="str">
        <f t="shared" si="24"/>
        <v>33 Protective service occupations</v>
      </c>
      <c r="M53" s="173">
        <f t="shared" ref="M53:Q53" si="48">M16/M$35*100</f>
        <v>1.4382879797365524</v>
      </c>
      <c r="N53" s="173">
        <f t="shared" si="48"/>
        <v>1.2783789523697802</v>
      </c>
      <c r="O53" s="173">
        <f t="shared" si="48"/>
        <v>1.383324108324032</v>
      </c>
      <c r="P53" s="173">
        <f t="shared" si="48"/>
        <v>1.1613945126619196</v>
      </c>
      <c r="Q53" s="173">
        <f t="shared" si="48"/>
        <v>1.1410486213791171</v>
      </c>
      <c r="S53" s="68">
        <f t="shared" si="26"/>
        <v>-12.686722122537098</v>
      </c>
      <c r="T53" s="69">
        <f t="shared" si="27"/>
        <v>24.510795802212662</v>
      </c>
      <c r="U53" s="69">
        <f t="shared" si="28"/>
        <v>11.824073679675564</v>
      </c>
      <c r="W53" t="str">
        <f t="shared" si="29"/>
        <v>33 Protective service occupations</v>
      </c>
      <c r="X53" s="173">
        <f t="shared" ref="X53:AB53" si="49">X16/X$35*100</f>
        <v>0.53366002775133359</v>
      </c>
      <c r="Y53" s="173">
        <f t="shared" si="49"/>
        <v>0.54087965391624293</v>
      </c>
      <c r="Z53" s="173">
        <f t="shared" si="49"/>
        <v>0.6126779778662832</v>
      </c>
      <c r="AA53" s="173">
        <f t="shared" si="49"/>
        <v>0.52558420504953129</v>
      </c>
      <c r="AB53" s="173">
        <f t="shared" si="49"/>
        <v>0.66265631003825387</v>
      </c>
      <c r="AD53" s="68">
        <f t="shared" si="31"/>
        <v>18.413902023853314</v>
      </c>
      <c r="AE53" s="69">
        <f t="shared" si="32"/>
        <v>48.57892822098048</v>
      </c>
      <c r="AF53" s="69">
        <f t="shared" si="33"/>
        <v>66.992830244833783</v>
      </c>
    </row>
    <row r="54" spans="1:32" x14ac:dyDescent="0.2">
      <c r="A54" t="str">
        <f t="shared" si="19"/>
        <v>34 Culture, media and sports occupations</v>
      </c>
      <c r="B54" s="173">
        <f t="shared" si="20"/>
        <v>1.6288701562392187</v>
      </c>
      <c r="C54" s="173">
        <f t="shared" si="20"/>
        <v>1.6170593046705442</v>
      </c>
      <c r="D54" s="173">
        <f t="shared" si="20"/>
        <v>1.7068820230473056</v>
      </c>
      <c r="E54" s="173">
        <f t="shared" si="20"/>
        <v>1.4122571382419176</v>
      </c>
      <c r="F54" s="173">
        <f t="shared" si="20"/>
        <v>1.4929594419149372</v>
      </c>
      <c r="H54" s="68">
        <f t="shared" si="21"/>
        <v>-5.9546522925362151</v>
      </c>
      <c r="I54" s="69">
        <f t="shared" si="22"/>
        <v>41.055320139561566</v>
      </c>
      <c r="J54" s="69">
        <f t="shared" si="23"/>
        <v>35.100667847025356</v>
      </c>
      <c r="L54" t="str">
        <f t="shared" si="24"/>
        <v>34 Culture, media and sports occupations</v>
      </c>
      <c r="M54" s="173">
        <f t="shared" ref="M54:Q54" si="50">M17/M$35*100</f>
        <v>1.7839632784497856</v>
      </c>
      <c r="N54" s="173">
        <f t="shared" si="50"/>
        <v>1.7898098688387294</v>
      </c>
      <c r="O54" s="173">
        <f t="shared" si="50"/>
        <v>1.8968334389550059</v>
      </c>
      <c r="P54" s="173">
        <f t="shared" si="50"/>
        <v>1.5608968950643196</v>
      </c>
      <c r="Q54" s="173">
        <f t="shared" si="50"/>
        <v>1.6232713826422589</v>
      </c>
      <c r="S54" s="68">
        <f t="shared" si="26"/>
        <v>-9.4138039154979687</v>
      </c>
      <c r="T54" s="69">
        <f t="shared" si="27"/>
        <v>35.111459373114201</v>
      </c>
      <c r="U54" s="69">
        <f t="shared" si="28"/>
        <v>25.697655457616236</v>
      </c>
      <c r="W54" t="str">
        <f t="shared" si="29"/>
        <v>34 Culture, media and sports occupations</v>
      </c>
      <c r="X54" s="173">
        <f t="shared" ref="X54:AB54" si="51">X17/X$35*100</f>
        <v>1.4419105930892062</v>
      </c>
      <c r="Y54" s="173">
        <f t="shared" si="51"/>
        <v>1.4072711333485703</v>
      </c>
      <c r="Z54" s="173">
        <f t="shared" si="51"/>
        <v>1.4835227603131569</v>
      </c>
      <c r="AA54" s="173">
        <f t="shared" si="51"/>
        <v>1.2391077868346754</v>
      </c>
      <c r="AB54" s="173">
        <f t="shared" si="51"/>
        <v>1.3448103110522283</v>
      </c>
      <c r="AD54" s="68">
        <f t="shared" si="31"/>
        <v>-0.75390185438604385</v>
      </c>
      <c r="AE54" s="69">
        <f t="shared" si="32"/>
        <v>49.991770418354861</v>
      </c>
      <c r="AF54" s="69">
        <f t="shared" si="33"/>
        <v>49.237868563968824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5.2908528428901276</v>
      </c>
      <c r="C55" s="173">
        <f t="shared" si="52"/>
        <v>5.4701440218735904</v>
      </c>
      <c r="D55" s="173">
        <f t="shared" si="52"/>
        <v>5.8017064051450351</v>
      </c>
      <c r="E55" s="173">
        <f t="shared" si="52"/>
        <v>5.7081327141231322</v>
      </c>
      <c r="F55" s="173">
        <f t="shared" si="52"/>
        <v>5.8726459277103435</v>
      </c>
      <c r="H55" s="68">
        <f t="shared" si="21"/>
        <v>8.8355761864723057</v>
      </c>
      <c r="I55" s="69">
        <f t="shared" si="22"/>
        <v>47.382855746455334</v>
      </c>
      <c r="J55" s="69">
        <f t="shared" si="23"/>
        <v>56.218431932927636</v>
      </c>
      <c r="L55" t="str">
        <f t="shared" si="24"/>
        <v>35 Business and public service associate professionals</v>
      </c>
      <c r="M55" s="173">
        <f t="shared" ref="M55:Q55" si="53">M18/M$35*100</f>
        <v>5.3395815313436259</v>
      </c>
      <c r="N55" s="173">
        <f t="shared" si="53"/>
        <v>5.38295106953053</v>
      </c>
      <c r="O55" s="173">
        <f t="shared" si="53"/>
        <v>5.8173895809651803</v>
      </c>
      <c r="P55" s="173">
        <f t="shared" si="53"/>
        <v>5.6924026035750179</v>
      </c>
      <c r="Q55" s="173">
        <f t="shared" si="53"/>
        <v>5.6605487892023545</v>
      </c>
      <c r="S55" s="68">
        <f t="shared" si="26"/>
        <v>2.9983997047892723</v>
      </c>
      <c r="T55" s="69">
        <f t="shared" si="27"/>
        <v>38.77844495104663</v>
      </c>
      <c r="U55" s="69">
        <f t="shared" si="28"/>
        <v>41.776844655835902</v>
      </c>
      <c r="W55" t="str">
        <f t="shared" si="29"/>
        <v>35 Business and public service associate professionals</v>
      </c>
      <c r="X55" s="173">
        <f t="shared" ref="X55:AB55" si="54">X18/X$35*100</f>
        <v>5.2321120413878806</v>
      </c>
      <c r="Y55" s="173">
        <f t="shared" si="54"/>
        <v>5.5760310857584185</v>
      </c>
      <c r="Z55" s="173">
        <f t="shared" si="54"/>
        <v>5.7832649390902491</v>
      </c>
      <c r="AA55" s="173">
        <f t="shared" si="54"/>
        <v>5.7264566033516626</v>
      </c>
      <c r="AB55" s="173">
        <f t="shared" si="54"/>
        <v>6.1137750717707338</v>
      </c>
      <c r="AD55" s="68">
        <f t="shared" si="31"/>
        <v>15.739870827848931</v>
      </c>
      <c r="AE55" s="69">
        <f t="shared" si="32"/>
        <v>57.560274149575342</v>
      </c>
      <c r="AF55" s="69">
        <f t="shared" si="33"/>
        <v>73.300144977424281</v>
      </c>
    </row>
    <row r="56" spans="1:32" x14ac:dyDescent="0.2">
      <c r="A56" t="str">
        <f t="shared" si="19"/>
        <v>41 Administrative occupations</v>
      </c>
      <c r="B56" s="173">
        <f t="shared" si="52"/>
        <v>9.6331688998441258</v>
      </c>
      <c r="C56" s="173">
        <f t="shared" si="52"/>
        <v>8.9072031022258962</v>
      </c>
      <c r="D56" s="173">
        <f t="shared" si="52"/>
        <v>9.5092878346193075</v>
      </c>
      <c r="E56" s="173">
        <f t="shared" si="52"/>
        <v>9.6409819951651698</v>
      </c>
      <c r="F56" s="173">
        <f t="shared" si="52"/>
        <v>9.2304417708048021</v>
      </c>
      <c r="H56" s="68">
        <f t="shared" si="21"/>
        <v>4.3679864817867475</v>
      </c>
      <c r="I56" s="69">
        <f t="shared" si="22"/>
        <v>51.776780564856182</v>
      </c>
      <c r="J56" s="69">
        <f t="shared" si="23"/>
        <v>56.144767046642926</v>
      </c>
      <c r="L56" t="str">
        <f t="shared" si="24"/>
        <v>41 Administrative occupations</v>
      </c>
      <c r="M56" s="173">
        <f t="shared" ref="M56:Q56" si="55">M19/M$35*100</f>
        <v>5.5664120477332562</v>
      </c>
      <c r="N56" s="173">
        <f t="shared" si="55"/>
        <v>4.9721466394196865</v>
      </c>
      <c r="O56" s="173">
        <f t="shared" si="55"/>
        <v>6.1197520141370019</v>
      </c>
      <c r="P56" s="173">
        <f t="shared" si="55"/>
        <v>6.520139587407356</v>
      </c>
      <c r="Q56" s="173">
        <f t="shared" si="55"/>
        <v>7.168481208779018</v>
      </c>
      <c r="S56" s="68">
        <f t="shared" si="26"/>
        <v>23.991928562151674</v>
      </c>
      <c r="T56" s="69">
        <f t="shared" si="27"/>
        <v>43.061545577939221</v>
      </c>
      <c r="U56" s="69">
        <f t="shared" si="28"/>
        <v>67.053474140090898</v>
      </c>
      <c r="W56" t="str">
        <f t="shared" si="29"/>
        <v>41 Administrative occupations</v>
      </c>
      <c r="X56" s="173">
        <f t="shared" ref="X56:AB56" si="56">X19/X$35*100</f>
        <v>14.535508047260945</v>
      </c>
      <c r="Y56" s="173">
        <f t="shared" si="56"/>
        <v>13.68593307833828</v>
      </c>
      <c r="Z56" s="173">
        <f t="shared" si="56"/>
        <v>13.494960793444728</v>
      </c>
      <c r="AA56" s="173">
        <f t="shared" si="56"/>
        <v>13.27642819273348</v>
      </c>
      <c r="AB56" s="173">
        <f t="shared" si="56"/>
        <v>11.574644945374367</v>
      </c>
      <c r="AD56" s="68">
        <f t="shared" si="31"/>
        <v>-6.0963063025555186</v>
      </c>
      <c r="AE56" s="69">
        <f t="shared" si="32"/>
        <v>56.424102199519076</v>
      </c>
      <c r="AF56" s="69">
        <f t="shared" si="33"/>
        <v>50.327795896963558</v>
      </c>
    </row>
    <row r="57" spans="1:32" x14ac:dyDescent="0.2">
      <c r="A57" t="str">
        <f t="shared" si="19"/>
        <v>42 Secretarial and related occupations</v>
      </c>
      <c r="B57" s="173">
        <f t="shared" si="52"/>
        <v>2.2673087026417482</v>
      </c>
      <c r="C57" s="173">
        <f t="shared" si="52"/>
        <v>1.9277345112072388</v>
      </c>
      <c r="D57" s="173">
        <f t="shared" si="52"/>
        <v>1.9308401088241376</v>
      </c>
      <c r="E57" s="173">
        <f t="shared" si="52"/>
        <v>1.7545926094494499</v>
      </c>
      <c r="F57" s="173">
        <f t="shared" si="52"/>
        <v>1.1331306987820862</v>
      </c>
      <c r="H57" s="68">
        <f t="shared" si="21"/>
        <v>-36.900414695126024</v>
      </c>
      <c r="I57" s="69">
        <f t="shared" si="22"/>
        <v>44.207555793506074</v>
      </c>
      <c r="J57" s="69">
        <f t="shared" si="23"/>
        <v>7.3071410983800478</v>
      </c>
      <c r="L57" t="str">
        <f t="shared" si="24"/>
        <v>42 Secretarial and related occupations</v>
      </c>
      <c r="M57" s="173">
        <f t="shared" ref="M57:Q57" si="57">M20/M$35*100</f>
        <v>0.37982479749302694</v>
      </c>
      <c r="N57" s="173">
        <f t="shared" si="57"/>
        <v>0.2655510595591436</v>
      </c>
      <c r="O57" s="173">
        <f t="shared" si="57"/>
        <v>0.27555528310791932</v>
      </c>
      <c r="P57" s="173">
        <f t="shared" si="57"/>
        <v>0.24223665402721881</v>
      </c>
      <c r="Q57" s="173">
        <f t="shared" si="57"/>
        <v>0.28128278406437934</v>
      </c>
      <c r="S57" s="68">
        <f t="shared" si="26"/>
        <v>8.0524199447549645</v>
      </c>
      <c r="T57" s="69">
        <f t="shared" si="27"/>
        <v>31.961317493686952</v>
      </c>
      <c r="U57" s="69">
        <f t="shared" si="28"/>
        <v>40.013737438441915</v>
      </c>
      <c r="W57" t="str">
        <f t="shared" si="29"/>
        <v>42 Secretarial and related occupations</v>
      </c>
      <c r="X57" s="173">
        <f t="shared" ref="X57:AB57" si="58">X20/X$35*100</f>
        <v>4.5426073189155227</v>
      </c>
      <c r="Y57" s="173">
        <f t="shared" si="58"/>
        <v>3.9462889998826576</v>
      </c>
      <c r="Z57" s="173">
        <f t="shared" si="58"/>
        <v>3.8772493867979332</v>
      </c>
      <c r="AA57" s="173">
        <f t="shared" si="58"/>
        <v>3.5163248564358081</v>
      </c>
      <c r="AB57" s="173">
        <f t="shared" si="58"/>
        <v>2.1015801554340752</v>
      </c>
      <c r="AD57" s="68">
        <f t="shared" si="31"/>
        <v>-40.657088798071044</v>
      </c>
      <c r="AE57" s="69">
        <f t="shared" si="32"/>
        <v>45.23096458736682</v>
      </c>
      <c r="AF57" s="69">
        <f t="shared" si="33"/>
        <v>4.5738757892957693</v>
      </c>
    </row>
    <row r="58" spans="1:32" x14ac:dyDescent="0.2">
      <c r="A58" t="str">
        <f t="shared" si="19"/>
        <v>51 Skilled agricultural and related trades</v>
      </c>
      <c r="B58" s="173">
        <f t="shared" si="52"/>
        <v>2.6477940000001814</v>
      </c>
      <c r="C58" s="173">
        <f t="shared" si="52"/>
        <v>2.182062656533327</v>
      </c>
      <c r="D58" s="173">
        <f t="shared" si="52"/>
        <v>1.8328358680813399</v>
      </c>
      <c r="E58" s="173">
        <f t="shared" si="52"/>
        <v>1.7454189431954859</v>
      </c>
      <c r="F58" s="173">
        <f t="shared" si="52"/>
        <v>1.6773711141791825</v>
      </c>
      <c r="H58" s="68">
        <f t="shared" si="21"/>
        <v>-1.5992529272341742</v>
      </c>
      <c r="I58" s="69">
        <f t="shared" si="22"/>
        <v>55.010021102839588</v>
      </c>
      <c r="J58" s="69">
        <f t="shared" si="23"/>
        <v>53.410768175605419</v>
      </c>
      <c r="L58" t="str">
        <f t="shared" si="24"/>
        <v>51 Skilled agricultural and related trades</v>
      </c>
      <c r="M58" s="173">
        <f t="shared" ref="M58:Q58" si="59">M21/M$35*100</f>
        <v>4.2124067862348369</v>
      </c>
      <c r="N58" s="173">
        <f t="shared" si="59"/>
        <v>3.2694285109353278</v>
      </c>
      <c r="O58" s="173">
        <f t="shared" si="59"/>
        <v>2.6547844788341863</v>
      </c>
      <c r="P58" s="173">
        <f t="shared" si="59"/>
        <v>2.5073638790878232</v>
      </c>
      <c r="Q58" s="173">
        <f t="shared" si="59"/>
        <v>2.3817064144252864</v>
      </c>
      <c r="S58" s="68">
        <f t="shared" si="26"/>
        <v>-5.0359901772135913</v>
      </c>
      <c r="T58" s="69">
        <f t="shared" si="27"/>
        <v>49.96154952432294</v>
      </c>
      <c r="U58" s="69">
        <f t="shared" si="28"/>
        <v>44.925559347109349</v>
      </c>
      <c r="W58" t="str">
        <f t="shared" si="29"/>
        <v>51 Skilled agricultural and related trades</v>
      </c>
      <c r="X58" s="173">
        <f t="shared" ref="X58:AB58" si="60">X21/X$35*100</f>
        <v>0.76170570127985182</v>
      </c>
      <c r="Y58" s="173">
        <f t="shared" si="60"/>
        <v>0.86156627927770346</v>
      </c>
      <c r="Z58" s="173">
        <f t="shared" si="60"/>
        <v>0.86632643288805555</v>
      </c>
      <c r="AA58" s="173">
        <f t="shared" si="60"/>
        <v>0.85783493284607126</v>
      </c>
      <c r="AB58" s="173">
        <f t="shared" si="60"/>
        <v>0.87662590245884942</v>
      </c>
      <c r="AD58" s="68">
        <f t="shared" si="31"/>
        <v>10.784590907085686</v>
      </c>
      <c r="AE58" s="69">
        <f t="shared" si="32"/>
        <v>73.201543783465979</v>
      </c>
      <c r="AF58" s="69">
        <f t="shared" si="33"/>
        <v>83.986134690551665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4.932160700328275</v>
      </c>
      <c r="C59" s="173">
        <f t="shared" si="52"/>
        <v>5.0020666793479132</v>
      </c>
      <c r="D59" s="173">
        <f t="shared" si="52"/>
        <v>4.2952566758900881</v>
      </c>
      <c r="E59" s="173">
        <f t="shared" si="52"/>
        <v>4.1191258535421618</v>
      </c>
      <c r="F59" s="173">
        <f t="shared" si="52"/>
        <v>3.7160456859451454</v>
      </c>
      <c r="H59" s="68">
        <f t="shared" si="21"/>
        <v>-6.9782010008517625</v>
      </c>
      <c r="I59" s="69">
        <f t="shared" si="22"/>
        <v>36.384452644365808</v>
      </c>
      <c r="J59" s="69">
        <f t="shared" si="23"/>
        <v>29.406251643514047</v>
      </c>
      <c r="L59" t="str">
        <f t="shared" si="24"/>
        <v>52 Skilled metal, electrical and electronic trades</v>
      </c>
      <c r="M59" s="173">
        <f t="shared" ref="M59:Q59" si="61">M22/M$35*100</f>
        <v>8.9001252980570538</v>
      </c>
      <c r="N59" s="173">
        <f t="shared" si="61"/>
        <v>8.9234048655252298</v>
      </c>
      <c r="O59" s="173">
        <f t="shared" si="61"/>
        <v>7.7853783018457845</v>
      </c>
      <c r="P59" s="173">
        <f t="shared" si="61"/>
        <v>7.388774368630421</v>
      </c>
      <c r="Q59" s="173">
        <f t="shared" si="61"/>
        <v>6.6679000276451355</v>
      </c>
      <c r="S59" s="68">
        <f t="shared" si="26"/>
        <v>-9.3413083358373559</v>
      </c>
      <c r="T59" s="69">
        <f t="shared" si="27"/>
        <v>35.119057115706113</v>
      </c>
      <c r="U59" s="69">
        <f t="shared" si="28"/>
        <v>25.777748779868752</v>
      </c>
      <c r="W59" t="str">
        <f t="shared" si="29"/>
        <v>52 Skilled metal, electrical and electronic trades</v>
      </c>
      <c r="X59" s="173">
        <f t="shared" ref="X59:AB59" si="62">X22/X$35*100</f>
        <v>0.14891230599338212</v>
      </c>
      <c r="Y59" s="173">
        <f t="shared" si="62"/>
        <v>0.23999616933639886</v>
      </c>
      <c r="Z59" s="173">
        <f t="shared" si="62"/>
        <v>0.19130730809604621</v>
      </c>
      <c r="AA59" s="173">
        <f t="shared" si="62"/>
        <v>0.31033652409237317</v>
      </c>
      <c r="AB59" s="173">
        <f t="shared" si="62"/>
        <v>0.36013944500244827</v>
      </c>
      <c r="AD59" s="68">
        <f t="shared" si="31"/>
        <v>106.10368421329311</v>
      </c>
      <c r="AE59" s="69">
        <f t="shared" si="32"/>
        <v>96.937483733519386</v>
      </c>
      <c r="AF59" s="69">
        <f t="shared" si="33"/>
        <v>203.04116794681249</v>
      </c>
    </row>
    <row r="60" spans="1:32" x14ac:dyDescent="0.2">
      <c r="A60" t="str">
        <f t="shared" si="19"/>
        <v>53 Skilled construction and building trades</v>
      </c>
      <c r="B60" s="173">
        <f t="shared" si="52"/>
        <v>3.6192646942705728</v>
      </c>
      <c r="C60" s="173">
        <f t="shared" si="52"/>
        <v>4.3403850810677449</v>
      </c>
      <c r="D60" s="173">
        <f t="shared" si="52"/>
        <v>3.6326462533576578</v>
      </c>
      <c r="E60" s="173">
        <f t="shared" si="52"/>
        <v>3.4157990381768242</v>
      </c>
      <c r="F60" s="173">
        <f t="shared" si="52"/>
        <v>2.8321392714541878</v>
      </c>
      <c r="H60" s="68">
        <f t="shared" si="21"/>
        <v>-16.172925690307054</v>
      </c>
      <c r="I60" s="69">
        <f t="shared" si="22"/>
        <v>39.034020056661944</v>
      </c>
      <c r="J60" s="69">
        <f t="shared" si="23"/>
        <v>22.861094366354891</v>
      </c>
      <c r="L60" t="str">
        <f t="shared" si="24"/>
        <v>53 Skilled construction and building trades</v>
      </c>
      <c r="M60" s="173">
        <f t="shared" ref="M60:Q60" si="63">M23/M$35*100</f>
        <v>6.533265767659481</v>
      </c>
      <c r="N60" s="173">
        <f t="shared" si="63"/>
        <v>7.8305484527047167</v>
      </c>
      <c r="O60" s="173">
        <f t="shared" si="63"/>
        <v>6.6158784292471946</v>
      </c>
      <c r="P60" s="173">
        <f t="shared" si="63"/>
        <v>6.2877864589012376</v>
      </c>
      <c r="Q60" s="173">
        <f t="shared" si="63"/>
        <v>5.2601823044291312</v>
      </c>
      <c r="S60" s="68">
        <f t="shared" si="26"/>
        <v>-15.838519313692951</v>
      </c>
      <c r="T60" s="69">
        <f t="shared" si="27"/>
        <v>39.141074646099753</v>
      </c>
      <c r="U60" s="69">
        <f t="shared" si="28"/>
        <v>23.302555332406797</v>
      </c>
      <c r="W60" t="str">
        <f t="shared" si="29"/>
        <v>53 Skilled construction and building trades</v>
      </c>
      <c r="X60" s="173">
        <f t="shared" ref="X60:AB60" si="64">X23/X$35*100</f>
        <v>0.10653402037395505</v>
      </c>
      <c r="Y60" s="173">
        <f t="shared" si="64"/>
        <v>0.10193298178653323</v>
      </c>
      <c r="Z60" s="173">
        <f t="shared" si="64"/>
        <v>0.12473589539922163</v>
      </c>
      <c r="AA60" s="173">
        <f t="shared" si="64"/>
        <v>7.0242171164806189E-2</v>
      </c>
      <c r="AB60" s="173">
        <f t="shared" si="64"/>
        <v>7.1743999733085262E-2</v>
      </c>
      <c r="AD60" s="68">
        <f t="shared" si="31"/>
        <v>-37.02897522876826</v>
      </c>
      <c r="AE60" s="69">
        <f t="shared" si="32"/>
        <v>32.357305804856473</v>
      </c>
      <c r="AF60" s="69">
        <f t="shared" si="33"/>
        <v>-4.6716694239117897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2.0801255042911024</v>
      </c>
      <c r="C61" s="173">
        <f t="shared" si="52"/>
        <v>1.7665501950974518</v>
      </c>
      <c r="D61" s="173">
        <f t="shared" si="52"/>
        <v>1.8471492825810425</v>
      </c>
      <c r="E61" s="173">
        <f t="shared" si="52"/>
        <v>1.836919467857719</v>
      </c>
      <c r="F61" s="173">
        <f t="shared" si="52"/>
        <v>1.78590791497511</v>
      </c>
      <c r="H61" s="68">
        <f t="shared" si="21"/>
        <v>3.9560759119347542</v>
      </c>
      <c r="I61" s="69">
        <f t="shared" si="22"/>
        <v>43.255468726410044</v>
      </c>
      <c r="J61" s="69">
        <f t="shared" si="23"/>
        <v>47.21154463834479</v>
      </c>
      <c r="L61" t="str">
        <f t="shared" si="24"/>
        <v>54 Textiles, printing and other skilled trades</v>
      </c>
      <c r="M61" s="173">
        <f t="shared" ref="M61:Q61" si="65">M24/M$35*100</f>
        <v>2.4688679410284973</v>
      </c>
      <c r="N61" s="173">
        <f t="shared" si="65"/>
        <v>2.0918409301150054</v>
      </c>
      <c r="O61" s="173">
        <f t="shared" si="65"/>
        <v>2.0339926415882821</v>
      </c>
      <c r="P61" s="173">
        <f t="shared" si="65"/>
        <v>2.0307693394086659</v>
      </c>
      <c r="Q61" s="173">
        <f t="shared" si="65"/>
        <v>1.9429531294375497</v>
      </c>
      <c r="S61" s="68">
        <f t="shared" si="26"/>
        <v>1.1144058983441107</v>
      </c>
      <c r="T61" s="69">
        <f t="shared" si="27"/>
        <v>32.390740808526452</v>
      </c>
      <c r="U61" s="69">
        <f t="shared" si="28"/>
        <v>33.505146706870562</v>
      </c>
      <c r="W61" t="str">
        <f t="shared" si="29"/>
        <v>54 Textiles, printing and other skilled trades</v>
      </c>
      <c r="X61" s="173">
        <f t="shared" ref="X61:AB61" si="66">X24/X$35*100</f>
        <v>1.6115095198142471</v>
      </c>
      <c r="Y61" s="173">
        <f t="shared" si="66"/>
        <v>1.3715173407857553</v>
      </c>
      <c r="Z61" s="173">
        <f t="shared" si="66"/>
        <v>1.6274447085708712</v>
      </c>
      <c r="AA61" s="173">
        <f t="shared" si="66"/>
        <v>1.611105188778085</v>
      </c>
      <c r="AB61" s="173">
        <f t="shared" si="66"/>
        <v>1.6073662410586484</v>
      </c>
      <c r="AD61" s="68">
        <f t="shared" si="31"/>
        <v>8.1322463187723013</v>
      </c>
      <c r="AE61" s="69">
        <f t="shared" si="32"/>
        <v>59.222472281363672</v>
      </c>
      <c r="AF61" s="69">
        <f t="shared" si="33"/>
        <v>67.354718600135982</v>
      </c>
    </row>
    <row r="62" spans="1:32" x14ac:dyDescent="0.2">
      <c r="A62" t="str">
        <f t="shared" si="19"/>
        <v>61 Caring personal service occupations</v>
      </c>
      <c r="B62" s="173">
        <f t="shared" si="52"/>
        <v>7.4309466951136018</v>
      </c>
      <c r="C62" s="173">
        <f t="shared" si="52"/>
        <v>7.2152117174461541</v>
      </c>
      <c r="D62" s="173">
        <f t="shared" si="52"/>
        <v>7.1645040633026698</v>
      </c>
      <c r="E62" s="173">
        <f t="shared" si="52"/>
        <v>7.2689483601206959</v>
      </c>
      <c r="F62" s="173">
        <f t="shared" si="52"/>
        <v>7.5690369201563978</v>
      </c>
      <c r="H62" s="68">
        <f t="shared" si="21"/>
        <v>13.59188368270304</v>
      </c>
      <c r="I62" s="69">
        <f t="shared" si="22"/>
        <v>60.584946805024941</v>
      </c>
      <c r="J62" s="69">
        <f t="shared" si="23"/>
        <v>74.176830487727997</v>
      </c>
      <c r="L62" t="str">
        <f t="shared" si="24"/>
        <v>61 Caring personal service occupations</v>
      </c>
      <c r="M62" s="173">
        <f t="shared" ref="M62:Q62" si="67">M25/M$35*100</f>
        <v>1.5507219608038085</v>
      </c>
      <c r="N62" s="173">
        <f t="shared" si="67"/>
        <v>1.5077772084081005</v>
      </c>
      <c r="O62" s="173">
        <f t="shared" si="67"/>
        <v>1.4701981169575229</v>
      </c>
      <c r="P62" s="173">
        <f t="shared" si="67"/>
        <v>1.7062604812713447</v>
      </c>
      <c r="Q62" s="173">
        <f t="shared" si="67"/>
        <v>1.8783119366795622</v>
      </c>
      <c r="S62" s="68">
        <f t="shared" si="26"/>
        <v>35.235883967538882</v>
      </c>
      <c r="T62" s="69">
        <f t="shared" si="27"/>
        <v>53.455772022658834</v>
      </c>
      <c r="U62" s="69">
        <f t="shared" si="28"/>
        <v>88.691655990197717</v>
      </c>
      <c r="W62" t="str">
        <f t="shared" si="29"/>
        <v>61 Caring personal service occupations</v>
      </c>
      <c r="X62" s="173">
        <f t="shared" ref="X62:AB62" si="68">X25/X$35*100</f>
        <v>14.519360622701342</v>
      </c>
      <c r="Y62" s="173">
        <f t="shared" si="68"/>
        <v>14.146316425302935</v>
      </c>
      <c r="Z62" s="173">
        <f t="shared" si="68"/>
        <v>13.860300311414765</v>
      </c>
      <c r="AA62" s="173">
        <f t="shared" si="68"/>
        <v>13.748882254620435</v>
      </c>
      <c r="AB62" s="173">
        <f t="shared" si="68"/>
        <v>14.038712343415952</v>
      </c>
      <c r="AD62" s="68">
        <f t="shared" si="31"/>
        <v>10.892266490933482</v>
      </c>
      <c r="AE62" s="69">
        <f t="shared" si="32"/>
        <v>61.474155941613695</v>
      </c>
      <c r="AF62" s="69">
        <f t="shared" si="33"/>
        <v>72.366422432547182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2.3039624478938068</v>
      </c>
      <c r="C63" s="173">
        <f t="shared" si="52"/>
        <v>1.9665842140711038</v>
      </c>
      <c r="D63" s="173">
        <f t="shared" si="52"/>
        <v>1.8470373461349623</v>
      </c>
      <c r="E63" s="173">
        <f t="shared" si="52"/>
        <v>1.6657510569535454</v>
      </c>
      <c r="F63" s="173">
        <f t="shared" si="52"/>
        <v>1.6311256892776027</v>
      </c>
      <c r="H63" s="68">
        <f t="shared" si="21"/>
        <v>-5.0479026557864337</v>
      </c>
      <c r="I63" s="69">
        <f t="shared" si="22"/>
        <v>48.189615759833288</v>
      </c>
      <c r="J63" s="69">
        <f t="shared" si="23"/>
        <v>43.14171310404685</v>
      </c>
      <c r="L63" t="str">
        <f t="shared" si="24"/>
        <v>62 Leisure, travel and related personal service occupations</v>
      </c>
      <c r="M63" s="173">
        <f t="shared" ref="M63:Q63" si="69">M26/M$35*100</f>
        <v>1.0852142418183444</v>
      </c>
      <c r="N63" s="173">
        <f t="shared" si="69"/>
        <v>1.007495585273019</v>
      </c>
      <c r="O63" s="173">
        <f t="shared" si="69"/>
        <v>0.98882195054421984</v>
      </c>
      <c r="P63" s="173">
        <f t="shared" si="69"/>
        <v>0.92675227375494607</v>
      </c>
      <c r="Q63" s="173">
        <f t="shared" si="69"/>
        <v>0.94720723995787048</v>
      </c>
      <c r="S63" s="68">
        <f t="shared" si="26"/>
        <v>1.3974418005860645</v>
      </c>
      <c r="T63" s="69">
        <f t="shared" si="27"/>
        <v>42.538779497884683</v>
      </c>
      <c r="U63" s="69">
        <f t="shared" si="28"/>
        <v>43.936221298470748</v>
      </c>
      <c r="W63" t="str">
        <f t="shared" si="29"/>
        <v>62 Leisure, travel and related personal service occupations</v>
      </c>
      <c r="X63" s="173">
        <f t="shared" ref="X63:AB63" si="70">X26/X$35*100</f>
        <v>3.7731225818188414</v>
      </c>
      <c r="Y63" s="173">
        <f t="shared" si="70"/>
        <v>3.1313008130592359</v>
      </c>
      <c r="Z63" s="173">
        <f t="shared" si="70"/>
        <v>2.8561920139758827</v>
      </c>
      <c r="AA63" s="173">
        <f t="shared" si="70"/>
        <v>2.5266052640447403</v>
      </c>
      <c r="AB63" s="173">
        <f t="shared" si="70"/>
        <v>2.4086593771512845</v>
      </c>
      <c r="AD63" s="68">
        <f t="shared" si="31"/>
        <v>-7.671748177864683</v>
      </c>
      <c r="AE63" s="69">
        <f t="shared" si="32"/>
        <v>50.490023677869743</v>
      </c>
      <c r="AF63" s="69">
        <f t="shared" si="33"/>
        <v>42.818275500005058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9.7284917005505261E-2</v>
      </c>
      <c r="C64" s="173">
        <f t="shared" si="52"/>
        <v>7.7452199115621484E-2</v>
      </c>
      <c r="D64" s="173">
        <f t="shared" si="52"/>
        <v>9.6796708239606566E-2</v>
      </c>
      <c r="E64" s="173">
        <f t="shared" si="52"/>
        <v>7.1173838063929407E-2</v>
      </c>
      <c r="F64" s="173">
        <f t="shared" si="52"/>
        <v>7.5118421421187714E-2</v>
      </c>
      <c r="H64" s="68">
        <f t="shared" si="21"/>
        <v>-16.559158466003112</v>
      </c>
      <c r="I64" s="69">
        <f t="shared" si="22"/>
        <v>40.387684856626564</v>
      </c>
      <c r="J64" s="69">
        <f t="shared" si="23"/>
        <v>23.828526390623452</v>
      </c>
      <c r="L64" t="str">
        <f t="shared" si="24"/>
        <v>63 Community and civil enforcement occupations</v>
      </c>
      <c r="M64" s="173">
        <f t="shared" ref="M64:Q64" si="71">M27/M$35*100</f>
        <v>0.13491853019980712</v>
      </c>
      <c r="N64" s="173">
        <f t="shared" si="71"/>
        <v>9.3610277039971601E-2</v>
      </c>
      <c r="O64" s="173">
        <f t="shared" si="71"/>
        <v>0.13717764394359985</v>
      </c>
      <c r="P64" s="173">
        <f t="shared" si="71"/>
        <v>7.6795683554147509E-2</v>
      </c>
      <c r="Q64" s="173">
        <f t="shared" si="71"/>
        <v>8.60739468463598E-2</v>
      </c>
      <c r="S64" s="68">
        <f t="shared" si="26"/>
        <v>-33.581591341420705</v>
      </c>
      <c r="T64" s="69">
        <f t="shared" si="27"/>
        <v>26.057587545340034</v>
      </c>
      <c r="U64" s="69">
        <f t="shared" si="28"/>
        <v>-7.5240037960806765</v>
      </c>
      <c r="W64" t="str">
        <f t="shared" si="29"/>
        <v>63 Community and civil enforcement occupations</v>
      </c>
      <c r="X64" s="173">
        <f t="shared" ref="X64:AB64" si="72">X27/X$35*100</f>
        <v>5.1918857039218516E-2</v>
      </c>
      <c r="Y64" s="173">
        <f t="shared" si="72"/>
        <v>5.7829839928839465E-2</v>
      </c>
      <c r="Z64" s="173">
        <f t="shared" si="72"/>
        <v>4.9313745376397849E-2</v>
      </c>
      <c r="AA64" s="173">
        <f t="shared" si="72"/>
        <v>6.4624991906261919E-2</v>
      </c>
      <c r="AB64" s="173">
        <f t="shared" si="72"/>
        <v>6.2663295967413379E-2</v>
      </c>
      <c r="AD64" s="68">
        <f t="shared" si="31"/>
        <v>39.120737303542469</v>
      </c>
      <c r="AE64" s="69">
        <f t="shared" si="32"/>
        <v>87.261027257179649</v>
      </c>
      <c r="AF64" s="69">
        <f t="shared" si="33"/>
        <v>126.38176456072212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6.3953027172973309</v>
      </c>
      <c r="C65" s="173">
        <f t="shared" si="73"/>
        <v>5.7080664753110879</v>
      </c>
      <c r="D65" s="173">
        <f t="shared" si="73"/>
        <v>5.7656492568968654</v>
      </c>
      <c r="E65" s="173">
        <f t="shared" si="73"/>
        <v>5.4860701046605742</v>
      </c>
      <c r="F65" s="173">
        <f t="shared" si="73"/>
        <v>5.1551162537238548</v>
      </c>
      <c r="H65" s="68">
        <f t="shared" si="21"/>
        <v>-3.8646624814455519</v>
      </c>
      <c r="I65" s="69">
        <f t="shared" si="22"/>
        <v>44.348475140540458</v>
      </c>
      <c r="J65" s="69">
        <f t="shared" si="23"/>
        <v>40.483812659094902</v>
      </c>
      <c r="L65" t="str">
        <f t="shared" si="24"/>
        <v>71 Sales occupations</v>
      </c>
      <c r="M65" s="173">
        <f t="shared" ref="M65:Q65" si="74">M28/M$35*100</f>
        <v>4.6647501627904582</v>
      </c>
      <c r="N65" s="173">
        <f t="shared" si="74"/>
        <v>4.4267550638827124</v>
      </c>
      <c r="O65" s="173">
        <f t="shared" si="74"/>
        <v>4.5718226312595363</v>
      </c>
      <c r="P65" s="173">
        <f t="shared" si="74"/>
        <v>4.4173389662328155</v>
      </c>
      <c r="Q65" s="173">
        <f t="shared" si="74"/>
        <v>4.2377930412602671</v>
      </c>
      <c r="S65" s="68">
        <f t="shared" si="26"/>
        <v>-1.8815998698410392</v>
      </c>
      <c r="T65" s="69">
        <f t="shared" si="27"/>
        <v>32.230988249451066</v>
      </c>
      <c r="U65" s="69">
        <f t="shared" si="28"/>
        <v>30.349388379610026</v>
      </c>
      <c r="W65" t="str">
        <f t="shared" si="29"/>
        <v>71 Sales occupations</v>
      </c>
      <c r="X65" s="173">
        <f t="shared" ref="X65:AB65" si="75">X28/X$35*100</f>
        <v>8.481425847628504</v>
      </c>
      <c r="Y65" s="173">
        <f t="shared" si="75"/>
        <v>7.2640902092529354</v>
      </c>
      <c r="Z65" s="173">
        <f t="shared" si="75"/>
        <v>7.1694410299696445</v>
      </c>
      <c r="AA65" s="173">
        <f t="shared" si="75"/>
        <v>6.731027089275317</v>
      </c>
      <c r="AB65" s="173">
        <f t="shared" si="75"/>
        <v>6.1980033129462111</v>
      </c>
      <c r="AD65" s="68">
        <f t="shared" si="31"/>
        <v>-5.3516315512831962</v>
      </c>
      <c r="AE65" s="69">
        <f t="shared" si="32"/>
        <v>53.434586746790238</v>
      </c>
      <c r="AF65" s="69">
        <f t="shared" si="33"/>
        <v>48.08295519550704</v>
      </c>
    </row>
    <row r="66" spans="1:32" x14ac:dyDescent="0.2">
      <c r="A66" t="str">
        <f t="shared" si="19"/>
        <v>72 Customer service occupations</v>
      </c>
      <c r="B66" s="173">
        <f t="shared" si="73"/>
        <v>1.6482297124415508</v>
      </c>
      <c r="C66" s="173">
        <f t="shared" si="73"/>
        <v>1.6971562129269566</v>
      </c>
      <c r="D66" s="173">
        <f t="shared" si="73"/>
        <v>1.7787767081540236</v>
      </c>
      <c r="E66" s="173">
        <f t="shared" si="73"/>
        <v>1.9637553186445909</v>
      </c>
      <c r="F66" s="173">
        <f t="shared" si="73"/>
        <v>2.1450631821632515</v>
      </c>
      <c r="H66" s="68">
        <f t="shared" si="21"/>
        <v>29.661626697322525</v>
      </c>
      <c r="I66" s="69">
        <f t="shared" si="22"/>
        <v>52.782881218929568</v>
      </c>
      <c r="J66" s="69">
        <f t="shared" si="23"/>
        <v>82.444507916252078</v>
      </c>
      <c r="L66" t="str">
        <f t="shared" si="24"/>
        <v>72 Customer service occupations</v>
      </c>
      <c r="M66" s="173">
        <f t="shared" ref="M66:Q66" si="76">M29/M$35*100</f>
        <v>1.2932661157031948</v>
      </c>
      <c r="N66" s="173">
        <f t="shared" si="76"/>
        <v>1.1492885211467998</v>
      </c>
      <c r="O66" s="173">
        <f t="shared" si="76"/>
        <v>1.3665356955803893</v>
      </c>
      <c r="P66" s="173">
        <f t="shared" si="76"/>
        <v>1.7076331720961933</v>
      </c>
      <c r="Q66" s="173">
        <f t="shared" si="76"/>
        <v>1.9453900329911968</v>
      </c>
      <c r="S66" s="68">
        <f t="shared" si="26"/>
        <v>50.690472222877794</v>
      </c>
      <c r="T66" s="69">
        <f t="shared" si="27"/>
        <v>45.724082785786216</v>
      </c>
      <c r="U66" s="69">
        <f t="shared" si="28"/>
        <v>96.41455500866401</v>
      </c>
      <c r="W66" t="str">
        <f t="shared" si="29"/>
        <v>72 Customer service occupations</v>
      </c>
      <c r="X66" s="173">
        <f t="shared" ref="X66:AB66" si="77">X29/X$35*100</f>
        <v>2.0761264369027335</v>
      </c>
      <c r="Y66" s="173">
        <f t="shared" si="77"/>
        <v>2.3624863769028699</v>
      </c>
      <c r="Z66" s="173">
        <f t="shared" si="77"/>
        <v>2.2635209160201493</v>
      </c>
      <c r="AA66" s="173">
        <f t="shared" si="77"/>
        <v>2.2621101094753677</v>
      </c>
      <c r="AB66" s="173">
        <f t="shared" si="77"/>
        <v>2.3720677324857689</v>
      </c>
      <c r="AD66" s="68">
        <f t="shared" si="31"/>
        <v>14.733224350310966</v>
      </c>
      <c r="AE66" s="69">
        <f t="shared" si="32"/>
        <v>57.793930587681785</v>
      </c>
      <c r="AF66" s="69">
        <f t="shared" si="33"/>
        <v>72.527154937992748</v>
      </c>
    </row>
    <row r="67" spans="1:32" x14ac:dyDescent="0.2">
      <c r="A67" t="str">
        <f t="shared" si="19"/>
        <v>81 Process, plant and machine operatives</v>
      </c>
      <c r="B67" s="173">
        <f t="shared" si="73"/>
        <v>4.4112934568469981</v>
      </c>
      <c r="C67" s="173">
        <f t="shared" si="73"/>
        <v>4.1730438425157317</v>
      </c>
      <c r="D67" s="173">
        <f t="shared" si="73"/>
        <v>3.7276949119691172</v>
      </c>
      <c r="E67" s="173">
        <f t="shared" si="73"/>
        <v>3.7768051496507491</v>
      </c>
      <c r="F67" s="173">
        <f t="shared" si="73"/>
        <v>3.3958282463390157</v>
      </c>
      <c r="H67" s="68">
        <f t="shared" si="21"/>
        <v>-2.0514149351943347</v>
      </c>
      <c r="I67" s="69">
        <f t="shared" si="22"/>
        <v>41.02571024684265</v>
      </c>
      <c r="J67" s="69">
        <f t="shared" si="23"/>
        <v>38.974295311648319</v>
      </c>
      <c r="L67" t="str">
        <f t="shared" si="24"/>
        <v>81 Process, plant and machine operatives</v>
      </c>
      <c r="M67" s="173">
        <f t="shared" ref="M67:Q67" si="78">M30/M$35*100</f>
        <v>6.3369823845596613</v>
      </c>
      <c r="N67" s="173">
        <f t="shared" si="78"/>
        <v>5.8622186062482067</v>
      </c>
      <c r="O67" s="173">
        <f t="shared" si="78"/>
        <v>5.2768766478779101</v>
      </c>
      <c r="P67" s="173">
        <f t="shared" si="78"/>
        <v>5.1940313102559426</v>
      </c>
      <c r="Q67" s="173">
        <f t="shared" si="78"/>
        <v>4.6275677257968866</v>
      </c>
      <c r="S67" s="68">
        <f t="shared" si="26"/>
        <v>-7.1726550142881473</v>
      </c>
      <c r="T67" s="69">
        <f t="shared" si="27"/>
        <v>35.870888710765136</v>
      </c>
      <c r="U67" s="69">
        <f t="shared" si="28"/>
        <v>28.698233696476986</v>
      </c>
      <c r="W67" t="str">
        <f t="shared" si="29"/>
        <v>81 Process, plant and machine operatives</v>
      </c>
      <c r="X67" s="173">
        <f t="shared" ref="X67:AB67" si="79">X30/X$35*100</f>
        <v>2.0899399657542532</v>
      </c>
      <c r="Y67" s="173">
        <f t="shared" si="79"/>
        <v>2.1217111222262703</v>
      </c>
      <c r="Z67" s="173">
        <f t="shared" si="79"/>
        <v>1.9060496837917027</v>
      </c>
      <c r="AA67" s="173">
        <f t="shared" si="79"/>
        <v>2.1258888958024471</v>
      </c>
      <c r="AB67" s="173">
        <f t="shared" si="79"/>
        <v>1.9954874002701704</v>
      </c>
      <c r="AD67" s="68">
        <f t="shared" si="31"/>
        <v>14.620262280444015</v>
      </c>
      <c r="AE67" s="69">
        <f t="shared" si="32"/>
        <v>57.80670848680581</v>
      </c>
      <c r="AF67" s="69">
        <f t="shared" si="33"/>
        <v>72.426970767249827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3.9406673635104648</v>
      </c>
      <c r="C68" s="173">
        <f t="shared" si="73"/>
        <v>4.0942380763190416</v>
      </c>
      <c r="D68" s="173">
        <f t="shared" si="73"/>
        <v>3.6935700020920144</v>
      </c>
      <c r="E68" s="173">
        <f t="shared" si="73"/>
        <v>3.7147188948660861</v>
      </c>
      <c r="F68" s="173">
        <f t="shared" si="73"/>
        <v>3.5967095672499076</v>
      </c>
      <c r="H68" s="68">
        <f t="shared" si="21"/>
        <v>4.7012452475952493</v>
      </c>
      <c r="I68" s="69">
        <f t="shared" si="22"/>
        <v>54.867880436485329</v>
      </c>
      <c r="J68" s="69">
        <f t="shared" si="23"/>
        <v>59.569125684080568</v>
      </c>
      <c r="L68" t="str">
        <f t="shared" si="24"/>
        <v>82 Transport and mobile machine drivers and operatives</v>
      </c>
      <c r="M68" s="173">
        <f t="shared" ref="M68:Q68" si="80">M31/M$35*100</f>
        <v>6.8556251911030497</v>
      </c>
      <c r="N68" s="173">
        <f t="shared" si="80"/>
        <v>7.1068262062949366</v>
      </c>
      <c r="O68" s="173">
        <f t="shared" si="80"/>
        <v>6.5183077286357971</v>
      </c>
      <c r="P68" s="173">
        <f t="shared" si="80"/>
        <v>6.4904129745388355</v>
      </c>
      <c r="Q68" s="173">
        <f t="shared" si="80"/>
        <v>6.3049482620915311</v>
      </c>
      <c r="S68" s="68">
        <f t="shared" si="26"/>
        <v>2.387456721182347</v>
      </c>
      <c r="T68" s="69">
        <f t="shared" si="27"/>
        <v>53.296804968917264</v>
      </c>
      <c r="U68" s="69">
        <f t="shared" si="28"/>
        <v>55.684261690099611</v>
      </c>
      <c r="W68" t="str">
        <f t="shared" si="29"/>
        <v>82 Transport and mobile machine drivers and operatives</v>
      </c>
      <c r="X68" s="173">
        <f t="shared" ref="X68:AB68" si="81">X31/X$35*100</f>
        <v>0.42678335447293209</v>
      </c>
      <c r="Y68" s="173">
        <f t="shared" si="81"/>
        <v>0.43575303589608949</v>
      </c>
      <c r="Z68" s="173">
        <f t="shared" si="81"/>
        <v>0.37202942286967283</v>
      </c>
      <c r="AA68" s="173">
        <f t="shared" si="81"/>
        <v>0.48133342737978357</v>
      </c>
      <c r="AB68" s="173">
        <f t="shared" si="81"/>
        <v>0.51776525431767007</v>
      </c>
      <c r="AD68" s="68">
        <f t="shared" si="31"/>
        <v>52.370972442824502</v>
      </c>
      <c r="AE68" s="69">
        <f t="shared" si="32"/>
        <v>87.235894231677335</v>
      </c>
      <c r="AF68" s="69">
        <f t="shared" si="33"/>
        <v>139.60686667450184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2.4904995005031121</v>
      </c>
      <c r="C69" s="173">
        <f t="shared" si="73"/>
        <v>2.1035409232711699</v>
      </c>
      <c r="D69" s="173">
        <f t="shared" si="73"/>
        <v>1.8073730271294552</v>
      </c>
      <c r="E69" s="173">
        <f t="shared" si="73"/>
        <v>3.0162569639707431</v>
      </c>
      <c r="F69" s="173">
        <f t="shared" si="73"/>
        <v>3.2298761422627895</v>
      </c>
      <c r="H69" s="68">
        <f t="shared" si="21"/>
        <v>92.145794288368648</v>
      </c>
      <c r="I69" s="69">
        <f t="shared" si="22"/>
        <v>80.961241345566791</v>
      </c>
      <c r="J69" s="69">
        <f t="shared" si="23"/>
        <v>173.10703563393542</v>
      </c>
      <c r="L69" t="str">
        <f t="shared" si="24"/>
        <v>91 Elementary trades and related occupations</v>
      </c>
      <c r="M69" s="173">
        <f t="shared" ref="M69:Q70" si="82">M32/M$35*100</f>
        <v>3.3096694813476124</v>
      </c>
      <c r="N69" s="173">
        <f t="shared" si="82"/>
        <v>2.84038026634332</v>
      </c>
      <c r="O69" s="173">
        <f t="shared" si="82"/>
        <v>2.5338118416196425</v>
      </c>
      <c r="P69" s="173">
        <f t="shared" si="82"/>
        <v>3.326317502698418</v>
      </c>
      <c r="Q69" s="173">
        <f t="shared" si="82"/>
        <v>3.5152755695146616</v>
      </c>
      <c r="S69" s="68">
        <f t="shared" si="26"/>
        <v>46.853770731291938</v>
      </c>
      <c r="T69" s="69">
        <f t="shared" si="27"/>
        <v>46.455855806221606</v>
      </c>
      <c r="U69" s="69">
        <f t="shared" si="28"/>
        <v>93.309626537513552</v>
      </c>
      <c r="W69" t="str">
        <f t="shared" si="29"/>
        <v>91 Elementary trades and related occupations</v>
      </c>
      <c r="X69" s="173">
        <f t="shared" ref="X69:AB70" si="83">X32/X$35*100</f>
        <v>1.5030175310811567</v>
      </c>
      <c r="Y69" s="173">
        <f t="shared" si="83"/>
        <v>1.208723710456179</v>
      </c>
      <c r="Z69" s="173">
        <f t="shared" si="83"/>
        <v>0.95317124479137016</v>
      </c>
      <c r="AA69" s="173">
        <f t="shared" si="83"/>
        <v>2.6550697397355543</v>
      </c>
      <c r="AB69" s="173">
        <f t="shared" si="83"/>
        <v>2.90541104059912</v>
      </c>
      <c r="AD69" s="68">
        <f t="shared" si="31"/>
        <v>233.720799456143</v>
      </c>
      <c r="AE69" s="69">
        <f t="shared" si="32"/>
        <v>188.81908810069518</v>
      </c>
      <c r="AF69" s="69">
        <f t="shared" si="33"/>
        <v>422.53988755683827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9.3441783655860498</v>
      </c>
      <c r="C70" s="173">
        <f t="shared" si="73"/>
        <v>8.862091962493988</v>
      </c>
      <c r="D70" s="173">
        <f t="shared" si="73"/>
        <v>8.232968379034169</v>
      </c>
      <c r="E70" s="173">
        <f t="shared" si="73"/>
        <v>7.2374227524111268</v>
      </c>
      <c r="F70" s="173">
        <f t="shared" si="73"/>
        <v>6.5374406399835436</v>
      </c>
      <c r="H70" s="68">
        <f t="shared" si="21"/>
        <v>-14.622364650475633</v>
      </c>
      <c r="I70" s="69">
        <f t="shared" si="22"/>
        <v>44.311502521965217</v>
      </c>
      <c r="J70" s="69">
        <f t="shared" si="23"/>
        <v>29.689137871489585</v>
      </c>
      <c r="L70" t="str">
        <f t="shared" si="24"/>
        <v>92 Elementary administration and service occupations</v>
      </c>
      <c r="M70" s="173">
        <f t="shared" si="82"/>
        <v>8.540555774572816</v>
      </c>
      <c r="N70" s="173">
        <f t="shared" si="82"/>
        <v>7.5710278284423298</v>
      </c>
      <c r="O70" s="173">
        <f t="shared" si="82"/>
        <v>7.3618396231127479</v>
      </c>
      <c r="P70" s="173">
        <f t="shared" si="82"/>
        <v>7.0984260555238192</v>
      </c>
      <c r="Q70" s="173">
        <f t="shared" si="82"/>
        <v>6.5347508638529854</v>
      </c>
      <c r="S70" s="68">
        <f t="shared" si="26"/>
        <v>-6.0400514015801532</v>
      </c>
      <c r="T70" s="69">
        <f t="shared" si="27"/>
        <v>39.490537744539907</v>
      </c>
      <c r="U70" s="69">
        <f t="shared" si="28"/>
        <v>33.450486342959756</v>
      </c>
      <c r="W70" t="str">
        <f t="shared" si="29"/>
        <v>92 Elementary administration and service occupations</v>
      </c>
      <c r="X70" s="173">
        <f t="shared" si="83"/>
        <v>10.312918477409539</v>
      </c>
      <c r="Y70" s="173">
        <f t="shared" si="83"/>
        <v>10.429959396364644</v>
      </c>
      <c r="Z70" s="173">
        <f t="shared" si="83"/>
        <v>9.2573075540771086</v>
      </c>
      <c r="AA70" s="173">
        <f t="shared" si="83"/>
        <v>7.3993389747482086</v>
      </c>
      <c r="AB70" s="173">
        <f t="shared" si="83"/>
        <v>6.540498594563422</v>
      </c>
      <c r="AD70" s="68">
        <f t="shared" si="31"/>
        <v>-22.647778810982995</v>
      </c>
      <c r="AE70" s="69">
        <f t="shared" si="32"/>
        <v>48.819638949755927</v>
      </c>
      <c r="AF70" s="69">
        <f t="shared" si="33"/>
        <v>26.171860138772935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7.5208802371800196</v>
      </c>
      <c r="I72" s="67">
        <f>IF(D35&gt;0,I35/D35*100,0)</f>
        <v>49.871141817234623</v>
      </c>
      <c r="J72" s="67">
        <f>IF(D35&gt;0,(J35/D35)*100,0)</f>
        <v>57.392022054414639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5.852248538460306</v>
      </c>
      <c r="T72" s="67">
        <f t="shared" ref="T72" si="85">IF(O35&gt;0,T35/O35*100,0)</f>
        <v>41.366955694546178</v>
      </c>
      <c r="U72" s="67">
        <f t="shared" ref="U72" si="86">IF(O35&gt;0,(U35/O35)*100,0)</f>
        <v>47.219204233006515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9.4829837793930913</v>
      </c>
      <c r="AE72" s="67">
        <f t="shared" ref="AE72" si="88">IF(Z35&gt;0,AE35/Z35*100,0)</f>
        <v>59.871008011655093</v>
      </c>
      <c r="AF72" s="67">
        <f t="shared" ref="AF72" si="89">IF(Z35&gt;0,(AF35/Z35)*100,0)</f>
        <v>69.353991791048131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The Marches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The Marches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The Marches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5.1825592329958647</v>
      </c>
      <c r="C82" s="18">
        <f t="shared" ref="B82:E107" si="96">IF(AND(D$6-C$6 &lt;&gt; 0,C8&lt;&gt;0,D8&lt;&gt;0),(EXP(LN(D8/C8)/(D$6-C$6))-1)*100,0)</f>
        <v>2.6725123422349339</v>
      </c>
      <c r="D82" s="18">
        <f t="shared" si="96"/>
        <v>-1.9330734309739306</v>
      </c>
      <c r="E82" s="18">
        <f t="shared" si="96"/>
        <v>0.99750333274810643</v>
      </c>
      <c r="F82" s="18">
        <f t="shared" ref="F82:F107" si="97">IF(AND(F$6-D$6 &lt;&gt; 0,D8&lt;&gt;0,F8&lt;&gt;0),(EXP(LN(F8/D8)/(F$6-D$6))-1)*100,0)</f>
        <v>1.1040806432416339E-2</v>
      </c>
      <c r="H82" s="18">
        <f t="shared" ref="H82:H107" si="98">IF($F$6-$D$6 &lt;&gt; 0,(EXP(LN(1+(H45/100))/($F$6-$D$6))-1)*100,0)</f>
        <v>1.1040806432416339E-2</v>
      </c>
      <c r="I82" s="18">
        <f t="shared" ref="I82:I107" si="99">IF(D8&gt;0,((1+(I8/D8))^(1/($F$6-$D$6))-1)*100,0)</f>
        <v>2.6599915886750258</v>
      </c>
      <c r="J82" s="18">
        <f t="shared" ref="J82:J107" si="100">IF($F$6-$D$6 &lt;&gt; 0,(EXP(LN(1+(J45/100))/($F$6-$D$6))-1)*100,0)</f>
        <v>2.6676386199847801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4.3338242346303568</v>
      </c>
      <c r="N82" s="18">
        <f t="shared" si="102"/>
        <v>1.3914075867691889</v>
      </c>
      <c r="O82" s="18">
        <f t="shared" si="102"/>
        <v>-2.6972518551324098</v>
      </c>
      <c r="P82" s="18">
        <f t="shared" si="102"/>
        <v>0.5868591740078033</v>
      </c>
      <c r="Q82" s="18">
        <f t="shared" ref="Q82:Q107" si="103">IF(AND(Q$6-O$6 &lt;&gt; 0,O8&lt;&gt;0,Q8&lt;&gt;0),(EXP(LN(Q8/O8)/(Q$6-O$6))-1)*100,0)</f>
        <v>-0.51997926615988677</v>
      </c>
      <c r="S82" s="18">
        <f t="shared" ref="S82:S107" si="104">IF($F$6-$D$6 &lt;&gt; 0,(EXP(LN(1+(S45/100))/($F$6-$D$6))-1)*100,0)</f>
        <v>-0.51997926615988677</v>
      </c>
      <c r="T82" s="18">
        <f t="shared" ref="T82:T107" si="105">IF(O8&gt;0,((1+(T8/O8))^(1/($F$6-$D$6))-1)*100,0)</f>
        <v>2.3645811523122839</v>
      </c>
      <c r="U82" s="18">
        <f t="shared" ref="U82:U107" si="106">IF($F$6-$D$6 &lt;&gt; 0,(EXP(LN(1+(U45/100))/($F$6-$D$6))-1)*100,0)</f>
        <v>1.9937896376508002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7.1887312774533862</v>
      </c>
      <c r="Y82" s="18">
        <f t="shared" si="108"/>
        <v>5.5035768657716755</v>
      </c>
      <c r="Z82" s="18">
        <f t="shared" si="108"/>
        <v>-0.38492022701159812</v>
      </c>
      <c r="AA82" s="18">
        <f t="shared" si="108"/>
        <v>1.7342746823134414</v>
      </c>
      <c r="AB82" s="18">
        <f t="shared" ref="AB82:AB107" si="109">IF(AND(AB$6-Z$6 &lt;&gt; 0,Z8&lt;&gt;0,AB8&lt;&gt;0),(EXP(LN(AB8/Z8)/(AB$6-Z$6))-1)*100,0)</f>
        <v>1.0229138951601824</v>
      </c>
      <c r="AD82" s="18">
        <f t="shared" ref="AD82:AD107" si="110">IF($F$6-$D$6 &lt;&gt; 0,(EXP(LN(1+(AD45/100))/($F$6-$D$6))-1)*100,0)</f>
        <v>1.0229138951601824</v>
      </c>
      <c r="AE82" s="18">
        <f t="shared" ref="AE82:AE107" si="111">IF(Z8&gt;0,((1+(AE8/Z8))^(1/($F$6-$D$6))-1)*100,0)</f>
        <v>3.2505026312017238</v>
      </c>
      <c r="AF82" s="18">
        <f t="shared" ref="AF82:AF107" si="112">IF($F$6-$D$6 &lt;&gt; 0,(EXP(LN(1+(AF45/100))/($F$6-$D$6))-1)*100,0)</f>
        <v>3.9216833480781865</v>
      </c>
    </row>
    <row r="83" spans="1:32" x14ac:dyDescent="0.2">
      <c r="A83" t="str">
        <f t="shared" si="95"/>
        <v>12 Other managers and proprietors</v>
      </c>
      <c r="B83" s="18">
        <f t="shared" si="96"/>
        <v>1.7492340904285975</v>
      </c>
      <c r="C83" s="18">
        <f t="shared" si="96"/>
        <v>4.279391724380277</v>
      </c>
      <c r="D83" s="18">
        <f t="shared" si="96"/>
        <v>0.77382319920358267</v>
      </c>
      <c r="E83" s="18">
        <f t="shared" si="96"/>
        <v>1.5866772578689847</v>
      </c>
      <c r="F83" s="18">
        <f t="shared" si="97"/>
        <v>1.3149999954365388</v>
      </c>
      <c r="H83" s="18">
        <f t="shared" si="98"/>
        <v>1.3149999954365388</v>
      </c>
      <c r="I83" s="18">
        <f t="shared" si="99"/>
        <v>3.2794268023302653</v>
      </c>
      <c r="J83" s="18">
        <f t="shared" si="100"/>
        <v>4.145342029110255</v>
      </c>
      <c r="L83" t="str">
        <f t="shared" si="101"/>
        <v>12 Other managers and proprietors</v>
      </c>
      <c r="M83" s="18">
        <f t="shared" si="102"/>
        <v>2.372380441402111</v>
      </c>
      <c r="N83" s="18">
        <f t="shared" si="102"/>
        <v>-6.0203463854337063</v>
      </c>
      <c r="O83" s="18">
        <f t="shared" si="102"/>
        <v>2.5196780133271535</v>
      </c>
      <c r="P83" s="18">
        <f t="shared" si="102"/>
        <v>1.5105197039334994</v>
      </c>
      <c r="Q83" s="18">
        <f t="shared" si="103"/>
        <v>1.8457972050864635</v>
      </c>
      <c r="S83" s="18">
        <f t="shared" si="104"/>
        <v>1.8457972050864635</v>
      </c>
      <c r="T83" s="18">
        <f t="shared" si="105"/>
        <v>3.2118678510643761</v>
      </c>
      <c r="U83" s="18">
        <f t="shared" si="106"/>
        <v>4.4534999269334907</v>
      </c>
      <c r="W83" t="str">
        <f t="shared" si="107"/>
        <v>12 Other managers and proprietors</v>
      </c>
      <c r="X83" s="18">
        <f t="shared" si="108"/>
        <v>0.78360559393548801</v>
      </c>
      <c r="Y83" s="18">
        <f t="shared" si="108"/>
        <v>20.876905493337496</v>
      </c>
      <c r="Z83" s="18">
        <f t="shared" si="108"/>
        <v>-1.5998436991771836</v>
      </c>
      <c r="AA83" s="18">
        <f t="shared" si="108"/>
        <v>1.7028161211096293</v>
      </c>
      <c r="AB83" s="18">
        <f t="shared" si="109"/>
        <v>0.58979316469383036</v>
      </c>
      <c r="AD83" s="18">
        <f t="shared" si="110"/>
        <v>0.58979316469383036</v>
      </c>
      <c r="AE83" s="18">
        <f t="shared" si="111"/>
        <v>3.3632057697236872</v>
      </c>
      <c r="AF83" s="18">
        <f t="shared" si="112"/>
        <v>3.7403164031366787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4.6810154389563152</v>
      </c>
      <c r="C84" s="18">
        <f t="shared" si="96"/>
        <v>5.2015622377164394</v>
      </c>
      <c r="D84" s="18">
        <f t="shared" si="96"/>
        <v>3.9587904128211227</v>
      </c>
      <c r="E84" s="18">
        <f t="shared" si="96"/>
        <v>1.4194326223600395</v>
      </c>
      <c r="F84" s="18">
        <f t="shared" si="97"/>
        <v>2.2589173333622758</v>
      </c>
      <c r="H84" s="18">
        <f t="shared" si="98"/>
        <v>2.2589173333622758</v>
      </c>
      <c r="I84" s="18">
        <f t="shared" si="99"/>
        <v>2.533915680088672</v>
      </c>
      <c r="J84" s="18">
        <f t="shared" si="100"/>
        <v>4.19976964320532</v>
      </c>
      <c r="L84" t="str">
        <f t="shared" si="101"/>
        <v>21 Science, research, engineering and technology professionals</v>
      </c>
      <c r="M84" s="18">
        <f t="shared" si="102"/>
        <v>4.9873256331476101</v>
      </c>
      <c r="N84" s="18">
        <f t="shared" si="102"/>
        <v>1.6950792486376987</v>
      </c>
      <c r="O84" s="18">
        <f t="shared" si="102"/>
        <v>3.42165286560836</v>
      </c>
      <c r="P84" s="18">
        <f t="shared" si="102"/>
        <v>1.1693455377635553</v>
      </c>
      <c r="Q84" s="18">
        <f t="shared" si="103"/>
        <v>1.9146111550904177</v>
      </c>
      <c r="S84" s="18">
        <f t="shared" si="104"/>
        <v>1.9146111550904177</v>
      </c>
      <c r="T84" s="18">
        <f t="shared" si="105"/>
        <v>2.2422645521984697</v>
      </c>
      <c r="U84" s="18">
        <f t="shared" si="106"/>
        <v>3.6964630200544191</v>
      </c>
      <c r="W84" t="str">
        <f t="shared" si="107"/>
        <v>21 Science, research, engineering and technology professionals</v>
      </c>
      <c r="X84" s="18">
        <f t="shared" si="108"/>
        <v>3.0731715656535874</v>
      </c>
      <c r="Y84" s="18">
        <f t="shared" si="108"/>
        <v>24.476587565389927</v>
      </c>
      <c r="Z84" s="18">
        <f t="shared" si="108"/>
        <v>6.2435737620879728</v>
      </c>
      <c r="AA84" s="18">
        <f t="shared" si="108"/>
        <v>2.3508424470680023</v>
      </c>
      <c r="AB84" s="18">
        <f t="shared" si="109"/>
        <v>3.6323082242663673</v>
      </c>
      <c r="AD84" s="18">
        <f t="shared" si="110"/>
        <v>3.6323082242663673</v>
      </c>
      <c r="AE84" s="18">
        <f t="shared" si="111"/>
        <v>3.7173689728557502</v>
      </c>
      <c r="AF84" s="18">
        <f t="shared" si="112"/>
        <v>6.1173708206237132</v>
      </c>
    </row>
    <row r="85" spans="1:32" x14ac:dyDescent="0.2">
      <c r="A85" t="str">
        <f t="shared" si="95"/>
        <v>22 Health professionals</v>
      </c>
      <c r="B85" s="18">
        <f t="shared" si="96"/>
        <v>5.3639129364869476</v>
      </c>
      <c r="C85" s="18">
        <f t="shared" si="96"/>
        <v>-1.238857788805181</v>
      </c>
      <c r="D85" s="18">
        <f t="shared" si="96"/>
        <v>-0.37532507216107014</v>
      </c>
      <c r="E85" s="18">
        <f t="shared" si="96"/>
        <v>0.70311378162923877</v>
      </c>
      <c r="F85" s="18">
        <f t="shared" si="97"/>
        <v>0.34234324080391065</v>
      </c>
      <c r="H85" s="18">
        <f t="shared" si="98"/>
        <v>0.34234324080391065</v>
      </c>
      <c r="I85" s="18">
        <f t="shared" si="99"/>
        <v>2.875335789072464</v>
      </c>
      <c r="J85" s="18">
        <f t="shared" si="100"/>
        <v>3.1074327794933243</v>
      </c>
      <c r="L85" t="str">
        <f t="shared" si="101"/>
        <v>22 Health professionals</v>
      </c>
      <c r="M85" s="18">
        <f t="shared" si="102"/>
        <v>5.7856729695306974</v>
      </c>
      <c r="N85" s="18">
        <f t="shared" si="102"/>
        <v>6.6853094871804908</v>
      </c>
      <c r="O85" s="18">
        <f t="shared" si="102"/>
        <v>-0.39501870486460255</v>
      </c>
      <c r="P85" s="18">
        <f t="shared" si="102"/>
        <v>0.64114656020985983</v>
      </c>
      <c r="Q85" s="18">
        <f t="shared" si="103"/>
        <v>0.29456597986210475</v>
      </c>
      <c r="S85" s="18">
        <f t="shared" si="104"/>
        <v>0.29456597986210475</v>
      </c>
      <c r="T85" s="18">
        <f t="shared" si="105"/>
        <v>2.1837447133962407</v>
      </c>
      <c r="U85" s="18">
        <f t="shared" si="106"/>
        <v>2.4026666843377065</v>
      </c>
      <c r="W85" t="str">
        <f t="shared" si="107"/>
        <v>22 Health professionals</v>
      </c>
      <c r="X85" s="18">
        <f t="shared" si="108"/>
        <v>5.2331515306829113</v>
      </c>
      <c r="Y85" s="18">
        <f t="shared" si="108"/>
        <v>-3.7279992034245035</v>
      </c>
      <c r="Z85" s="18">
        <f t="shared" si="108"/>
        <v>-0.36847342554523488</v>
      </c>
      <c r="AA85" s="18">
        <f t="shared" si="108"/>
        <v>0.72457553167843969</v>
      </c>
      <c r="AB85" s="18">
        <f t="shared" si="109"/>
        <v>0.35889991851374425</v>
      </c>
      <c r="AD85" s="18">
        <f t="shared" si="110"/>
        <v>0.35889991851374425</v>
      </c>
      <c r="AE85" s="18">
        <f t="shared" si="111"/>
        <v>3.1015557707229302</v>
      </c>
      <c r="AF85" s="18">
        <f t="shared" si="112"/>
        <v>3.3377267618037054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0.35295269019282038</v>
      </c>
      <c r="C86" s="18">
        <f t="shared" si="96"/>
        <v>6.6132612044980332</v>
      </c>
      <c r="D86" s="18">
        <f t="shared" si="96"/>
        <v>-2.3352791451392019E-2</v>
      </c>
      <c r="E86" s="18">
        <f t="shared" si="96"/>
        <v>1.1109179942199621</v>
      </c>
      <c r="F86" s="18">
        <f t="shared" si="97"/>
        <v>0.73140503847950455</v>
      </c>
      <c r="H86" s="18">
        <f t="shared" si="98"/>
        <v>0.73140503847950455</v>
      </c>
      <c r="I86" s="18">
        <f t="shared" si="99"/>
        <v>2.8465208582398427</v>
      </c>
      <c r="J86" s="18">
        <f t="shared" si="100"/>
        <v>3.3488232347268054</v>
      </c>
      <c r="L86" t="str">
        <f t="shared" si="101"/>
        <v>23 Teaching and other educational professionals</v>
      </c>
      <c r="M86" s="18">
        <f t="shared" si="102"/>
        <v>-0.92782319299044014</v>
      </c>
      <c r="N86" s="18">
        <f t="shared" si="102"/>
        <v>7.9643073352310578</v>
      </c>
      <c r="O86" s="18">
        <f t="shared" si="102"/>
        <v>0.50437790915551783</v>
      </c>
      <c r="P86" s="18">
        <f t="shared" si="102"/>
        <v>0.85611202823714372</v>
      </c>
      <c r="Q86" s="18">
        <f t="shared" si="103"/>
        <v>0.73873076082588973</v>
      </c>
      <c r="S86" s="18">
        <f t="shared" si="104"/>
        <v>0.73873076082588973</v>
      </c>
      <c r="T86" s="18">
        <f t="shared" si="105"/>
        <v>2.5058325395249659</v>
      </c>
      <c r="U86" s="18">
        <f t="shared" si="106"/>
        <v>3.0364679501064584</v>
      </c>
      <c r="W86" t="str">
        <f t="shared" si="107"/>
        <v>23 Teaching and other educational professionals</v>
      </c>
      <c r="X86" s="18">
        <f t="shared" si="108"/>
        <v>0.97814698526355048</v>
      </c>
      <c r="Y86" s="18">
        <f t="shared" si="108"/>
        <v>5.9844959983692103</v>
      </c>
      <c r="Z86" s="18">
        <f t="shared" si="108"/>
        <v>-0.27748592568851427</v>
      </c>
      <c r="AA86" s="18">
        <f t="shared" si="108"/>
        <v>1.2344319959634031</v>
      </c>
      <c r="AB86" s="18">
        <f t="shared" si="109"/>
        <v>0.72792941569879144</v>
      </c>
      <c r="AD86" s="18">
        <f t="shared" si="110"/>
        <v>0.72792941569879144</v>
      </c>
      <c r="AE86" s="18">
        <f t="shared" si="111"/>
        <v>3.0026734823736856</v>
      </c>
      <c r="AF86" s="18">
        <f t="shared" si="112"/>
        <v>3.4924090815292352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5.4418393061386183</v>
      </c>
      <c r="C87" s="18">
        <f t="shared" si="96"/>
        <v>9.4840297787865282</v>
      </c>
      <c r="D87" s="18">
        <f t="shared" si="96"/>
        <v>0.89297857354759813</v>
      </c>
      <c r="E87" s="18">
        <f t="shared" si="96"/>
        <v>1.2293115307815405</v>
      </c>
      <c r="F87" s="18">
        <f t="shared" si="97"/>
        <v>1.1170761529572193</v>
      </c>
      <c r="H87" s="18">
        <f t="shared" si="98"/>
        <v>1.1170761529572193</v>
      </c>
      <c r="I87" s="18">
        <f t="shared" si="99"/>
        <v>2.7925012934335802</v>
      </c>
      <c r="J87" s="18">
        <f t="shared" si="100"/>
        <v>3.5717975261298385</v>
      </c>
      <c r="L87" t="str">
        <f t="shared" si="101"/>
        <v>24 Business, media and public service professionals</v>
      </c>
      <c r="M87" s="18">
        <f t="shared" si="102"/>
        <v>4.6271636247264381</v>
      </c>
      <c r="N87" s="18">
        <f t="shared" si="102"/>
        <v>9.9557458753784402</v>
      </c>
      <c r="O87" s="18">
        <f t="shared" si="102"/>
        <v>1.1178201555119172</v>
      </c>
      <c r="P87" s="18">
        <f t="shared" si="102"/>
        <v>0.90419267987182916</v>
      </c>
      <c r="Q87" s="18">
        <f t="shared" si="103"/>
        <v>0.97535164438395938</v>
      </c>
      <c r="S87" s="18">
        <f t="shared" si="104"/>
        <v>0.97535164438395938</v>
      </c>
      <c r="T87" s="18">
        <f t="shared" si="105"/>
        <v>2.5333862327162837</v>
      </c>
      <c r="U87" s="18">
        <f t="shared" si="106"/>
        <v>3.2348739995546882</v>
      </c>
      <c r="W87" t="str">
        <f t="shared" si="107"/>
        <v>24 Business, media and public service professionals</v>
      </c>
      <c r="X87" s="18">
        <f t="shared" si="108"/>
        <v>6.6567121580254129</v>
      </c>
      <c r="Y87" s="18">
        <f t="shared" si="108"/>
        <v>8.8135484112838114</v>
      </c>
      <c r="Z87" s="18">
        <f t="shared" si="108"/>
        <v>0.56649301066382662</v>
      </c>
      <c r="AA87" s="18">
        <f t="shared" si="108"/>
        <v>1.692677515354668</v>
      </c>
      <c r="AB87" s="18">
        <f t="shared" si="109"/>
        <v>1.3158883347809569</v>
      </c>
      <c r="AD87" s="18">
        <f t="shared" si="110"/>
        <v>1.3158883347809569</v>
      </c>
      <c r="AE87" s="18">
        <f t="shared" si="111"/>
        <v>3.1493646605749825</v>
      </c>
      <c r="AF87" s="18">
        <f t="shared" si="112"/>
        <v>4.0303620922566674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4.6460070385454744</v>
      </c>
      <c r="C88" s="18">
        <f t="shared" si="96"/>
        <v>7.8652437310295031</v>
      </c>
      <c r="D88" s="18">
        <f t="shared" si="96"/>
        <v>-1.3186999931448007</v>
      </c>
      <c r="E88" s="18">
        <f t="shared" si="96"/>
        <v>0.828588854829726</v>
      </c>
      <c r="F88" s="18">
        <f t="shared" si="97"/>
        <v>0.10768385773674005</v>
      </c>
      <c r="H88" s="18">
        <f t="shared" si="98"/>
        <v>0.10768385773674005</v>
      </c>
      <c r="I88" s="18">
        <f t="shared" si="99"/>
        <v>2.1965276523578492</v>
      </c>
      <c r="J88" s="18">
        <f t="shared" si="100"/>
        <v>2.2761347172401081</v>
      </c>
      <c r="L88" t="str">
        <f t="shared" si="101"/>
        <v>31 Science, engineering and technology associate professionals</v>
      </c>
      <c r="M88" s="18">
        <f t="shared" si="102"/>
        <v>5.5818532406434862</v>
      </c>
      <c r="N88" s="18">
        <f t="shared" si="102"/>
        <v>3.8382203928763792</v>
      </c>
      <c r="O88" s="18">
        <f t="shared" si="102"/>
        <v>-2.1400178505042944</v>
      </c>
      <c r="P88" s="18">
        <f t="shared" si="102"/>
        <v>0.41873518599946369</v>
      </c>
      <c r="Q88" s="18">
        <f t="shared" si="103"/>
        <v>-0.44153117029376299</v>
      </c>
      <c r="S88" s="18">
        <f t="shared" si="104"/>
        <v>-0.44153117029376299</v>
      </c>
      <c r="T88" s="18">
        <f t="shared" si="105"/>
        <v>1.9195954178594654</v>
      </c>
      <c r="U88" s="18">
        <f t="shared" si="106"/>
        <v>1.5838836602827033</v>
      </c>
      <c r="W88" t="str">
        <f t="shared" si="107"/>
        <v>31 Science, engineering and technology associate professionals</v>
      </c>
      <c r="X88" s="18">
        <f t="shared" si="108"/>
        <v>1.3930960360925004</v>
      </c>
      <c r="Y88" s="18">
        <f t="shared" si="108"/>
        <v>23.362442507113833</v>
      </c>
      <c r="Z88" s="18">
        <f t="shared" si="108"/>
        <v>1.1691805979999526</v>
      </c>
      <c r="AA88" s="18">
        <f t="shared" si="108"/>
        <v>1.8815896182789338</v>
      </c>
      <c r="AB88" s="18">
        <f t="shared" si="109"/>
        <v>1.6435642807746564</v>
      </c>
      <c r="AD88" s="18">
        <f t="shared" si="110"/>
        <v>1.6435642807746564</v>
      </c>
      <c r="AE88" s="18">
        <f t="shared" si="111"/>
        <v>3.0277280159524134</v>
      </c>
      <c r="AF88" s="18">
        <f t="shared" si="112"/>
        <v>4.1537346939741093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4.2003691342547445</v>
      </c>
      <c r="C89" s="18">
        <f t="shared" si="96"/>
        <v>0.63304139520070635</v>
      </c>
      <c r="D89" s="18">
        <f t="shared" si="96"/>
        <v>9.8019783483143552</v>
      </c>
      <c r="E89" s="18">
        <f t="shared" si="96"/>
        <v>1.730191190673569</v>
      </c>
      <c r="F89" s="18">
        <f t="shared" si="97"/>
        <v>4.3526051122481535</v>
      </c>
      <c r="H89" s="18">
        <f t="shared" si="98"/>
        <v>4.3526051122481535</v>
      </c>
      <c r="I89" s="18">
        <f t="shared" si="99"/>
        <v>4.5306720033357673</v>
      </c>
      <c r="J89" s="18">
        <f t="shared" si="100"/>
        <v>7.2029000752650729</v>
      </c>
      <c r="L89" t="str">
        <f t="shared" si="101"/>
        <v>32 Health and social care associate professionals</v>
      </c>
      <c r="M89" s="18">
        <f t="shared" si="102"/>
        <v>2.3333426823058057</v>
      </c>
      <c r="N89" s="18">
        <f t="shared" si="102"/>
        <v>5.5205277690281607</v>
      </c>
      <c r="O89" s="18">
        <f t="shared" si="102"/>
        <v>5.8558320820846888</v>
      </c>
      <c r="P89" s="18">
        <f t="shared" si="102"/>
        <v>1.057206343283057</v>
      </c>
      <c r="Q89" s="18">
        <f>IF(AND(Q$6-O$6 &lt;&gt; 0,O15&lt;&gt;0,Q15&lt;&gt;0),(EXP(LN(Q15/O15)/(Q$6-O$6))-1)*100,0)</f>
        <v>2.6320780244591946</v>
      </c>
      <c r="S89" s="18">
        <f t="shared" si="104"/>
        <v>2.6320780244591946</v>
      </c>
      <c r="T89" s="18">
        <f t="shared" si="105"/>
        <v>3.3879709819884418</v>
      </c>
      <c r="U89" s="18">
        <f t="shared" si="106"/>
        <v>5.1532122030870653</v>
      </c>
      <c r="W89" t="str">
        <f t="shared" si="107"/>
        <v>32 Health and social care associate professionals</v>
      </c>
      <c r="X89" s="18">
        <f t="shared" si="108"/>
        <v>4.7446516990611753</v>
      </c>
      <c r="Y89" s="18">
        <f t="shared" si="108"/>
        <v>-0.71093429098011418</v>
      </c>
      <c r="Z89" s="18">
        <f t="shared" si="108"/>
        <v>10.854853259689424</v>
      </c>
      <c r="AA89" s="18">
        <f t="shared" si="108"/>
        <v>1.8807686286278713</v>
      </c>
      <c r="AB89" s="18">
        <f t="shared" si="109"/>
        <v>4.7883605360955039</v>
      </c>
      <c r="AD89" s="18">
        <f t="shared" si="110"/>
        <v>4.7883605360955039</v>
      </c>
      <c r="AE89" s="18">
        <f t="shared" si="111"/>
        <v>4.8339945849661392</v>
      </c>
      <c r="AF89" s="18">
        <f t="shared" si="112"/>
        <v>7.7108147333182053</v>
      </c>
    </row>
    <row r="90" spans="1:32" x14ac:dyDescent="0.2">
      <c r="A90" t="str">
        <f t="shared" si="95"/>
        <v>33 Protective service occupations</v>
      </c>
      <c r="B90" s="18">
        <f t="shared" si="96"/>
        <v>-0.5843650363515418</v>
      </c>
      <c r="C90" s="18">
        <f t="shared" si="96"/>
        <v>5.840910210257344</v>
      </c>
      <c r="D90" s="18">
        <f t="shared" si="96"/>
        <v>-2.8336814036181601</v>
      </c>
      <c r="E90" s="18">
        <f t="shared" si="96"/>
        <v>1.0156997974334114</v>
      </c>
      <c r="F90" s="18">
        <f t="shared" si="97"/>
        <v>-0.28407994199600717</v>
      </c>
      <c r="H90" s="18">
        <f t="shared" si="98"/>
        <v>-0.28407994199600717</v>
      </c>
      <c r="I90" s="18">
        <f t="shared" si="99"/>
        <v>1.821449714922907</v>
      </c>
      <c r="J90" s="18">
        <f t="shared" si="100"/>
        <v>1.6018561758055272</v>
      </c>
      <c r="L90" t="str">
        <f t="shared" si="101"/>
        <v>33 Protective service occupations</v>
      </c>
      <c r="M90" s="18">
        <f t="shared" si="102"/>
        <v>-1.3413975110765697</v>
      </c>
      <c r="N90" s="18">
        <f t="shared" si="102"/>
        <v>3.6684684676737911</v>
      </c>
      <c r="O90" s="18">
        <f t="shared" si="102"/>
        <v>-2.9998129048025124</v>
      </c>
      <c r="P90" s="18">
        <f t="shared" si="102"/>
        <v>0.16632570260219914</v>
      </c>
      <c r="Q90" s="18">
        <f t="shared" si="103"/>
        <v>-0.90037307848614967</v>
      </c>
      <c r="S90" s="18">
        <f t="shared" si="104"/>
        <v>-0.90037307848614967</v>
      </c>
      <c r="T90" s="18">
        <f t="shared" si="105"/>
        <v>1.4722134561175437</v>
      </c>
      <c r="U90" s="18">
        <f t="shared" si="106"/>
        <v>0.74782689332659746</v>
      </c>
      <c r="W90" t="str">
        <f t="shared" si="107"/>
        <v>33 Protective service occupations</v>
      </c>
      <c r="X90" s="18">
        <f t="shared" si="108"/>
        <v>1.7627693999010319</v>
      </c>
      <c r="Y90" s="18">
        <f t="shared" si="108"/>
        <v>12.076372090720721</v>
      </c>
      <c r="Z90" s="18">
        <f t="shared" si="108"/>
        <v>-2.398043385076043</v>
      </c>
      <c r="AA90" s="18">
        <f t="shared" si="108"/>
        <v>2.946362818964432</v>
      </c>
      <c r="AB90" s="18">
        <f t="shared" si="109"/>
        <v>1.1331449655129333</v>
      </c>
      <c r="AD90" s="18">
        <f t="shared" si="110"/>
        <v>1.1331449655129333</v>
      </c>
      <c r="AE90" s="18">
        <f t="shared" si="111"/>
        <v>2.6747879859987833</v>
      </c>
      <c r="AF90" s="18">
        <f t="shared" si="112"/>
        <v>3.4776415306907671</v>
      </c>
    </row>
    <row r="91" spans="1:32" x14ac:dyDescent="0.2">
      <c r="A91" t="str">
        <f t="shared" si="95"/>
        <v>34 Culture, media and sports occupations</v>
      </c>
      <c r="B91" s="18">
        <f t="shared" si="96"/>
        <v>1.3394784223840883</v>
      </c>
      <c r="C91" s="18">
        <f t="shared" si="96"/>
        <v>2.6214491943725049</v>
      </c>
      <c r="D91" s="18">
        <f t="shared" si="96"/>
        <v>-3.1991826277516067</v>
      </c>
      <c r="E91" s="18">
        <f t="shared" si="96"/>
        <v>1.016942483229144</v>
      </c>
      <c r="F91" s="18">
        <f t="shared" si="97"/>
        <v>-0.40845087850428508</v>
      </c>
      <c r="H91" s="18">
        <f t="shared" si="98"/>
        <v>-0.40845087850428508</v>
      </c>
      <c r="I91" s="18">
        <f t="shared" si="99"/>
        <v>2.3197094090355419</v>
      </c>
      <c r="J91" s="18">
        <f t="shared" si="100"/>
        <v>2.0259153231783955</v>
      </c>
      <c r="L91" t="str">
        <f t="shared" si="101"/>
        <v>34 Culture, media and sports occupations</v>
      </c>
      <c r="M91" s="18">
        <f t="shared" si="102"/>
        <v>1.6919946933732222</v>
      </c>
      <c r="N91" s="18">
        <f t="shared" si="102"/>
        <v>1.5323988589700077</v>
      </c>
      <c r="O91" s="18">
        <f t="shared" si="102"/>
        <v>-3.3881471828960397</v>
      </c>
      <c r="P91" s="18">
        <f t="shared" si="102"/>
        <v>0.73746010153323827</v>
      </c>
      <c r="Q91" s="18">
        <f t="shared" si="103"/>
        <v>-0.65695485789857289</v>
      </c>
      <c r="S91" s="18">
        <f t="shared" si="104"/>
        <v>-0.65695485789857289</v>
      </c>
      <c r="T91" s="18">
        <f t="shared" si="105"/>
        <v>2.0264586090628534</v>
      </c>
      <c r="U91" s="18">
        <f t="shared" si="106"/>
        <v>1.5364118061796272</v>
      </c>
      <c r="W91" t="str">
        <f t="shared" si="107"/>
        <v>34 Culture, media and sports occupations</v>
      </c>
      <c r="X91" s="18">
        <f t="shared" si="108"/>
        <v>0.80679020071210417</v>
      </c>
      <c r="Y91" s="18">
        <f t="shared" si="108"/>
        <v>4.3034980086560592</v>
      </c>
      <c r="Z91" s="18">
        <f>IF(AND(AA$6-Z$6 &lt;&gt; 0,Z17&lt;&gt;0,AA17&lt;&gt;0),(EXP(LN(AA17/Z17)/(AA$6-Z$6))-1)*100,0)</f>
        <v>-2.9178263536471127</v>
      </c>
      <c r="AA91" s="18">
        <f t="shared" si="108"/>
        <v>1.4148606841984712</v>
      </c>
      <c r="AB91" s="18">
        <f t="shared" si="109"/>
        <v>-5.0437813109016627E-2</v>
      </c>
      <c r="AD91" s="18">
        <f t="shared" si="110"/>
        <v>-5.0437813109016627E-2</v>
      </c>
      <c r="AE91" s="18">
        <f t="shared" si="111"/>
        <v>2.7395901158889568</v>
      </c>
      <c r="AF91" s="18">
        <f t="shared" si="112"/>
        <v>2.705082516871804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2.3733850989450689</v>
      </c>
      <c r="C92" s="18">
        <f t="shared" si="96"/>
        <v>3.1139855116318671</v>
      </c>
      <c r="D92" s="18">
        <f t="shared" si="96"/>
        <v>0.21313129925610852</v>
      </c>
      <c r="E92" s="18">
        <f t="shared" si="96"/>
        <v>0.74297503579281443</v>
      </c>
      <c r="F92" s="18">
        <f t="shared" si="97"/>
        <v>0.56604992242892394</v>
      </c>
      <c r="H92" s="18">
        <f t="shared" si="98"/>
        <v>0.56604992242892394</v>
      </c>
      <c r="I92" s="18">
        <f t="shared" si="99"/>
        <v>2.6194772073961925</v>
      </c>
      <c r="J92" s="18">
        <f t="shared" si="100"/>
        <v>3.0185623614463308</v>
      </c>
      <c r="L92" t="str">
        <f t="shared" si="101"/>
        <v>35 Business and public service associate professionals</v>
      </c>
      <c r="M92" s="18">
        <f t="shared" si="102"/>
        <v>1.8145442601646078</v>
      </c>
      <c r="N92" s="18">
        <f t="shared" si="102"/>
        <v>3.5356859281138631</v>
      </c>
      <c r="O92" s="18">
        <f t="shared" si="102"/>
        <v>1.7247647707918645E-2</v>
      </c>
      <c r="P92" s="18">
        <f t="shared" si="102"/>
        <v>0.28722126465645648</v>
      </c>
      <c r="Q92" s="18">
        <f t="shared" si="103"/>
        <v>0.19714918578679352</v>
      </c>
      <c r="S92" s="18">
        <f t="shared" si="104"/>
        <v>0.19714918578679352</v>
      </c>
      <c r="T92" s="18">
        <f t="shared" si="105"/>
        <v>2.2087635321557997</v>
      </c>
      <c r="U92" s="18">
        <f t="shared" si="106"/>
        <v>2.3545186966028364</v>
      </c>
      <c r="W92" t="str">
        <f t="shared" si="107"/>
        <v>35 Business and public service associate professionals</v>
      </c>
      <c r="X92" s="18">
        <f t="shared" si="108"/>
        <v>3.0485683499391403</v>
      </c>
      <c r="Y92" s="18">
        <f t="shared" si="108"/>
        <v>2.6196056190717298</v>
      </c>
      <c r="Z92" s="18">
        <f t="shared" si="108"/>
        <v>0.44286551351546688</v>
      </c>
      <c r="AA92" s="18">
        <f t="shared" si="108"/>
        <v>1.2485360026193826</v>
      </c>
      <c r="AB92" s="18">
        <f t="shared" si="109"/>
        <v>0.97926367310063878</v>
      </c>
      <c r="AD92" s="18">
        <f t="shared" si="110"/>
        <v>0.97926367310063878</v>
      </c>
      <c r="AE92" s="18">
        <f t="shared" si="111"/>
        <v>3.0773192342710809</v>
      </c>
      <c r="AF92" s="18">
        <f t="shared" si="112"/>
        <v>3.7337142606865159</v>
      </c>
    </row>
    <row r="93" spans="1:32" x14ac:dyDescent="0.2">
      <c r="A93" t="str">
        <f t="shared" si="95"/>
        <v>41 Administrative occupations</v>
      </c>
      <c r="B93" s="18">
        <f t="shared" si="96"/>
        <v>-0.44528361645734815</v>
      </c>
      <c r="C93" s="18">
        <f t="shared" si="96"/>
        <v>3.7927991833748731</v>
      </c>
      <c r="D93" s="18">
        <f t="shared" si="96"/>
        <v>0.816502131473551</v>
      </c>
      <c r="E93" s="18">
        <f t="shared" si="96"/>
        <v>2.093679326942155E-2</v>
      </c>
      <c r="F93" s="18">
        <f t="shared" si="97"/>
        <v>0.2854252279702818</v>
      </c>
      <c r="H93" s="18">
        <f t="shared" si="98"/>
        <v>0.2854252279702818</v>
      </c>
      <c r="I93" s="18">
        <f t="shared" si="99"/>
        <v>2.8206525456288878</v>
      </c>
      <c r="J93" s="18">
        <f t="shared" si="100"/>
        <v>3.015323084631838</v>
      </c>
      <c r="L93" t="str">
        <f t="shared" si="101"/>
        <v>41 Administrative occupations</v>
      </c>
      <c r="M93" s="18">
        <f t="shared" si="102"/>
        <v>-1.218944267432942</v>
      </c>
      <c r="N93" s="18">
        <f t="shared" si="102"/>
        <v>17.915865738004698</v>
      </c>
      <c r="O93" s="18">
        <f t="shared" si="102"/>
        <v>1.7339767020602803</v>
      </c>
      <c r="P93" s="18">
        <f t="shared" si="102"/>
        <v>1.2992735658327925</v>
      </c>
      <c r="Q93" s="18">
        <f t="shared" si="103"/>
        <v>1.4439678338497686</v>
      </c>
      <c r="S93" s="18">
        <f t="shared" si="104"/>
        <v>1.4439678338497686</v>
      </c>
      <c r="T93" s="18">
        <f t="shared" si="105"/>
        <v>2.416090632497303</v>
      </c>
      <c r="U93" s="18">
        <f t="shared" si="106"/>
        <v>3.4801463184764625</v>
      </c>
      <c r="W93" t="str">
        <f t="shared" si="107"/>
        <v>41 Administrative occupations</v>
      </c>
      <c r="X93" s="18">
        <f t="shared" si="108"/>
        <v>-9.4137410903294416E-2</v>
      </c>
      <c r="Y93" s="18">
        <f t="shared" si="108"/>
        <v>-2.4382337271850907</v>
      </c>
      <c r="Z93" s="18">
        <f t="shared" si="108"/>
        <v>0.31328248157214134</v>
      </c>
      <c r="AA93" s="18">
        <f t="shared" si="108"/>
        <v>-0.78232481266182763</v>
      </c>
      <c r="AB93" s="18">
        <f t="shared" si="109"/>
        <v>-0.41845843945114147</v>
      </c>
      <c r="AD93" s="18">
        <f t="shared" si="110"/>
        <v>-0.41845843945114147</v>
      </c>
      <c r="AE93" s="18">
        <f t="shared" si="111"/>
        <v>3.0275987891773326</v>
      </c>
      <c r="AF93" s="18">
        <f t="shared" si="112"/>
        <v>2.7549185475681082</v>
      </c>
    </row>
    <row r="94" spans="1:32" x14ac:dyDescent="0.2">
      <c r="A94" t="str">
        <f t="shared" si="95"/>
        <v>42 Secretarial and related occupations</v>
      </c>
      <c r="B94" s="18">
        <f t="shared" si="96"/>
        <v>-2.5116014563230649</v>
      </c>
      <c r="C94" s="18">
        <f t="shared" si="96"/>
        <v>-2.6222633605321732</v>
      </c>
      <c r="D94" s="18">
        <f t="shared" si="96"/>
        <v>-1.3668356429657136</v>
      </c>
      <c r="E94" s="18">
        <f t="shared" si="96"/>
        <v>-3.840727874033778</v>
      </c>
      <c r="F94" s="18">
        <f t="shared" si="97"/>
        <v>-3.0230695224894966</v>
      </c>
      <c r="H94" s="18">
        <f t="shared" si="98"/>
        <v>-3.0230695224894966</v>
      </c>
      <c r="I94" s="18">
        <f t="shared" si="99"/>
        <v>2.4705815745772464</v>
      </c>
      <c r="J94" s="18">
        <f t="shared" si="100"/>
        <v>0.47127377867752784</v>
      </c>
      <c r="L94" t="str">
        <f t="shared" si="101"/>
        <v>42 Secretarial and related occupations</v>
      </c>
      <c r="M94" s="18">
        <f t="shared" si="102"/>
        <v>-7.0878093018214567</v>
      </c>
      <c r="N94" s="18">
        <f t="shared" si="102"/>
        <v>-0.58702928450109493</v>
      </c>
      <c r="O94" s="18">
        <f t="shared" si="102"/>
        <v>-2.1033950933005974</v>
      </c>
      <c r="P94" s="18">
        <f t="shared" si="102"/>
        <v>1.8543624067285158</v>
      </c>
      <c r="Q94" s="18">
        <f t="shared" si="103"/>
        <v>0.51764379144785266</v>
      </c>
      <c r="S94" s="18">
        <f t="shared" si="104"/>
        <v>0.51764379144785266</v>
      </c>
      <c r="T94" s="18">
        <f t="shared" si="105"/>
        <v>1.8661227328400143</v>
      </c>
      <c r="U94" s="18">
        <f t="shared" si="106"/>
        <v>2.2691649614967391</v>
      </c>
      <c r="W94" t="str">
        <f t="shared" si="107"/>
        <v>42 Secretarial and related occupations</v>
      </c>
      <c r="X94" s="18">
        <f t="shared" si="108"/>
        <v>-2.0846349309460499</v>
      </c>
      <c r="Y94" s="18">
        <f t="shared" si="108"/>
        <v>-2.7885797468202411</v>
      </c>
      <c r="Z94" s="18">
        <f t="shared" si="108"/>
        <v>-1.3062688460445893</v>
      </c>
      <c r="AA94" s="18">
        <f t="shared" si="108"/>
        <v>-4.4584900149297724</v>
      </c>
      <c r="AB94" s="18">
        <f t="shared" si="109"/>
        <v>-3.4190981285275313</v>
      </c>
      <c r="AD94" s="18">
        <f t="shared" si="110"/>
        <v>-3.4190981285275313</v>
      </c>
      <c r="AE94" s="18">
        <f t="shared" si="111"/>
        <v>2.5189024662886084</v>
      </c>
      <c r="AF94" s="18">
        <f t="shared" si="112"/>
        <v>0.29860213735872776</v>
      </c>
    </row>
    <row r="95" spans="1:32" x14ac:dyDescent="0.2">
      <c r="A95" t="str">
        <f t="shared" si="95"/>
        <v>51 Skilled agricultural and related trades</v>
      </c>
      <c r="B95" s="18">
        <f t="shared" si="96"/>
        <v>-3.2692510903893912</v>
      </c>
      <c r="C95" s="18">
        <f t="shared" si="96"/>
        <v>-18.338576717933641</v>
      </c>
      <c r="D95" s="18">
        <f t="shared" si="96"/>
        <v>-0.43832565980275184</v>
      </c>
      <c r="E95" s="18">
        <f t="shared" si="96"/>
        <v>5.8443735721236401E-2</v>
      </c>
      <c r="F95" s="18">
        <f t="shared" si="97"/>
        <v>-0.10742086081347857</v>
      </c>
      <c r="H95" s="18">
        <f t="shared" si="98"/>
        <v>-0.10742086081347857</v>
      </c>
      <c r="I95" s="18">
        <f t="shared" si="99"/>
        <v>2.9652436915308833</v>
      </c>
      <c r="J95" s="18">
        <f t="shared" si="100"/>
        <v>2.8940802949672273</v>
      </c>
      <c r="L95" t="str">
        <f t="shared" si="101"/>
        <v>51 Skilled agricultural and related trades</v>
      </c>
      <c r="M95" s="18">
        <f t="shared" si="102"/>
        <v>-4.6288752223849983</v>
      </c>
      <c r="N95" s="18">
        <f t="shared" si="102"/>
        <v>-22.207133827392557</v>
      </c>
      <c r="O95" s="18">
        <f t="shared" si="102"/>
        <v>-0.68861783839546664</v>
      </c>
      <c r="P95" s="18">
        <f t="shared" si="102"/>
        <v>-0.17107572365856472</v>
      </c>
      <c r="Q95" s="18">
        <f t="shared" si="103"/>
        <v>-0.34388874446601436</v>
      </c>
      <c r="S95" s="18">
        <f t="shared" si="104"/>
        <v>-0.34388874446601436</v>
      </c>
      <c r="T95" s="18">
        <f t="shared" si="105"/>
        <v>2.7382099627273115</v>
      </c>
      <c r="U95" s="18">
        <f t="shared" si="106"/>
        <v>2.5045159210491885</v>
      </c>
      <c r="W95" t="str">
        <f t="shared" si="107"/>
        <v>51 Skilled agricultural and related trades</v>
      </c>
      <c r="X95" s="18">
        <f t="shared" si="108"/>
        <v>4.5936446188473923</v>
      </c>
      <c r="Y95" s="18">
        <f t="shared" si="108"/>
        <v>-0.51094359187854321</v>
      </c>
      <c r="Z95" s="18">
        <f t="shared" si="108"/>
        <v>0.44329460921090913</v>
      </c>
      <c r="AA95" s="18">
        <f t="shared" si="108"/>
        <v>0.80625043172388722</v>
      </c>
      <c r="AB95" s="18">
        <f t="shared" si="109"/>
        <v>0.68511966274336089</v>
      </c>
      <c r="AD95" s="18">
        <f t="shared" si="110"/>
        <v>0.68511966274336089</v>
      </c>
      <c r="AE95" s="18">
        <f t="shared" si="111"/>
        <v>3.7297785129343453</v>
      </c>
      <c r="AF95" s="18">
        <f t="shared" si="112"/>
        <v>4.1483370020094723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1.8818585762206075</v>
      </c>
      <c r="C96" s="18">
        <f t="shared" si="96"/>
        <v>-16.516580145210035</v>
      </c>
      <c r="D96" s="18">
        <f t="shared" si="96"/>
        <v>-0.29885232113299187</v>
      </c>
      <c r="E96" s="18">
        <f t="shared" si="96"/>
        <v>-0.57207074421452564</v>
      </c>
      <c r="F96" s="18">
        <f t="shared" si="97"/>
        <v>-0.48108122918693041</v>
      </c>
      <c r="H96" s="18">
        <f t="shared" si="98"/>
        <v>-0.48108122918693041</v>
      </c>
      <c r="I96" s="18">
        <f t="shared" si="99"/>
        <v>2.0902634026566336</v>
      </c>
      <c r="J96" s="18">
        <f t="shared" si="100"/>
        <v>1.7334292078665214</v>
      </c>
      <c r="L96" t="str">
        <f t="shared" si="101"/>
        <v>52 Skilled metal, electrical and electronic trades</v>
      </c>
      <c r="M96" s="18">
        <f t="shared" si="102"/>
        <v>1.6752241301098092</v>
      </c>
      <c r="N96" s="18">
        <f t="shared" si="102"/>
        <v>-16.414398724468647</v>
      </c>
      <c r="O96" s="18">
        <f t="shared" si="102"/>
        <v>-0.5923186796120028</v>
      </c>
      <c r="P96" s="18">
        <f t="shared" si="102"/>
        <v>-0.68131226778654908</v>
      </c>
      <c r="Q96" s="18">
        <f t="shared" si="103"/>
        <v>-0.65165659419578192</v>
      </c>
      <c r="S96" s="18">
        <f t="shared" si="104"/>
        <v>-0.65165659419578192</v>
      </c>
      <c r="T96" s="18">
        <f t="shared" si="105"/>
        <v>2.0268410836174588</v>
      </c>
      <c r="U96" s="18">
        <f t="shared" si="106"/>
        <v>1.5407237250211647</v>
      </c>
      <c r="W96" t="str">
        <f t="shared" si="107"/>
        <v>52 Skilled metal, electrical and electronic trades</v>
      </c>
      <c r="X96" s="18">
        <f t="shared" si="108"/>
        <v>14.274243531123719</v>
      </c>
      <c r="Y96" s="18">
        <f t="shared" si="108"/>
        <v>-21.130390590153436</v>
      </c>
      <c r="Z96" s="18">
        <f t="shared" si="108"/>
        <v>10.865592711073946</v>
      </c>
      <c r="AA96" s="18">
        <f t="shared" si="108"/>
        <v>2.0963424356800653</v>
      </c>
      <c r="AB96" s="18">
        <f t="shared" si="109"/>
        <v>4.9395144335599106</v>
      </c>
      <c r="AD96" s="18">
        <f t="shared" si="110"/>
        <v>4.9395144335599106</v>
      </c>
      <c r="AE96" s="18">
        <f t="shared" si="111"/>
        <v>4.6217288361863451</v>
      </c>
      <c r="AF96" s="18">
        <f t="shared" si="112"/>
        <v>7.671337704052994</v>
      </c>
    </row>
    <row r="97" spans="1:32" x14ac:dyDescent="0.2">
      <c r="A97" t="str">
        <f t="shared" si="95"/>
        <v>53 Skilled construction and building trades</v>
      </c>
      <c r="B97" s="18">
        <f t="shared" si="96"/>
        <v>6.2418864030043597</v>
      </c>
      <c r="C97" s="18">
        <f t="shared" si="96"/>
        <v>-18.631664318017361</v>
      </c>
      <c r="D97" s="18">
        <f t="shared" si="96"/>
        <v>-0.6904965707757893</v>
      </c>
      <c r="E97" s="18">
        <f t="shared" si="96"/>
        <v>-1.4076937334775663</v>
      </c>
      <c r="F97" s="18">
        <f t="shared" si="97"/>
        <v>-1.1692053655585011</v>
      </c>
      <c r="H97" s="18">
        <f t="shared" si="98"/>
        <v>-1.1692053655585011</v>
      </c>
      <c r="I97" s="18">
        <f t="shared" si="99"/>
        <v>2.2213013065340181</v>
      </c>
      <c r="J97" s="18">
        <f t="shared" si="100"/>
        <v>1.3820243171977609</v>
      </c>
      <c r="L97" t="str">
        <f t="shared" si="101"/>
        <v>53 Skilled construction and building trades</v>
      </c>
      <c r="M97" s="18">
        <f t="shared" si="102"/>
        <v>6.3155972138753125</v>
      </c>
      <c r="N97" s="18">
        <f t="shared" si="102"/>
        <v>-19.057300662286192</v>
      </c>
      <c r="O97" s="18">
        <f t="shared" si="102"/>
        <v>-0.56404234417009036</v>
      </c>
      <c r="P97" s="18">
        <f t="shared" si="102"/>
        <v>-1.4311689035645503</v>
      </c>
      <c r="Q97" s="18">
        <f t="shared" si="103"/>
        <v>-1.1429701830442118</v>
      </c>
      <c r="S97" s="18">
        <f t="shared" si="104"/>
        <v>-1.1429701830442118</v>
      </c>
      <c r="T97" s="18">
        <f t="shared" si="105"/>
        <v>2.2265467033896202</v>
      </c>
      <c r="U97" s="18">
        <f t="shared" si="106"/>
        <v>1.4062692213840933</v>
      </c>
      <c r="W97" t="str">
        <f t="shared" si="107"/>
        <v>53 Skilled construction and building trades</v>
      </c>
      <c r="X97" s="18">
        <f t="shared" si="108"/>
        <v>0.30822092397519985</v>
      </c>
      <c r="Y97" s="18">
        <f t="shared" si="108"/>
        <v>21.07630521709385</v>
      </c>
      <c r="Z97" s="18">
        <f t="shared" si="108"/>
        <v>-10.278234125641516</v>
      </c>
      <c r="AA97" s="18">
        <f t="shared" si="108"/>
        <v>0.80107641064706137</v>
      </c>
      <c r="AB97" s="18">
        <f t="shared" si="109"/>
        <v>-3.0362542636532486</v>
      </c>
      <c r="AD97" s="18">
        <f t="shared" si="110"/>
        <v>-3.0362542636532486</v>
      </c>
      <c r="AE97" s="18">
        <f t="shared" si="111"/>
        <v>1.886472845469922</v>
      </c>
      <c r="AF97" s="18">
        <f t="shared" si="112"/>
        <v>-0.31844615912799412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-2.5396638040398045</v>
      </c>
      <c r="C98" s="18">
        <f t="shared" si="96"/>
        <v>1.6568387378059546</v>
      </c>
      <c r="D98" s="18">
        <f t="shared" si="96"/>
        <v>0.42794911873256236</v>
      </c>
      <c r="E98" s="18">
        <f t="shared" si="96"/>
        <v>0.17461703738161916</v>
      </c>
      <c r="F98" s="18">
        <f t="shared" si="97"/>
        <v>0.25898998070115198</v>
      </c>
      <c r="H98" s="18">
        <f t="shared" si="98"/>
        <v>0.25898998070115198</v>
      </c>
      <c r="I98" s="18">
        <f t="shared" si="99"/>
        <v>2.4253399375719908</v>
      </c>
      <c r="J98" s="18">
        <f t="shared" si="100"/>
        <v>2.6115208774727394</v>
      </c>
      <c r="L98" t="str">
        <f t="shared" si="101"/>
        <v>54 Textiles, printing and other skilled trades</v>
      </c>
      <c r="M98" s="18">
        <f t="shared" si="102"/>
        <v>-2.5146807720931252</v>
      </c>
      <c r="N98" s="18">
        <f t="shared" si="102"/>
        <v>-6.8456650851648764</v>
      </c>
      <c r="O98" s="18">
        <f t="shared" si="102"/>
        <v>0.42079407463879726</v>
      </c>
      <c r="P98" s="18">
        <f t="shared" si="102"/>
        <v>-9.9082272530748305E-2</v>
      </c>
      <c r="Q98" s="18">
        <f t="shared" si="103"/>
        <v>7.3910109827335368E-2</v>
      </c>
      <c r="S98" s="18">
        <f t="shared" si="104"/>
        <v>7.3910109827335368E-2</v>
      </c>
      <c r="T98" s="18">
        <f t="shared" si="105"/>
        <v>1.888188490885212</v>
      </c>
      <c r="U98" s="18">
        <f t="shared" si="106"/>
        <v>1.9451417070996291</v>
      </c>
      <c r="W98" t="str">
        <f t="shared" si="107"/>
        <v>54 Textiles, printing and other skilled trades</v>
      </c>
      <c r="X98" s="18">
        <f t="shared" si="108"/>
        <v>-2.5858530646711064</v>
      </c>
      <c r="Y98" s="18">
        <f t="shared" si="108"/>
        <v>17.405212453892837</v>
      </c>
      <c r="Z98" s="18">
        <f t="shared" si="108"/>
        <v>0.43846060400014597</v>
      </c>
      <c r="AA98" s="18">
        <f t="shared" si="108"/>
        <v>0.56468523728989695</v>
      </c>
      <c r="AB98" s="18">
        <f t="shared" si="109"/>
        <v>0.52259274369246267</v>
      </c>
      <c r="AD98" s="18">
        <f t="shared" si="110"/>
        <v>0.52259274369246267</v>
      </c>
      <c r="AE98" s="18">
        <f t="shared" si="111"/>
        <v>3.1494597159435811</v>
      </c>
      <c r="AF98" s="18">
        <f t="shared" si="112"/>
        <v>3.4925761181760384</v>
      </c>
    </row>
    <row r="99" spans="1:32" x14ac:dyDescent="0.2">
      <c r="A99" t="str">
        <f t="shared" si="95"/>
        <v>61 Caring personal service occupations</v>
      </c>
      <c r="B99" s="18">
        <f t="shared" si="96"/>
        <v>0.77899606110241049</v>
      </c>
      <c r="C99" s="18">
        <f t="shared" si="96"/>
        <v>-3.4621459207587746</v>
      </c>
      <c r="D99" s="18">
        <f t="shared" si="96"/>
        <v>0.83099658764509421</v>
      </c>
      <c r="E99" s="18">
        <f t="shared" si="96"/>
        <v>0.86435143272587389</v>
      </c>
      <c r="F99" s="18">
        <f t="shared" si="97"/>
        <v>0.85323192523840685</v>
      </c>
      <c r="H99" s="18">
        <f t="shared" si="98"/>
        <v>0.85323192523840685</v>
      </c>
      <c r="I99" s="18">
        <f t="shared" si="99"/>
        <v>3.2080696904202011</v>
      </c>
      <c r="J99" s="18">
        <f t="shared" si="100"/>
        <v>3.7686162702499137</v>
      </c>
      <c r="L99" t="str">
        <f t="shared" si="101"/>
        <v>61 Caring personal service occupations</v>
      </c>
      <c r="M99" s="18">
        <f t="shared" si="102"/>
        <v>0.89794671609393362</v>
      </c>
      <c r="N99" s="18">
        <f t="shared" si="102"/>
        <v>-6.584049646163848</v>
      </c>
      <c r="O99" s="18">
        <f t="shared" si="102"/>
        <v>3.4892646757198831</v>
      </c>
      <c r="P99" s="18">
        <f t="shared" si="102"/>
        <v>1.3121527955515022</v>
      </c>
      <c r="Q99" s="18">
        <f t="shared" si="103"/>
        <v>2.0327196858857199</v>
      </c>
      <c r="S99" s="18">
        <f t="shared" si="104"/>
        <v>2.0327196858857199</v>
      </c>
      <c r="T99" s="18">
        <f t="shared" si="105"/>
        <v>2.8960923204585098</v>
      </c>
      <c r="U99" s="18">
        <f t="shared" si="106"/>
        <v>4.3238276695470867</v>
      </c>
      <c r="W99" t="str">
        <f t="shared" si="107"/>
        <v>61 Caring personal service occupations</v>
      </c>
      <c r="X99" s="18">
        <f t="shared" si="108"/>
        <v>0.76365072334647621</v>
      </c>
      <c r="Y99" s="18">
        <f t="shared" si="108"/>
        <v>-3.0580589615747278</v>
      </c>
      <c r="Z99" s="18">
        <f t="shared" si="108"/>
        <v>0.47903778811493325</v>
      </c>
      <c r="AA99" s="18">
        <f t="shared" si="108"/>
        <v>0.7981107505756313</v>
      </c>
      <c r="AB99" s="18">
        <f t="shared" si="109"/>
        <v>0.69164067481319869</v>
      </c>
      <c r="AD99" s="18">
        <f t="shared" si="110"/>
        <v>0.69164067481319869</v>
      </c>
      <c r="AE99" s="18">
        <f t="shared" si="111"/>
        <v>3.2460712810790326</v>
      </c>
      <c r="AF99" s="18">
        <f t="shared" si="112"/>
        <v>3.696359841926089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-2.4161198796644801</v>
      </c>
      <c r="C100" s="18">
        <f t="shared" si="96"/>
        <v>-8.6888705631878445</v>
      </c>
      <c r="D100" s="18">
        <f t="shared" si="96"/>
        <v>-1.5164140090952904</v>
      </c>
      <c r="E100" s="18">
        <f t="shared" si="96"/>
        <v>0.24634089050010743</v>
      </c>
      <c r="F100" s="18">
        <f t="shared" si="97"/>
        <v>-0.34472219761189082</v>
      </c>
      <c r="H100" s="18">
        <f t="shared" si="98"/>
        <v>-0.34472219761189082</v>
      </c>
      <c r="I100" s="18">
        <f t="shared" si="99"/>
        <v>2.6568305115018287</v>
      </c>
      <c r="J100" s="18">
        <f t="shared" si="100"/>
        <v>2.4199156987313453</v>
      </c>
      <c r="L100" t="str">
        <f t="shared" si="101"/>
        <v>62 Leisure, travel and related personal service occupations</v>
      </c>
      <c r="M100" s="18">
        <f t="shared" si="102"/>
        <v>-0.26136139923470525</v>
      </c>
      <c r="N100" s="18">
        <f t="shared" si="102"/>
        <v>-5.971979079892364</v>
      </c>
      <c r="O100" s="18">
        <f t="shared" si="102"/>
        <v>-0.84136962197052245</v>
      </c>
      <c r="P100" s="18">
        <f t="shared" si="102"/>
        <v>0.56281922821588282</v>
      </c>
      <c r="Q100" s="18">
        <f t="shared" si="103"/>
        <v>9.2560651353368328E-2</v>
      </c>
      <c r="S100" s="18">
        <f t="shared" si="104"/>
        <v>9.2560651353368328E-2</v>
      </c>
      <c r="T100" s="18">
        <f t="shared" si="105"/>
        <v>2.3910985109727667</v>
      </c>
      <c r="U100" s="18">
        <f t="shared" si="106"/>
        <v>2.4577166700618491</v>
      </c>
      <c r="W100" t="str">
        <f t="shared" si="107"/>
        <v>62 Leisure, travel and related personal service occupations</v>
      </c>
      <c r="X100" s="18">
        <f t="shared" si="108"/>
        <v>-3.1976514893723773</v>
      </c>
      <c r="Y100" s="18">
        <f t="shared" si="108"/>
        <v>-9.7504492150770403</v>
      </c>
      <c r="Z100" s="18">
        <f t="shared" si="108"/>
        <v>-1.7966018000544093</v>
      </c>
      <c r="AA100" s="18">
        <f t="shared" si="108"/>
        <v>0.10832690419504409</v>
      </c>
      <c r="AB100" s="18">
        <f t="shared" si="109"/>
        <v>-0.53072004112223459</v>
      </c>
      <c r="AD100" s="18">
        <f t="shared" si="110"/>
        <v>-0.53072004112223459</v>
      </c>
      <c r="AE100" s="18">
        <f t="shared" si="111"/>
        <v>2.7623074287128846</v>
      </c>
      <c r="AF100" s="18">
        <f t="shared" si="112"/>
        <v>2.4044711284675557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-4.1006078332632256</v>
      </c>
      <c r="C101" s="18">
        <f t="shared" si="96"/>
        <v>21.50311771703435</v>
      </c>
      <c r="D101" s="18">
        <f t="shared" si="96"/>
        <v>-5.4570979521996188</v>
      </c>
      <c r="E101" s="18">
        <f t="shared" si="96"/>
        <v>1.0004719191034184</v>
      </c>
      <c r="F101" s="18">
        <f t="shared" si="97"/>
        <v>-1.1996283224866455</v>
      </c>
      <c r="H101" s="18">
        <f t="shared" si="98"/>
        <v>-1.1996283224866455</v>
      </c>
      <c r="I101" s="18">
        <f t="shared" si="99"/>
        <v>2.287351608760102</v>
      </c>
      <c r="J101" s="18">
        <f t="shared" si="100"/>
        <v>1.4350498514509313</v>
      </c>
      <c r="L101" t="str">
        <f t="shared" si="101"/>
        <v>63 Community and civil enforcement occupations</v>
      </c>
      <c r="M101" s="18">
        <f t="shared" si="102"/>
        <v>-7.2648238064934034</v>
      </c>
      <c r="N101" s="18">
        <f t="shared" si="102"/>
        <v>40.391934191783839</v>
      </c>
      <c r="O101" s="18">
        <f t="shared" si="102"/>
        <v>-10.551697881585742</v>
      </c>
      <c r="P101" s="18">
        <f t="shared" si="102"/>
        <v>1.4945671932193427</v>
      </c>
      <c r="Q101" s="18">
        <f t="shared" si="103"/>
        <v>-2.6910997380950707</v>
      </c>
      <c r="S101" s="18">
        <f t="shared" si="104"/>
        <v>-2.6910997380950707</v>
      </c>
      <c r="T101" s="18">
        <f t="shared" si="105"/>
        <v>1.5557690838752913</v>
      </c>
      <c r="U101" s="18">
        <f t="shared" si="106"/>
        <v>-0.52011652318126878</v>
      </c>
      <c r="W101" t="str">
        <f t="shared" si="107"/>
        <v>63 Community and civil enforcement occupations</v>
      </c>
      <c r="X101" s="18">
        <f t="shared" si="108"/>
        <v>4.192543890187439</v>
      </c>
      <c r="Y101" s="18">
        <f t="shared" si="108"/>
        <v>-15.627981856043627</v>
      </c>
      <c r="Z101" s="18">
        <f t="shared" si="108"/>
        <v>6.2338741500892247</v>
      </c>
      <c r="AA101" s="18">
        <f t="shared" si="108"/>
        <v>0.27846495385646097</v>
      </c>
      <c r="AB101" s="18">
        <f t="shared" si="109"/>
        <v>2.2255505163057299</v>
      </c>
      <c r="AD101" s="18">
        <f t="shared" si="110"/>
        <v>2.2255505163057299</v>
      </c>
      <c r="AE101" s="18">
        <f t="shared" si="111"/>
        <v>4.2709091204209404</v>
      </c>
      <c r="AF101" s="18">
        <f t="shared" si="112"/>
        <v>5.5980980386988843</v>
      </c>
    </row>
    <row r="102" spans="1:32" x14ac:dyDescent="0.2">
      <c r="A102" t="str">
        <f t="shared" si="95"/>
        <v>71 Sales occupations</v>
      </c>
      <c r="B102" s="18">
        <f t="shared" si="96"/>
        <v>-1.3207651504875684</v>
      </c>
      <c r="C102" s="18">
        <f t="shared" si="96"/>
        <v>-1.7981241503912893</v>
      </c>
      <c r="D102" s="18">
        <f t="shared" si="96"/>
        <v>-0.45496666786669637</v>
      </c>
      <c r="E102" s="18">
        <f t="shared" si="96"/>
        <v>-0.16599190011425957</v>
      </c>
      <c r="F102" s="18">
        <f t="shared" si="97"/>
        <v>-0.26240991162010951</v>
      </c>
      <c r="H102" s="18">
        <f t="shared" si="98"/>
        <v>-0.26240991162009841</v>
      </c>
      <c r="I102" s="18">
        <f t="shared" si="99"/>
        <v>2.4772541359689315</v>
      </c>
      <c r="J102" s="18">
        <f t="shared" si="100"/>
        <v>2.2920194055531251</v>
      </c>
      <c r="L102" t="str">
        <f t="shared" si="101"/>
        <v>71 Sales occupations</v>
      </c>
      <c r="M102" s="18">
        <f t="shared" si="102"/>
        <v>0.28726676979484722</v>
      </c>
      <c r="N102" s="18">
        <f t="shared" si="102"/>
        <v>-1.0567369598122545</v>
      </c>
      <c r="O102" s="18">
        <f t="shared" si="102"/>
        <v>-0.23558097803847433</v>
      </c>
      <c r="P102" s="18">
        <f t="shared" si="102"/>
        <v>-7.1997335843076993E-2</v>
      </c>
      <c r="Q102" s="18">
        <f t="shared" si="103"/>
        <v>-0.12655499798468473</v>
      </c>
      <c r="S102" s="18">
        <f t="shared" si="104"/>
        <v>-0.12655499798468473</v>
      </c>
      <c r="T102" s="18">
        <f t="shared" si="105"/>
        <v>1.8799874784130255</v>
      </c>
      <c r="U102" s="18">
        <f t="shared" si="106"/>
        <v>1.7826920124585977</v>
      </c>
      <c r="W102" t="str">
        <f t="shared" si="107"/>
        <v>71 Sales occupations</v>
      </c>
      <c r="X102" s="18">
        <f t="shared" si="108"/>
        <v>-2.4318625102320857</v>
      </c>
      <c r="Y102" s="18">
        <f t="shared" si="108"/>
        <v>-2.3467937087482293</v>
      </c>
      <c r="Z102" s="18">
        <f t="shared" si="108"/>
        <v>-0.62074761156186709</v>
      </c>
      <c r="AA102" s="18">
        <f t="shared" si="108"/>
        <v>-0.23838973146557141</v>
      </c>
      <c r="AB102" s="18">
        <f t="shared" si="109"/>
        <v>-0.36600553565446781</v>
      </c>
      <c r="AD102" s="18">
        <f t="shared" si="110"/>
        <v>-0.36600553565446781</v>
      </c>
      <c r="AE102" s="18">
        <f t="shared" si="111"/>
        <v>2.8951452408210399</v>
      </c>
      <c r="AF102" s="18">
        <f t="shared" si="112"/>
        <v>2.6519029890186063</v>
      </c>
    </row>
    <row r="103" spans="1:32" x14ac:dyDescent="0.2">
      <c r="A103" t="str">
        <f t="shared" si="95"/>
        <v>72 Customer service occupations</v>
      </c>
      <c r="B103" s="18">
        <f t="shared" si="96"/>
        <v>2.2691895336495627</v>
      </c>
      <c r="C103" s="18">
        <f t="shared" si="96"/>
        <v>1.8967194852735014</v>
      </c>
      <c r="D103" s="18">
        <f t="shared" si="96"/>
        <v>2.5486996315728039</v>
      </c>
      <c r="E103" s="18">
        <f t="shared" si="96"/>
        <v>1.3482065250375985</v>
      </c>
      <c r="F103" s="18">
        <f t="shared" si="97"/>
        <v>1.7468011966743635</v>
      </c>
      <c r="H103" s="18">
        <f t="shared" si="98"/>
        <v>1.7468011966743635</v>
      </c>
      <c r="I103" s="18">
        <f t="shared" si="99"/>
        <v>2.8659512072639615</v>
      </c>
      <c r="J103" s="18">
        <f t="shared" si="100"/>
        <v>4.0899307558530884</v>
      </c>
      <c r="L103" t="str">
        <f t="shared" si="101"/>
        <v>72 Customer service occupations</v>
      </c>
      <c r="M103" s="18">
        <f t="shared" si="102"/>
        <v>-1.3455200251533128</v>
      </c>
      <c r="N103" s="18">
        <f t="shared" si="102"/>
        <v>13.913254505735928</v>
      </c>
      <c r="O103" s="18">
        <f t="shared" si="102"/>
        <v>5.030667993364113</v>
      </c>
      <c r="P103" s="18">
        <f t="shared" si="102"/>
        <v>1.6600960241555773</v>
      </c>
      <c r="Q103" s="18">
        <f t="shared" si="103"/>
        <v>2.7714268647555773</v>
      </c>
      <c r="S103" s="18">
        <f t="shared" si="104"/>
        <v>2.7714268647555773</v>
      </c>
      <c r="T103" s="18">
        <f t="shared" si="105"/>
        <v>2.5420720006886555</v>
      </c>
      <c r="U103" s="18">
        <f t="shared" si="106"/>
        <v>4.6031856871913357</v>
      </c>
      <c r="W103" t="str">
        <f t="shared" si="107"/>
        <v>72 Customer service occupations</v>
      </c>
      <c r="X103" s="18">
        <f t="shared" si="108"/>
        <v>4.751150928642689</v>
      </c>
      <c r="Y103" s="18">
        <f t="shared" si="108"/>
        <v>-5.2023354292976549</v>
      </c>
      <c r="Z103" s="18">
        <f t="shared" si="108"/>
        <v>0.62881598796218352</v>
      </c>
      <c r="AA103" s="18">
        <f t="shared" si="108"/>
        <v>1.0666192527970519</v>
      </c>
      <c r="AB103" s="18">
        <f t="shared" si="109"/>
        <v>0.9204736016374726</v>
      </c>
      <c r="AD103" s="18">
        <f t="shared" si="110"/>
        <v>0.9204736016374726</v>
      </c>
      <c r="AE103" s="18">
        <f t="shared" si="111"/>
        <v>3.0875028618758682</v>
      </c>
      <c r="AF103" s="18">
        <f t="shared" si="112"/>
        <v>3.7028035280843197</v>
      </c>
    </row>
    <row r="104" spans="1:32" x14ac:dyDescent="0.2">
      <c r="A104" t="str">
        <f t="shared" si="95"/>
        <v>81 Process, plant and machine operatives</v>
      </c>
      <c r="B104" s="18">
        <f t="shared" si="96"/>
        <v>0.12454230318759141</v>
      </c>
      <c r="C104" s="18">
        <f t="shared" si="96"/>
        <v>-13.15436398965547</v>
      </c>
      <c r="D104" s="18">
        <f t="shared" si="96"/>
        <v>0.80308263111950051</v>
      </c>
      <c r="E104" s="18">
        <f t="shared" si="96"/>
        <v>-0.60537260499264889</v>
      </c>
      <c r="F104" s="18">
        <f t="shared" si="97"/>
        <v>-0.13808781881906596</v>
      </c>
      <c r="H104" s="18">
        <f t="shared" si="98"/>
        <v>-0.13808781881906596</v>
      </c>
      <c r="I104" s="18">
        <f t="shared" si="99"/>
        <v>2.3182773598005468</v>
      </c>
      <c r="J104" s="18">
        <f t="shared" si="100"/>
        <v>2.2183733107513426</v>
      </c>
      <c r="L104" t="str">
        <f t="shared" si="101"/>
        <v>81 Process, plant and machine operatives</v>
      </c>
      <c r="M104" s="18">
        <f t="shared" si="102"/>
        <v>-0.35020799185586649</v>
      </c>
      <c r="N104" s="18">
        <f t="shared" si="102"/>
        <v>-13.762276970081865</v>
      </c>
      <c r="O104" s="18">
        <f t="shared" si="102"/>
        <v>0.13523730315421201</v>
      </c>
      <c r="P104" s="18">
        <f t="shared" si="102"/>
        <v>-0.80857550729249716</v>
      </c>
      <c r="Q104" s="18">
        <f t="shared" si="103"/>
        <v>-0.49496382236249303</v>
      </c>
      <c r="S104" s="18">
        <f t="shared" si="104"/>
        <v>-0.49496382236249303</v>
      </c>
      <c r="T104" s="18">
        <f t="shared" si="105"/>
        <v>2.064589784954185</v>
      </c>
      <c r="U104" s="18">
        <f t="shared" si="106"/>
        <v>1.6962266496892697</v>
      </c>
      <c r="W104" t="str">
        <f t="shared" si="107"/>
        <v>81 Process, plant and machine operatives</v>
      </c>
      <c r="X104" s="18">
        <f t="shared" si="108"/>
        <v>1.8047484907710132</v>
      </c>
      <c r="Y104" s="18">
        <f t="shared" si="108"/>
        <v>-11.114605749584783</v>
      </c>
      <c r="Z104" s="18">
        <f t="shared" si="108"/>
        <v>2.8626683985140788</v>
      </c>
      <c r="AA104" s="18">
        <f t="shared" si="108"/>
        <v>-4.6674793237166945E-2</v>
      </c>
      <c r="AB104" s="18">
        <f t="shared" si="109"/>
        <v>0.91384638623406289</v>
      </c>
      <c r="AD104" s="18">
        <f t="shared" si="110"/>
        <v>0.91384638623406289</v>
      </c>
      <c r="AE104" s="18">
        <f t="shared" si="111"/>
        <v>3.0880593648760168</v>
      </c>
      <c r="AF104" s="18">
        <f t="shared" si="112"/>
        <v>3.6987878526700158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2.4989988155593057</v>
      </c>
      <c r="C105" s="18">
        <f t="shared" si="96"/>
        <v>-12.293086477977788</v>
      </c>
      <c r="D105" s="18">
        <f t="shared" si="96"/>
        <v>0.65442997857143581</v>
      </c>
      <c r="E105" s="18">
        <f t="shared" si="96"/>
        <v>0.13334814138288298</v>
      </c>
      <c r="F105" s="18">
        <f t="shared" si="97"/>
        <v>0.30674166105870704</v>
      </c>
      <c r="H105" s="18">
        <f t="shared" si="98"/>
        <v>0.30674166105870704</v>
      </c>
      <c r="I105" s="18">
        <f t="shared" si="99"/>
        <v>2.9589465438442319</v>
      </c>
      <c r="J105" s="18">
        <f t="shared" si="100"/>
        <v>3.164416077318144</v>
      </c>
      <c r="L105" t="str">
        <f t="shared" si="101"/>
        <v>82 Transport and mobile machine drivers and operatives</v>
      </c>
      <c r="M105" s="18">
        <f t="shared" si="102"/>
        <v>2.5271007101676846</v>
      </c>
      <c r="N105" s="18">
        <f t="shared" si="102"/>
        <v>-12.129820629917587</v>
      </c>
      <c r="O105" s="18">
        <f t="shared" si="102"/>
        <v>0.36652815845723552</v>
      </c>
      <c r="P105" s="18">
        <f t="shared" si="102"/>
        <v>5.3025274577334081E-2</v>
      </c>
      <c r="Q105" s="18">
        <f t="shared" si="103"/>
        <v>0.15741727883891166</v>
      </c>
      <c r="S105" s="18">
        <f t="shared" si="104"/>
        <v>0.15741727883891166</v>
      </c>
      <c r="T105" s="18">
        <f t="shared" si="105"/>
        <v>2.888982779531668</v>
      </c>
      <c r="U105" s="18">
        <f t="shared" si="106"/>
        <v>2.9950408282236163</v>
      </c>
      <c r="W105" t="str">
        <f t="shared" si="107"/>
        <v>82 Transport and mobile machine drivers and operatives</v>
      </c>
      <c r="X105" s="18">
        <f t="shared" si="108"/>
        <v>1.9502187729184772</v>
      </c>
      <c r="Y105" s="18">
        <f t="shared" si="108"/>
        <v>-15.52673002732643</v>
      </c>
      <c r="Z105" s="18">
        <f t="shared" si="108"/>
        <v>5.9620285739691248</v>
      </c>
      <c r="AA105" s="18">
        <f t="shared" si="108"/>
        <v>1.3246452576281875</v>
      </c>
      <c r="AB105" s="18">
        <f t="shared" si="109"/>
        <v>2.8474391897825635</v>
      </c>
      <c r="AD105" s="18">
        <f t="shared" si="110"/>
        <v>2.8474391897825635</v>
      </c>
      <c r="AE105" s="18">
        <f t="shared" si="111"/>
        <v>4.2699760885599014</v>
      </c>
      <c r="AF105" s="18">
        <f t="shared" si="112"/>
        <v>5.9985564091967536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-2.672645003728813</v>
      </c>
      <c r="C106" s="18">
        <f t="shared" si="96"/>
        <v>-16.467127141130987</v>
      </c>
      <c r="D106" s="18">
        <f t="shared" si="96"/>
        <v>11.383555709887517</v>
      </c>
      <c r="E106" s="18">
        <f t="shared" si="96"/>
        <v>1.1468936087684956</v>
      </c>
      <c r="F106" s="18">
        <f t="shared" si="97"/>
        <v>4.4500676343049106</v>
      </c>
      <c r="H106" s="18">
        <f t="shared" si="98"/>
        <v>4.4500676343049106</v>
      </c>
      <c r="I106" s="18">
        <f t="shared" si="99"/>
        <v>4.0332991190433765</v>
      </c>
      <c r="J106" s="18">
        <f t="shared" si="100"/>
        <v>6.9273636560188478</v>
      </c>
      <c r="L106" t="str">
        <f t="shared" si="101"/>
        <v>91 Elementary trades and related occupations</v>
      </c>
      <c r="M106" s="18">
        <f t="shared" si="102"/>
        <v>-2.2021100995838649</v>
      </c>
      <c r="N106" s="18">
        <f t="shared" si="102"/>
        <v>-14.536588824082008</v>
      </c>
      <c r="O106" s="18">
        <f t="shared" si="102"/>
        <v>6.0716379050938407</v>
      </c>
      <c r="P106" s="18">
        <f t="shared" si="102"/>
        <v>0.89946714153692486</v>
      </c>
      <c r="Q106" s="18">
        <f t="shared" si="103"/>
        <v>2.5948766090494235</v>
      </c>
      <c r="S106" s="18">
        <f t="shared" si="104"/>
        <v>2.5948766090494235</v>
      </c>
      <c r="T106" s="18">
        <f t="shared" si="105"/>
        <v>2.576320397692311</v>
      </c>
      <c r="U106" s="18">
        <f t="shared" si="106"/>
        <v>4.4921260040006183</v>
      </c>
      <c r="W106" t="str">
        <f t="shared" si="107"/>
        <v>91 Elementary trades and related occupations</v>
      </c>
      <c r="X106" s="18">
        <f t="shared" si="108"/>
        <v>-3.9559039006189178</v>
      </c>
      <c r="Y106" s="18">
        <f t="shared" si="108"/>
        <v>-21.976337991671013</v>
      </c>
      <c r="Z106" s="18">
        <f t="shared" si="108"/>
        <v>23.525755052176333</v>
      </c>
      <c r="AA106" s="18">
        <f t="shared" si="108"/>
        <v>1.4984871166515701</v>
      </c>
      <c r="AB106" s="18">
        <f t="shared" si="109"/>
        <v>8.3657942305729307</v>
      </c>
      <c r="AD106" s="18">
        <f t="shared" si="110"/>
        <v>8.3657942305729307</v>
      </c>
      <c r="AE106" s="18">
        <f t="shared" si="111"/>
        <v>7.3268523849537193</v>
      </c>
      <c r="AF106" s="18">
        <f t="shared" si="112"/>
        <v>11.654088327824885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0.18843149169534001</v>
      </c>
      <c r="C107" s="18">
        <f t="shared" si="96"/>
        <v>-9.6806545433640316</v>
      </c>
      <c r="D107" s="18">
        <f t="shared" si="96"/>
        <v>-2.0188644454443683</v>
      </c>
      <c r="E107" s="18">
        <f t="shared" si="96"/>
        <v>-0.5595277766770379</v>
      </c>
      <c r="F107" s="18">
        <f t="shared" si="97"/>
        <v>-1.04837253321306</v>
      </c>
      <c r="H107" s="18">
        <f t="shared" si="98"/>
        <v>-1.04837253321306</v>
      </c>
      <c r="I107" s="18">
        <f t="shared" si="99"/>
        <v>2.4755040630382696</v>
      </c>
      <c r="J107" s="18">
        <f t="shared" si="100"/>
        <v>1.7482402741230807</v>
      </c>
      <c r="L107" t="str">
        <f t="shared" si="101"/>
        <v>92 Elementary administration and service occupations</v>
      </c>
      <c r="M107" s="18">
        <f t="shared" si="102"/>
        <v>-1.4064063693535189</v>
      </c>
      <c r="N107" s="18">
        <f t="shared" si="102"/>
        <v>-6.8433509452186403</v>
      </c>
      <c r="O107" s="18">
        <f t="shared" si="102"/>
        <v>-0.2767211953538129</v>
      </c>
      <c r="P107" s="18">
        <f t="shared" si="102"/>
        <v>-0.48329171357514022</v>
      </c>
      <c r="Q107" s="18">
        <f t="shared" si="103"/>
        <v>-0.41448246220027185</v>
      </c>
      <c r="S107" s="18">
        <f t="shared" si="104"/>
        <v>-0.41448246220027185</v>
      </c>
      <c r="T107" s="18">
        <f t="shared" si="105"/>
        <v>2.2436433093892427</v>
      </c>
      <c r="U107" s="18">
        <f t="shared" si="106"/>
        <v>1.9423585816815248</v>
      </c>
      <c r="W107" t="str">
        <f t="shared" si="107"/>
        <v>92 Elementary administration and service occupations</v>
      </c>
      <c r="X107" s="18">
        <f t="shared" si="108"/>
        <v>1.7080160920588394</v>
      </c>
      <c r="Y107" s="18">
        <f t="shared" si="108"/>
        <v>-12.181803497182276</v>
      </c>
      <c r="Z107" s="18">
        <f t="shared" si="108"/>
        <v>-3.7682988397351402</v>
      </c>
      <c r="AA107" s="18">
        <f t="shared" si="108"/>
        <v>-0.64535011094035699</v>
      </c>
      <c r="AB107" s="18">
        <f t="shared" si="109"/>
        <v>-1.6974344071243652</v>
      </c>
      <c r="AD107" s="18">
        <f t="shared" si="110"/>
        <v>-1.6974344071243652</v>
      </c>
      <c r="AE107" s="18">
        <f t="shared" si="111"/>
        <v>2.6858690804463681</v>
      </c>
      <c r="AF107" s="18">
        <f t="shared" si="112"/>
        <v>1.5619039173400795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1.5240172870438995</v>
      </c>
      <c r="C109" s="26">
        <f>IF(AND(D$6-C$6 &lt;&gt; 0,C35&lt;&gt;0,D35&lt;&gt;0),(EXP(LN(D35/C35)/(D$6-C$6))-1)*100,0)</f>
        <v>-2.7788874463197333</v>
      </c>
      <c r="D109" s="26">
        <f>IF(AND(E$6-D$6 &lt;&gt; 0,D35&lt;&gt;0,E35&lt;&gt;0),(EXP(LN(E35/D35)/(E$6-D$6))-1)*100,0)</f>
        <v>0.53955753704961751</v>
      </c>
      <c r="E109" s="26">
        <f>IF(AND(F$6-E$6 &lt;&gt; 0,E35&lt;&gt;0,F35&lt;&gt;0),(EXP(LN(F35/E35)/(F$6-E$6))-1)*100,0)</f>
        <v>0.45713690202586754</v>
      </c>
      <c r="F109" s="26">
        <f t="shared" ref="F109" si="113">IF(AND(F$6-D$6 &lt;&gt; 0,D35&lt;&gt;0,F35&lt;&gt;0),(EXP(LN(F35/D35)/(F$6-D$6))-1)*100,0)</f>
        <v>0.48460293684742251</v>
      </c>
      <c r="H109" s="26">
        <f t="shared" ref="H109" si="114">IF($F$6-$D$6 &lt;&gt; 0,(EXP(LN(1+(H72/100))/($F$6-$D$6))-1)*100,0)</f>
        <v>0.48460293684742251</v>
      </c>
      <c r="I109" s="26">
        <f>IF(D35&gt;0,((1+(I35/D35))^(1/($F$6-$D$6))-1)*100,0)</f>
        <v>2.7340795972120802</v>
      </c>
      <c r="J109" s="26">
        <f t="shared" ref="J109" si="115">IF($F$6-$D$6 &lt;&gt; 0,(EXP(LN(1+(J72/100))/($F$6-$D$6))-1)*100,0)</f>
        <v>3.0699774413963432</v>
      </c>
      <c r="L109" s="24" t="str">
        <f>L35</f>
        <v>All occupations</v>
      </c>
      <c r="M109" s="26">
        <f>IF(AND(N$6-M$6 &lt;&gt; 0,M35&lt;&gt;0,N35&lt;&gt;0),(EXP(LN(N35/M35)/(N$6-M$6))-1)*100,0)</f>
        <v>1.6088460374131808</v>
      </c>
      <c r="N109" s="26">
        <f>IF(AND(O$6-N$6 &lt;&gt; 0,N35&lt;&gt;0,O35&lt;&gt;0),(EXP(LN(O35/N35)/(O$6-N$6))-1)*100,0)</f>
        <v>-4.1962853708605081</v>
      </c>
      <c r="O109" s="26">
        <f>IF(AND(P$6-O$6 &lt;&gt; 0,O35&lt;&gt;0,P35&lt;&gt;0),(EXP(LN(P35/O35)/(P$6-O$6))-1)*100,0)</f>
        <v>0.45265207518678796</v>
      </c>
      <c r="P109" s="26">
        <f>IF(AND(Q$6-P$6 &lt;&gt; 0,P35&lt;&gt;0,Q35&lt;&gt;0),(EXP(LN(Q35/P35)/(Q$6-P$6))-1)*100,0)</f>
        <v>0.34351385832405157</v>
      </c>
      <c r="Q109" s="26">
        <f t="shared" ref="Q109" si="116">IF(AND(Q$6-O$6 &lt;&gt; 0,O35&lt;&gt;0,Q35&lt;&gt;0),(EXP(LN(Q35/O35)/(Q$6-O$6))-1)*100,0)</f>
        <v>0.37988008260434469</v>
      </c>
      <c r="S109" s="26">
        <f t="shared" ref="S109" si="117">IF($F$6-$D$6 &lt;&gt; 0,(EXP(LN(1+(S72/100))/($F$6-$D$6))-1)*100,0)</f>
        <v>0.37988008260434469</v>
      </c>
      <c r="T109" s="26">
        <f t="shared" ref="T109" si="118">IF(O35&gt;0,((1+(T35/O35))^(1/($F$6-$D$6))-1)*100,0)</f>
        <v>2.3347643207116242</v>
      </c>
      <c r="U109" s="26">
        <f t="shared" ref="U109" si="119">IF($F$6-$D$6 &lt;&gt; 0,(EXP(LN(1+(U72/100))/($F$6-$D$6))-1)*100,0)</f>
        <v>2.6118768022638239</v>
      </c>
      <c r="W109" s="24" t="str">
        <f>W35</f>
        <v>All occupations</v>
      </c>
      <c r="X109" s="26">
        <f>IF(AND(Y$6-X$6 &lt;&gt; 0,X35&lt;&gt;0,Y35&lt;&gt;0),(EXP(LN(Y35/X35)/(Y$6-X$6))-1)*100,0)</f>
        <v>1.4214755857420158</v>
      </c>
      <c r="Y109" s="26">
        <f>IF(AND(Z$6-Y$6 &lt;&gt; 0,Y35&lt;&gt;0,Z35&lt;&gt;0),(EXP(LN(Z35/Y35)/(Z$6-Y$6))-1)*100,0)</f>
        <v>-1.0576003405048717</v>
      </c>
      <c r="Z109" s="26">
        <f>IF(AND(AA$6-Z$6 &lt;&gt; 0,Z35&lt;&gt;0,AA35&lt;&gt;0),(EXP(LN(AA35/Z35)/(AA$6-Z$6))-1)*100,0)</f>
        <v>0.64136465997535197</v>
      </c>
      <c r="AA109" s="26">
        <f>IF(AND(AB$6-AA$6 &lt;&gt; 0,AA35&lt;&gt;0,AB35&lt;&gt;0),(EXP(LN(AB35/AA35)/(AB$6-AA$6))-1)*100,0)</f>
        <v>0.58805347047146128</v>
      </c>
      <c r="AB109" s="26">
        <f t="shared" ref="AB109" si="120">IF(AND(AB$6-Z$6 &lt;&gt; 0,Z35&lt;&gt;0,AB35&lt;&gt;0),(EXP(LN(AB35/Z35)/(AB$6-Z$6))-1)*100,0)</f>
        <v>0.60582072848829327</v>
      </c>
      <c r="AD109" s="26">
        <f t="shared" ref="AD109" si="121">IF($F$6-$D$6 &lt;&gt; 0,(EXP(LN(1+(AD72/100))/($F$6-$D$6))-1)*100,0)</f>
        <v>0.60582072848829327</v>
      </c>
      <c r="AE109" s="26">
        <f t="shared" ref="AE109" si="122">IF(Z35&gt;0,((1+(AE35/Z35))^(1/($F$6-$D$6))-1)*100,0)</f>
        <v>3.1774161075724727</v>
      </c>
      <c r="AF109" s="26">
        <f t="shared" ref="AF109" si="123">IF($F$6-$D$6 &lt;&gt; 0,(EXP(LN(1+(AF72/100))/($F$6-$D$6))-1)*100,0)</f>
        <v>3.5745438195312174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The Marches (Continued)</v>
      </c>
      <c r="L112" s="19" t="str">
        <f>CONCATENATE(L$1," (Continued)")</f>
        <v>Occupation Table 2.1  Males: Employment Change by Occupation (SOC 2020) and Replacement Demand, 2015-2035, The Marches (Continued)</v>
      </c>
      <c r="W112" s="19" t="str">
        <f>CONCATENATE(W$1," (Continued)")</f>
        <v>Occupation Table 2.2  Females: Employment Change by Occupation (SOC 2020) and Replacement Demand, 2015-2035, The Marches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4.2944732425856387</v>
      </c>
      <c r="C119" s="27">
        <f t="shared" si="125"/>
        <v>0.627179660371322</v>
      </c>
      <c r="D119" s="27">
        <f t="shared" si="125"/>
        <v>-2.240553851355056</v>
      </c>
      <c r="E119" s="27">
        <f t="shared" si="125"/>
        <v>2.2804888954474265</v>
      </c>
      <c r="F119" s="27">
        <f t="shared" ref="F119:F144" si="126">F8-D8</f>
        <v>3.9935044092370475E-2</v>
      </c>
      <c r="L119" t="str">
        <f t="shared" ref="L119:L144" si="127">L8</f>
        <v>11 Corporate managers and directors</v>
      </c>
      <c r="M119" s="27">
        <f t="shared" ref="M119:P144" si="128">N8-M8</f>
        <v>2.5217842793185969</v>
      </c>
      <c r="N119" s="27">
        <f t="shared" si="128"/>
        <v>0.22480470499554883</v>
      </c>
      <c r="O119" s="27">
        <f t="shared" si="128"/>
        <v>-2.0932376675475854</v>
      </c>
      <c r="P119" s="27">
        <f t="shared" si="128"/>
        <v>0.8610107264417568</v>
      </c>
      <c r="Q119" s="27">
        <f t="shared" ref="Q119:Q144" si="129">Q8-O8</f>
        <v>-1.2322269411058286</v>
      </c>
      <c r="W119" t="str">
        <f t="shared" ref="W119:W144" si="130">W8</f>
        <v>11 Corporate managers and directors</v>
      </c>
      <c r="X119" s="27">
        <f t="shared" ref="X119:AA144" si="131">Y8-X8</f>
        <v>1.7726889632670675</v>
      </c>
      <c r="Y119" s="27">
        <f t="shared" si="131"/>
        <v>0.40237495537573764</v>
      </c>
      <c r="Z119" s="27">
        <f t="shared" si="131"/>
        <v>-0.14731618380741462</v>
      </c>
      <c r="AA119" s="27">
        <f t="shared" si="131"/>
        <v>1.4194781690056555</v>
      </c>
      <c r="AB119" s="27">
        <f t="shared" ref="AB119:AB144" si="132">AB8-Z8</f>
        <v>1.2721619851982409</v>
      </c>
    </row>
    <row r="120" spans="1:28" x14ac:dyDescent="0.2">
      <c r="A120" t="str">
        <f t="shared" si="124"/>
        <v>12 Other managers and proprietors</v>
      </c>
      <c r="B120" s="27">
        <f t="shared" si="125"/>
        <v>0.65615101899387795</v>
      </c>
      <c r="C120" s="27">
        <f t="shared" si="125"/>
        <v>0.41900979709440023</v>
      </c>
      <c r="D120" s="27">
        <f t="shared" si="125"/>
        <v>0.40121175652760499</v>
      </c>
      <c r="E120" s="27">
        <f t="shared" si="125"/>
        <v>1.8091607647450978</v>
      </c>
      <c r="F120" s="27">
        <f t="shared" si="126"/>
        <v>2.2103725212727028</v>
      </c>
      <c r="L120" t="str">
        <f t="shared" si="127"/>
        <v>12 Other managers and proprietors</v>
      </c>
      <c r="M120" s="27">
        <f t="shared" si="128"/>
        <v>0.54089602966695516</v>
      </c>
      <c r="N120" s="27">
        <f t="shared" si="128"/>
        <v>-0.36374643215550062</v>
      </c>
      <c r="O120" s="27">
        <f t="shared" si="128"/>
        <v>0.75233197072322255</v>
      </c>
      <c r="P120" s="27">
        <f t="shared" si="128"/>
        <v>1.0401021225420646</v>
      </c>
      <c r="Q120" s="27">
        <f t="shared" si="129"/>
        <v>1.7924340932652871</v>
      </c>
      <c r="W120" t="str">
        <f t="shared" si="130"/>
        <v>12 Other managers and proprietors</v>
      </c>
      <c r="X120" s="27">
        <f t="shared" si="131"/>
        <v>0.11525498932691391</v>
      </c>
      <c r="Y120" s="27">
        <f t="shared" si="131"/>
        <v>0.78275622924990085</v>
      </c>
      <c r="Z120" s="27">
        <f t="shared" si="131"/>
        <v>-0.35112021419561046</v>
      </c>
      <c r="AA120" s="27">
        <f t="shared" si="131"/>
        <v>0.76905864220301901</v>
      </c>
      <c r="AB120" s="27">
        <f t="shared" si="132"/>
        <v>0.41793842800740855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3.2230172548538825</v>
      </c>
      <c r="C121" s="27">
        <f t="shared" si="125"/>
        <v>1.0025320872974532</v>
      </c>
      <c r="D121" s="27">
        <f t="shared" si="125"/>
        <v>4.3440621891608693</v>
      </c>
      <c r="E121" s="27">
        <f t="shared" si="125"/>
        <v>3.7265646719327847</v>
      </c>
      <c r="F121" s="27">
        <f t="shared" si="126"/>
        <v>8.070626861093654</v>
      </c>
      <c r="L121" t="str">
        <f t="shared" si="127"/>
        <v>21 Science, research, engineering and technology professionals</v>
      </c>
      <c r="M121" s="27">
        <f t="shared" si="128"/>
        <v>2.8847304163633876</v>
      </c>
      <c r="N121" s="27">
        <f t="shared" si="128"/>
        <v>0.27641841511903564</v>
      </c>
      <c r="O121" s="27">
        <f t="shared" si="128"/>
        <v>3.0380664937120372</v>
      </c>
      <c r="P121" s="27">
        <f t="shared" si="128"/>
        <v>2.4190200551995318</v>
      </c>
      <c r="Q121" s="27">
        <f t="shared" si="129"/>
        <v>5.457086548911569</v>
      </c>
      <c r="W121" t="str">
        <f t="shared" si="130"/>
        <v>21 Science, research, engineering and technology professionals</v>
      </c>
      <c r="X121" s="27">
        <f t="shared" si="131"/>
        <v>0.33828683849050911</v>
      </c>
      <c r="Y121" s="27">
        <f t="shared" si="131"/>
        <v>0.72611367217841094</v>
      </c>
      <c r="Z121" s="27">
        <f t="shared" si="131"/>
        <v>1.3059956954488241</v>
      </c>
      <c r="AA121" s="27">
        <f t="shared" si="131"/>
        <v>1.3075446167332139</v>
      </c>
      <c r="AB121" s="27">
        <f t="shared" si="132"/>
        <v>2.613540312182038</v>
      </c>
    </row>
    <row r="122" spans="1:28" x14ac:dyDescent="0.2">
      <c r="A122" t="str">
        <f t="shared" si="124"/>
        <v>22 Health professionals</v>
      </c>
      <c r="B122" s="27">
        <f t="shared" si="125"/>
        <v>3.251548474503581</v>
      </c>
      <c r="C122" s="27">
        <f t="shared" si="125"/>
        <v>-0.21357920143102049</v>
      </c>
      <c r="D122" s="27">
        <f t="shared" si="125"/>
        <v>-0.31713280104742481</v>
      </c>
      <c r="E122" s="27">
        <f t="shared" si="125"/>
        <v>1.212731876308407</v>
      </c>
      <c r="F122" s="27">
        <f t="shared" si="126"/>
        <v>0.89559907526098215</v>
      </c>
      <c r="L122" t="str">
        <f t="shared" si="127"/>
        <v>22 Health professionals</v>
      </c>
      <c r="M122" s="27">
        <f t="shared" si="128"/>
        <v>0.83023944903152591</v>
      </c>
      <c r="N122" s="27">
        <f t="shared" si="128"/>
        <v>0.27549888646978626</v>
      </c>
      <c r="O122" s="27">
        <f t="shared" si="128"/>
        <v>-8.6150844156823503E-2</v>
      </c>
      <c r="P122" s="27">
        <f t="shared" si="128"/>
        <v>0.28446498798347886</v>
      </c>
      <c r="Q122" s="27">
        <f t="shared" si="129"/>
        <v>0.19831414382665535</v>
      </c>
      <c r="W122" t="str">
        <f t="shared" si="130"/>
        <v>22 Health professionals</v>
      </c>
      <c r="X122" s="27">
        <f t="shared" si="131"/>
        <v>2.4213090254720502</v>
      </c>
      <c r="Y122" s="27">
        <f t="shared" si="131"/>
        <v>-0.48907808790078811</v>
      </c>
      <c r="Z122" s="27">
        <f t="shared" si="131"/>
        <v>-0.23098195689061818</v>
      </c>
      <c r="AA122" s="27">
        <f t="shared" si="131"/>
        <v>0.92826688832491655</v>
      </c>
      <c r="AB122" s="27">
        <f t="shared" si="132"/>
        <v>0.69728493143429837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0.17960249741026502</v>
      </c>
      <c r="C123" s="27">
        <f t="shared" si="125"/>
        <v>0.84873786649186123</v>
      </c>
      <c r="D123" s="27">
        <f t="shared" si="125"/>
        <v>-1.5968903483786434E-2</v>
      </c>
      <c r="E123" s="27">
        <f t="shared" si="125"/>
        <v>1.5964445967018239</v>
      </c>
      <c r="F123" s="27">
        <f t="shared" si="126"/>
        <v>1.5804756932180375</v>
      </c>
      <c r="L123" t="str">
        <f t="shared" si="127"/>
        <v>23 Teaching and other educational professionals</v>
      </c>
      <c r="M123" s="27">
        <f t="shared" si="128"/>
        <v>-0.15484319859648998</v>
      </c>
      <c r="N123" s="27">
        <f t="shared" si="128"/>
        <v>0.32461651233606137</v>
      </c>
      <c r="O123" s="27">
        <f t="shared" si="128"/>
        <v>0.1121010842596144</v>
      </c>
      <c r="P123" s="27">
        <f t="shared" si="128"/>
        <v>0.40155817832887841</v>
      </c>
      <c r="Q123" s="27">
        <f t="shared" si="129"/>
        <v>0.51365926258849282</v>
      </c>
      <c r="W123" t="str">
        <f t="shared" si="130"/>
        <v>23 Teaching and other educational professionals</v>
      </c>
      <c r="X123" s="27">
        <f t="shared" si="131"/>
        <v>0.33444569600674967</v>
      </c>
      <c r="Y123" s="27">
        <f t="shared" si="131"/>
        <v>0.52412135415579542</v>
      </c>
      <c r="Z123" s="27">
        <f t="shared" si="131"/>
        <v>-0.12806998774340883</v>
      </c>
      <c r="AA123" s="27">
        <f t="shared" si="131"/>
        <v>1.1948864183729544</v>
      </c>
      <c r="AB123" s="27">
        <f t="shared" si="132"/>
        <v>1.0668164306295456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3.7105959173230261</v>
      </c>
      <c r="C124" s="27">
        <f t="shared" si="125"/>
        <v>1.8424743526308269</v>
      </c>
      <c r="D124" s="27">
        <f t="shared" si="125"/>
        <v>0.96677757888055282</v>
      </c>
      <c r="E124" s="27">
        <f t="shared" si="125"/>
        <v>2.8898258146341895</v>
      </c>
      <c r="F124" s="27">
        <f t="shared" si="126"/>
        <v>3.8566033935147424</v>
      </c>
      <c r="L124" t="str">
        <f t="shared" si="127"/>
        <v>24 Business, media and public service professionals</v>
      </c>
      <c r="M124" s="27">
        <f t="shared" si="128"/>
        <v>1.8874392529471375</v>
      </c>
      <c r="N124" s="27">
        <f t="shared" si="128"/>
        <v>1.1353450388988655</v>
      </c>
      <c r="O124" s="27">
        <f t="shared" si="128"/>
        <v>0.71667622111966622</v>
      </c>
      <c r="P124" s="27">
        <f t="shared" si="128"/>
        <v>1.2485561207024656</v>
      </c>
      <c r="Q124" s="27">
        <f t="shared" si="129"/>
        <v>1.9652323418221318</v>
      </c>
      <c r="W124" t="str">
        <f t="shared" si="130"/>
        <v>24 Business, media and public service professionals</v>
      </c>
      <c r="X124" s="27">
        <f t="shared" si="131"/>
        <v>1.8231566643758645</v>
      </c>
      <c r="Y124" s="27">
        <f t="shared" si="131"/>
        <v>0.7071293137320307</v>
      </c>
      <c r="Z124" s="27">
        <f t="shared" si="131"/>
        <v>0.25010135776082976</v>
      </c>
      <c r="AA124" s="27">
        <f t="shared" si="131"/>
        <v>1.6412696939317115</v>
      </c>
      <c r="AB124" s="27">
        <f t="shared" si="132"/>
        <v>1.8913710516925413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1.0260194739024806</v>
      </c>
      <c r="C125" s="27">
        <f t="shared" si="125"/>
        <v>0.48581951923251054</v>
      </c>
      <c r="D125" s="27">
        <f t="shared" si="125"/>
        <v>-0.42786480496912205</v>
      </c>
      <c r="E125" s="27">
        <f t="shared" si="125"/>
        <v>0.53629812559482914</v>
      </c>
      <c r="F125" s="27">
        <f t="shared" si="126"/>
        <v>0.1084333206257071</v>
      </c>
      <c r="L125" t="str">
        <f t="shared" si="127"/>
        <v>31 Science, engineering and technology associate professionals</v>
      </c>
      <c r="M125" s="27">
        <f t="shared" si="128"/>
        <v>0.95743193494967205</v>
      </c>
      <c r="N125" s="27">
        <f t="shared" si="128"/>
        <v>0.18817942929864895</v>
      </c>
      <c r="O125" s="27">
        <f t="shared" si="128"/>
        <v>-0.52191569052661091</v>
      </c>
      <c r="P125" s="27">
        <f t="shared" si="128"/>
        <v>0.19496750457520751</v>
      </c>
      <c r="Q125" s="27">
        <f t="shared" si="129"/>
        <v>-0.3269481859514034</v>
      </c>
      <c r="W125" t="str">
        <f t="shared" si="130"/>
        <v>31 Science, engineering and technology associate professionals</v>
      </c>
      <c r="X125" s="27">
        <f t="shared" si="131"/>
        <v>6.8587538952815663E-2</v>
      </c>
      <c r="Y125" s="27">
        <f t="shared" si="131"/>
        <v>0.29764008993384605</v>
      </c>
      <c r="Z125" s="27">
        <f t="shared" si="131"/>
        <v>9.4050885557511732E-2</v>
      </c>
      <c r="AA125" s="27">
        <f t="shared" si="131"/>
        <v>0.34133062101959077</v>
      </c>
      <c r="AB125" s="27">
        <f t="shared" si="132"/>
        <v>0.43538150657710251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1.0527880761516748</v>
      </c>
      <c r="C126" s="27">
        <f t="shared" si="125"/>
        <v>4.391767564252369E-2</v>
      </c>
      <c r="D126" s="27">
        <f t="shared" si="125"/>
        <v>4.1614255512203187</v>
      </c>
      <c r="E126" s="27">
        <f t="shared" si="125"/>
        <v>2.0851828863413324</v>
      </c>
      <c r="F126" s="27">
        <f t="shared" si="126"/>
        <v>6.2466084375616511</v>
      </c>
      <c r="L126" t="str">
        <f t="shared" si="127"/>
        <v>32 Health and social care associate professionals</v>
      </c>
      <c r="M126" s="27">
        <f t="shared" si="128"/>
        <v>0.13187081930224487</v>
      </c>
      <c r="N126" s="27">
        <f t="shared" si="128"/>
        <v>8.2601758404349468E-2</v>
      </c>
      <c r="O126" s="27">
        <f t="shared" si="128"/>
        <v>0.51968398021872186</v>
      </c>
      <c r="P126" s="27">
        <f t="shared" si="128"/>
        <v>0.23271815862252332</v>
      </c>
      <c r="Q126" s="27">
        <f t="shared" si="129"/>
        <v>0.75240213884124518</v>
      </c>
      <c r="W126" t="str">
        <f t="shared" si="130"/>
        <v>32 Health and social care associate professionals</v>
      </c>
      <c r="X126" s="27">
        <f t="shared" si="131"/>
        <v>0.92091725684943437</v>
      </c>
      <c r="Y126" s="27">
        <f t="shared" si="131"/>
        <v>-3.868408276182933E-2</v>
      </c>
      <c r="Z126" s="27">
        <f t="shared" si="131"/>
        <v>3.641741571001595</v>
      </c>
      <c r="AA126" s="27">
        <f t="shared" si="131"/>
        <v>1.852464727718818</v>
      </c>
      <c r="AB126" s="27">
        <f t="shared" si="132"/>
        <v>5.494206298720413</v>
      </c>
    </row>
    <row r="127" spans="1:28" x14ac:dyDescent="0.2">
      <c r="A127" t="str">
        <f t="shared" si="124"/>
        <v>33 Protective service occupations</v>
      </c>
      <c r="B127" s="27">
        <f t="shared" si="125"/>
        <v>-8.0829113509577777E-2</v>
      </c>
      <c r="C127" s="27">
        <f t="shared" si="125"/>
        <v>0.19903595381232231</v>
      </c>
      <c r="D127" s="27">
        <f t="shared" si="125"/>
        <v>-0.48285407474844755</v>
      </c>
      <c r="E127" s="27">
        <f t="shared" si="125"/>
        <v>0.33218618361924124</v>
      </c>
      <c r="F127" s="27">
        <f t="shared" si="126"/>
        <v>-0.15066789112920631</v>
      </c>
      <c r="L127" t="str">
        <f t="shared" si="127"/>
        <v>33 Protective service occupations</v>
      </c>
      <c r="M127" s="27">
        <f t="shared" si="128"/>
        <v>-0.14026893499847803</v>
      </c>
      <c r="N127" s="27">
        <f t="shared" si="128"/>
        <v>9.2707890349864819E-2</v>
      </c>
      <c r="O127" s="27">
        <f t="shared" si="128"/>
        <v>-0.37007581001036849</v>
      </c>
      <c r="P127" s="27">
        <f t="shared" si="128"/>
        <v>3.7701064212539048E-2</v>
      </c>
      <c r="Q127" s="27">
        <f t="shared" si="129"/>
        <v>-0.33237474579782944</v>
      </c>
      <c r="W127" t="str">
        <f t="shared" si="130"/>
        <v>33 Protective service occupations</v>
      </c>
      <c r="X127" s="27">
        <f t="shared" si="131"/>
        <v>5.9439821488893707E-2</v>
      </c>
      <c r="Y127" s="27">
        <f t="shared" si="131"/>
        <v>0.10632806346245927</v>
      </c>
      <c r="Z127" s="27">
        <f t="shared" si="131"/>
        <v>-0.11277826473807406</v>
      </c>
      <c r="AA127" s="27">
        <f t="shared" si="131"/>
        <v>0.29448511940669975</v>
      </c>
      <c r="AB127" s="27">
        <f t="shared" si="132"/>
        <v>0.18170685466862568</v>
      </c>
    </row>
    <row r="128" spans="1:28" x14ac:dyDescent="0.2">
      <c r="A128" t="str">
        <f t="shared" si="124"/>
        <v>34 Culture, media and sports occupations</v>
      </c>
      <c r="B128" s="27">
        <f t="shared" si="125"/>
        <v>0.30212716203076706</v>
      </c>
      <c r="C128" s="27">
        <f t="shared" si="125"/>
        <v>0.15280378422969942</v>
      </c>
      <c r="D128" s="27">
        <f t="shared" si="125"/>
        <v>-0.89754644034754882</v>
      </c>
      <c r="E128" s="27">
        <f t="shared" si="125"/>
        <v>0.5413519356488683</v>
      </c>
      <c r="F128" s="27">
        <f t="shared" si="126"/>
        <v>-0.35619450469868053</v>
      </c>
      <c r="L128" t="str">
        <f t="shared" si="127"/>
        <v>34 Culture, media and sports occupations</v>
      </c>
      <c r="M128" s="27">
        <f t="shared" si="128"/>
        <v>0.22966651319950815</v>
      </c>
      <c r="N128" s="27">
        <f t="shared" si="128"/>
        <v>5.4218938994781585E-2</v>
      </c>
      <c r="O128" s="27">
        <f t="shared" si="128"/>
        <v>-0.56871251675663048</v>
      </c>
      <c r="P128" s="27">
        <f t="shared" si="128"/>
        <v>0.23053168352121167</v>
      </c>
      <c r="Q128" s="27">
        <f t="shared" si="129"/>
        <v>-0.33818083323541881</v>
      </c>
      <c r="W128" t="str">
        <f t="shared" si="130"/>
        <v>34 Culture, media and sports occupations</v>
      </c>
      <c r="X128" s="27">
        <f t="shared" si="131"/>
        <v>7.2460648831268237E-2</v>
      </c>
      <c r="Y128" s="27">
        <f t="shared" si="131"/>
        <v>9.8584845234918728E-2</v>
      </c>
      <c r="Z128" s="27">
        <f t="shared" si="131"/>
        <v>-0.32883392359092856</v>
      </c>
      <c r="AA128" s="27">
        <f t="shared" si="131"/>
        <v>0.31082025212766462</v>
      </c>
      <c r="AB128" s="27">
        <f t="shared" si="132"/>
        <v>-1.8013671463263936E-2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1.7659376056705014</v>
      </c>
      <c r="C129" s="27">
        <f t="shared" si="125"/>
        <v>0.6140193611275393</v>
      </c>
      <c r="D129" s="27">
        <f t="shared" si="125"/>
        <v>0.21759630756558579</v>
      </c>
      <c r="E129" s="27">
        <f t="shared" si="125"/>
        <v>1.5788652458263641</v>
      </c>
      <c r="F129" s="27">
        <f t="shared" si="126"/>
        <v>1.7964615533919499</v>
      </c>
      <c r="L129" t="str">
        <f t="shared" si="127"/>
        <v>35 Business and public service associate professionals</v>
      </c>
      <c r="M129" s="27">
        <f t="shared" si="128"/>
        <v>0.73855612480401867</v>
      </c>
      <c r="N129" s="27">
        <f t="shared" si="128"/>
        <v>0.37624124991431174</v>
      </c>
      <c r="O129" s="27">
        <f t="shared" si="128"/>
        <v>9.5045701832248142E-3</v>
      </c>
      <c r="P129" s="27">
        <f t="shared" si="128"/>
        <v>0.32084391521554778</v>
      </c>
      <c r="Q129" s="27">
        <f t="shared" si="129"/>
        <v>0.3303484853987726</v>
      </c>
      <c r="W129" t="str">
        <f t="shared" si="130"/>
        <v>35 Business and public service associate professionals</v>
      </c>
      <c r="X129" s="27">
        <f t="shared" si="131"/>
        <v>1.0273814808664685</v>
      </c>
      <c r="Y129" s="27">
        <f t="shared" si="131"/>
        <v>0.23777811121317605</v>
      </c>
      <c r="Z129" s="27">
        <f t="shared" si="131"/>
        <v>0.20809173738237519</v>
      </c>
      <c r="AA129" s="27">
        <f t="shared" si="131"/>
        <v>1.2580213306108412</v>
      </c>
      <c r="AB129" s="27">
        <f t="shared" si="132"/>
        <v>1.4661130679932164</v>
      </c>
    </row>
    <row r="130" spans="1:28" x14ac:dyDescent="0.2">
      <c r="A130" t="str">
        <f t="shared" si="124"/>
        <v>41 Administrative occupations</v>
      </c>
      <c r="B130" s="27">
        <f t="shared" si="125"/>
        <v>-0.5783031887734964</v>
      </c>
      <c r="C130" s="27">
        <f t="shared" si="125"/>
        <v>1.2177774307700773</v>
      </c>
      <c r="D130" s="27">
        <f t="shared" si="125"/>
        <v>1.3829121518525298</v>
      </c>
      <c r="E130" s="27">
        <f t="shared" si="125"/>
        <v>7.2736566579898465E-2</v>
      </c>
      <c r="F130" s="27">
        <f t="shared" si="126"/>
        <v>1.4556487184324283</v>
      </c>
      <c r="L130" t="str">
        <f t="shared" si="127"/>
        <v>41 Administrative occupations</v>
      </c>
      <c r="M130" s="27">
        <f t="shared" si="128"/>
        <v>-0.49421592271979975</v>
      </c>
      <c r="N130" s="27">
        <f t="shared" si="128"/>
        <v>1.7609783795247793</v>
      </c>
      <c r="O130" s="27">
        <f t="shared" si="128"/>
        <v>1.0403084218850864</v>
      </c>
      <c r="P130" s="27">
        <f t="shared" si="128"/>
        <v>1.7403883218155745</v>
      </c>
      <c r="Q130" s="27">
        <f t="shared" si="129"/>
        <v>2.7806967437006609</v>
      </c>
      <c r="W130" t="str">
        <f t="shared" si="130"/>
        <v>41 Administrative occupations</v>
      </c>
      <c r="X130" s="27">
        <f t="shared" si="131"/>
        <v>-8.4087266053678889E-2</v>
      </c>
      <c r="Y130" s="27">
        <f t="shared" si="131"/>
        <v>-0.54320094875481217</v>
      </c>
      <c r="Z130" s="27">
        <f t="shared" si="131"/>
        <v>0.34260372996758903</v>
      </c>
      <c r="AA130" s="27">
        <f t="shared" si="131"/>
        <v>-1.6676517552357026</v>
      </c>
      <c r="AB130" s="27">
        <f t="shared" si="132"/>
        <v>-1.3250480252681136</v>
      </c>
    </row>
    <row r="131" spans="1:28" x14ac:dyDescent="0.2">
      <c r="A131" t="str">
        <f t="shared" si="124"/>
        <v>42 Secretarial and related occupations</v>
      </c>
      <c r="B131" s="27">
        <f t="shared" si="125"/>
        <v>-0.74424842872710961</v>
      </c>
      <c r="C131" s="27">
        <f t="shared" si="125"/>
        <v>-0.1822175680832272</v>
      </c>
      <c r="D131" s="27">
        <f t="shared" si="125"/>
        <v>-0.44997470834850084</v>
      </c>
      <c r="E131" s="27">
        <f t="shared" si="125"/>
        <v>-2.0469466379599757</v>
      </c>
      <c r="F131" s="27">
        <f t="shared" si="126"/>
        <v>-2.4969213463084765</v>
      </c>
      <c r="L131" t="str">
        <f t="shared" si="127"/>
        <v>42 Secretarial and related occupations</v>
      </c>
      <c r="M131" s="27">
        <f t="shared" si="128"/>
        <v>-0.17946362875065547</v>
      </c>
      <c r="N131" s="27">
        <f t="shared" si="128"/>
        <v>-3.081627222243366E-3</v>
      </c>
      <c r="O131" s="27">
        <f t="shared" si="128"/>
        <v>-5.2624229979697956E-2</v>
      </c>
      <c r="P131" s="27">
        <f t="shared" si="128"/>
        <v>9.4647496015130006E-2</v>
      </c>
      <c r="Q131" s="27">
        <f t="shared" si="129"/>
        <v>4.202326603543205E-2</v>
      </c>
      <c r="W131" t="str">
        <f t="shared" si="130"/>
        <v>42 Secretarial and related occupations</v>
      </c>
      <c r="X131" s="27">
        <f t="shared" si="131"/>
        <v>-0.56478479997645614</v>
      </c>
      <c r="Y131" s="27">
        <f t="shared" si="131"/>
        <v>-0.17913594086097984</v>
      </c>
      <c r="Z131" s="27">
        <f t="shared" si="131"/>
        <v>-0.39735047836880621</v>
      </c>
      <c r="AA131" s="27">
        <f t="shared" si="131"/>
        <v>-2.1415941339751079</v>
      </c>
      <c r="AB131" s="27">
        <f t="shared" si="132"/>
        <v>-2.5389446123439141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-1.1184862928880701</v>
      </c>
      <c r="C132" s="27">
        <f t="shared" si="125"/>
        <v>-1.4424459887028132</v>
      </c>
      <c r="D132" s="27">
        <f t="shared" si="125"/>
        <v>-0.1395437990305286</v>
      </c>
      <c r="E132" s="27">
        <f t="shared" si="125"/>
        <v>3.6820718897082827E-2</v>
      </c>
      <c r="F132" s="27">
        <f t="shared" si="126"/>
        <v>-0.10272308013344578</v>
      </c>
      <c r="L132" t="str">
        <f t="shared" si="127"/>
        <v>51 Skilled agricultural and related trades</v>
      </c>
      <c r="M132" s="27">
        <f t="shared" si="128"/>
        <v>-1.349108420567954</v>
      </c>
      <c r="N132" s="27">
        <f t="shared" si="128"/>
        <v>-1.4352800609891609</v>
      </c>
      <c r="O132" s="27">
        <f t="shared" si="128"/>
        <v>-0.17074617229378575</v>
      </c>
      <c r="P132" s="27">
        <f t="shared" si="128"/>
        <v>-8.2456793890305136E-2</v>
      </c>
      <c r="Q132" s="27">
        <f t="shared" si="129"/>
        <v>-0.25320296618409088</v>
      </c>
      <c r="W132" t="str">
        <f t="shared" si="130"/>
        <v>51 Skilled agricultural and related trades</v>
      </c>
      <c r="X132" s="27">
        <f t="shared" si="131"/>
        <v>0.23062212767987189</v>
      </c>
      <c r="Y132" s="27">
        <f t="shared" si="131"/>
        <v>-7.1659277136320032E-3</v>
      </c>
      <c r="Z132" s="27">
        <f t="shared" si="131"/>
        <v>3.1202373263243599E-2</v>
      </c>
      <c r="AA132" s="27">
        <f t="shared" si="131"/>
        <v>0.11927751278739174</v>
      </c>
      <c r="AB132" s="27">
        <f t="shared" si="132"/>
        <v>0.15047988605063534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1.2957325318559576</v>
      </c>
      <c r="C133" s="27">
        <f t="shared" si="125"/>
        <v>-2.9780797444882499</v>
      </c>
      <c r="D133" s="27">
        <f t="shared" si="125"/>
        <v>-0.22358737040350363</v>
      </c>
      <c r="E133" s="27">
        <f t="shared" si="125"/>
        <v>-0.82682517452389703</v>
      </c>
      <c r="F133" s="27">
        <f t="shared" si="126"/>
        <v>-1.0504125449274007</v>
      </c>
      <c r="L133" t="str">
        <f t="shared" si="127"/>
        <v>52 Skilled metal, electrical and electronic trades</v>
      </c>
      <c r="M133" s="27">
        <f t="shared" si="128"/>
        <v>1.1341562081154279</v>
      </c>
      <c r="N133" s="27">
        <f t="shared" si="128"/>
        <v>-2.8955286932430422</v>
      </c>
      <c r="O133" s="27">
        <f t="shared" si="128"/>
        <v>-0.43153399505985135</v>
      </c>
      <c r="P133" s="27">
        <f t="shared" si="128"/>
        <v>-0.94580889829090609</v>
      </c>
      <c r="Q133" s="27">
        <f t="shared" si="129"/>
        <v>-1.3773428933507574</v>
      </c>
      <c r="W133" t="str">
        <f t="shared" si="130"/>
        <v>52 Skilled metal, electrical and electronic trades</v>
      </c>
      <c r="X133" s="27">
        <f t="shared" si="131"/>
        <v>0.16157632374053749</v>
      </c>
      <c r="Y133" s="27">
        <f t="shared" si="131"/>
        <v>-8.2551051245237872E-2</v>
      </c>
      <c r="Z133" s="27">
        <f t="shared" si="131"/>
        <v>0.20794662465636449</v>
      </c>
      <c r="AA133" s="27">
        <f t="shared" si="131"/>
        <v>0.11898372376699051</v>
      </c>
      <c r="AB133" s="27">
        <f t="shared" si="132"/>
        <v>0.326930348423355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3.3653170304815543</v>
      </c>
      <c r="C134" s="27">
        <f t="shared" si="125"/>
        <v>-2.9150541726688282</v>
      </c>
      <c r="D134" s="27">
        <f t="shared" si="125"/>
        <v>-0.43349531999481705</v>
      </c>
      <c r="E134" s="27">
        <f t="shared" si="125"/>
        <v>-1.625422455378537</v>
      </c>
      <c r="F134" s="27">
        <f t="shared" si="126"/>
        <v>-2.0589177753733541</v>
      </c>
      <c r="L134" t="str">
        <f t="shared" si="127"/>
        <v>53 Skilled construction and building trades</v>
      </c>
      <c r="M134" s="27">
        <f t="shared" si="128"/>
        <v>3.3632869705354445</v>
      </c>
      <c r="N134" s="27">
        <f t="shared" si="128"/>
        <v>-2.9500261333236466</v>
      </c>
      <c r="O134" s="27">
        <f t="shared" si="128"/>
        <v>-0.34940144011551766</v>
      </c>
      <c r="P134" s="27">
        <f t="shared" si="128"/>
        <v>-1.635124314721569</v>
      </c>
      <c r="Q134" s="27">
        <f t="shared" si="129"/>
        <v>-1.9845257548370867</v>
      </c>
      <c r="W134" t="str">
        <f t="shared" si="130"/>
        <v>53 Skilled construction and building trades</v>
      </c>
      <c r="X134" s="27">
        <f t="shared" si="131"/>
        <v>2.030059946135615E-3</v>
      </c>
      <c r="Y134" s="27">
        <f t="shared" si="131"/>
        <v>3.4971960654807316E-2</v>
      </c>
      <c r="Z134" s="27">
        <f t="shared" si="131"/>
        <v>-8.4093879879287042E-2</v>
      </c>
      <c r="AA134" s="27">
        <f t="shared" si="131"/>
        <v>9.7018593430139577E-3</v>
      </c>
      <c r="AB134" s="27">
        <f t="shared" si="132"/>
        <v>-7.4392020536273085E-2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-0.69014248632609121</v>
      </c>
      <c r="C135" s="27">
        <f t="shared" si="125"/>
        <v>0.10550497503421052</v>
      </c>
      <c r="D135" s="27">
        <f t="shared" si="125"/>
        <v>0.13970390554712875</v>
      </c>
      <c r="E135" s="27">
        <f t="shared" si="125"/>
        <v>0.11638685841418983</v>
      </c>
      <c r="F135" s="27">
        <f t="shared" si="126"/>
        <v>0.25609076396131858</v>
      </c>
      <c r="L135" t="str">
        <f t="shared" si="127"/>
        <v>54 Textiles, printing and other skilled trades</v>
      </c>
      <c r="M135" s="27">
        <f t="shared" si="128"/>
        <v>-0.44347772011908138</v>
      </c>
      <c r="N135" s="27">
        <f t="shared" si="128"/>
        <v>-0.28308483249242311</v>
      </c>
      <c r="O135" s="27">
        <f t="shared" si="128"/>
        <v>8.1733218770918104E-2</v>
      </c>
      <c r="P135" s="27">
        <f t="shared" si="128"/>
        <v>-3.8804549687867507E-2</v>
      </c>
      <c r="Q135" s="27">
        <f t="shared" si="129"/>
        <v>4.2928669083050597E-2</v>
      </c>
      <c r="W135" t="str">
        <f t="shared" si="130"/>
        <v>54 Textiles, printing and other skilled trades</v>
      </c>
      <c r="X135" s="27">
        <f t="shared" si="131"/>
        <v>-0.24666476620701161</v>
      </c>
      <c r="Y135" s="27">
        <f t="shared" si="131"/>
        <v>0.38858980752663053</v>
      </c>
      <c r="Z135" s="27">
        <f t="shared" si="131"/>
        <v>5.7970686776219083E-2</v>
      </c>
      <c r="AA135" s="27">
        <f t="shared" si="131"/>
        <v>0.15519140810204979</v>
      </c>
      <c r="AB135" s="27">
        <f t="shared" si="132"/>
        <v>0.21316209487826887</v>
      </c>
    </row>
    <row r="136" spans="1:28" x14ac:dyDescent="0.2">
      <c r="A136" t="str">
        <f t="shared" si="124"/>
        <v>61 Caring personal service occupations</v>
      </c>
      <c r="B136" s="27">
        <f t="shared" si="125"/>
        <v>0.7948813803216197</v>
      </c>
      <c r="C136" s="27">
        <f t="shared" si="125"/>
        <v>-0.90045323875895633</v>
      </c>
      <c r="D136" s="27">
        <f t="shared" si="125"/>
        <v>1.0607194774184876</v>
      </c>
      <c r="E136" s="27">
        <f t="shared" si="125"/>
        <v>2.3519410257995794</v>
      </c>
      <c r="F136" s="27">
        <f t="shared" si="126"/>
        <v>3.412660503218067</v>
      </c>
      <c r="L136" t="str">
        <f t="shared" si="127"/>
        <v>61 Caring personal service occupations</v>
      </c>
      <c r="M136" s="27">
        <f t="shared" si="128"/>
        <v>0.10469740034470876</v>
      </c>
      <c r="N136" s="27">
        <f t="shared" si="128"/>
        <v>-0.19624679260064015</v>
      </c>
      <c r="O136" s="27">
        <f t="shared" si="128"/>
        <v>0.52087770853660853</v>
      </c>
      <c r="P136" s="27">
        <f t="shared" si="128"/>
        <v>0.46022771864609213</v>
      </c>
      <c r="Q136" s="27">
        <f t="shared" si="129"/>
        <v>0.98110542718270066</v>
      </c>
      <c r="W136" t="str">
        <f t="shared" si="130"/>
        <v>61 Caring personal service occupations</v>
      </c>
      <c r="X136" s="27">
        <f t="shared" si="131"/>
        <v>0.69018397997690428</v>
      </c>
      <c r="Y136" s="27">
        <f t="shared" si="131"/>
        <v>-0.70420644615830952</v>
      </c>
      <c r="Z136" s="27">
        <f t="shared" si="131"/>
        <v>0.53984176888188529</v>
      </c>
      <c r="AA136" s="27">
        <f t="shared" si="131"/>
        <v>1.8917133071534877</v>
      </c>
      <c r="AB136" s="27">
        <f t="shared" si="132"/>
        <v>2.431555076035373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-0.7285760386727409</v>
      </c>
      <c r="C137" s="27">
        <f t="shared" si="125"/>
        <v>-0.61594593487438587</v>
      </c>
      <c r="D137" s="27">
        <f t="shared" si="125"/>
        <v>-0.4761237847861155</v>
      </c>
      <c r="E137" s="27">
        <f t="shared" si="125"/>
        <v>0.14937502213582388</v>
      </c>
      <c r="F137" s="27">
        <f t="shared" si="126"/>
        <v>-0.32674876265029162</v>
      </c>
      <c r="L137" t="str">
        <f t="shared" si="127"/>
        <v>62 Leisure, travel and related personal service occupations</v>
      </c>
      <c r="M137" s="27">
        <f t="shared" si="128"/>
        <v>-2.0958497980205992E-2</v>
      </c>
      <c r="N137" s="27">
        <f t="shared" si="128"/>
        <v>-0.11894158616565176</v>
      </c>
      <c r="O137" s="27">
        <f t="shared" si="128"/>
        <v>-7.7467870566248154E-2</v>
      </c>
      <c r="P137" s="27">
        <f t="shared" si="128"/>
        <v>0.10363803631222468</v>
      </c>
      <c r="Q137" s="27">
        <f t="shared" si="129"/>
        <v>2.6170165745976526E-2</v>
      </c>
      <c r="W137" t="str">
        <f t="shared" si="130"/>
        <v>62 Leisure, travel and related personal service occupations</v>
      </c>
      <c r="X137" s="27">
        <f t="shared" si="131"/>
        <v>-0.70761754069253513</v>
      </c>
      <c r="Y137" s="27">
        <f t="shared" si="131"/>
        <v>-0.49700434870873789</v>
      </c>
      <c r="Z137" s="27">
        <f t="shared" si="131"/>
        <v>-0.39865591421986313</v>
      </c>
      <c r="AA137" s="27">
        <f t="shared" si="131"/>
        <v>4.5736985823596754E-2</v>
      </c>
      <c r="AB137" s="27">
        <f t="shared" si="132"/>
        <v>-0.35291892839626637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-5.0903167386601555E-2</v>
      </c>
      <c r="C138" s="27">
        <f t="shared" si="125"/>
        <v>6.0034638884685299E-2</v>
      </c>
      <c r="D138" s="27">
        <f t="shared" si="125"/>
        <v>-8.2993521055592545E-2</v>
      </c>
      <c r="E138" s="27">
        <f t="shared" si="125"/>
        <v>2.6820710451557761E-2</v>
      </c>
      <c r="F138" s="27">
        <f t="shared" si="126"/>
        <v>-5.6172810604034784E-2</v>
      </c>
      <c r="L138" t="str">
        <f t="shared" si="127"/>
        <v>63 Community and civil enforcement occupations</v>
      </c>
      <c r="M138" s="27">
        <f t="shared" si="128"/>
        <v>-6.5164710130812598E-2</v>
      </c>
      <c r="N138" s="27">
        <f t="shared" si="128"/>
        <v>7.4746433791509803E-2</v>
      </c>
      <c r="O138" s="27">
        <f t="shared" si="128"/>
        <v>-0.11103508410995269</v>
      </c>
      <c r="P138" s="27">
        <f t="shared" si="128"/>
        <v>2.3790343335869213E-2</v>
      </c>
      <c r="Q138" s="27">
        <f t="shared" si="129"/>
        <v>-8.7244740774083479E-2</v>
      </c>
      <c r="W138" t="str">
        <f t="shared" si="130"/>
        <v>63 Community and civil enforcement occupations</v>
      </c>
      <c r="X138" s="27">
        <f t="shared" si="131"/>
        <v>1.4261542744211902E-2</v>
      </c>
      <c r="Y138" s="27">
        <f t="shared" si="131"/>
        <v>-1.471179490682524E-2</v>
      </c>
      <c r="Z138" s="27">
        <f t="shared" si="131"/>
        <v>2.8041563054360161E-2</v>
      </c>
      <c r="AA138" s="27">
        <f t="shared" si="131"/>
        <v>3.0303671156887146E-3</v>
      </c>
      <c r="AB138" s="27">
        <f t="shared" si="132"/>
        <v>3.1071930170048875E-2</v>
      </c>
    </row>
    <row r="139" spans="1:28" x14ac:dyDescent="0.2">
      <c r="A139" t="str">
        <f t="shared" si="124"/>
        <v>71 Sales occupations</v>
      </c>
      <c r="B139" s="27">
        <f t="shared" si="125"/>
        <v>-1.1238927757285317</v>
      </c>
      <c r="C139" s="27">
        <f t="shared" si="125"/>
        <v>-0.36997758493673061</v>
      </c>
      <c r="D139" s="27">
        <f t="shared" si="125"/>
        <v>-0.45548421490118685</v>
      </c>
      <c r="E139" s="27">
        <f t="shared" si="125"/>
        <v>-0.32540080905467406</v>
      </c>
      <c r="F139" s="27">
        <f t="shared" si="126"/>
        <v>-0.7808850239558609</v>
      </c>
      <c r="L139" t="str">
        <f t="shared" si="127"/>
        <v>71 Sales occupations</v>
      </c>
      <c r="M139" s="27">
        <f t="shared" si="128"/>
        <v>9.9836860786510329E-2</v>
      </c>
      <c r="N139" s="27">
        <f t="shared" si="128"/>
        <v>-9.2475073761308479E-2</v>
      </c>
      <c r="O139" s="27">
        <f t="shared" si="128"/>
        <v>-0.10150980984363578</v>
      </c>
      <c r="P139" s="27">
        <f t="shared" si="128"/>
        <v>-6.1409023798004725E-2</v>
      </c>
      <c r="Q139" s="27">
        <f t="shared" si="129"/>
        <v>-0.1629188336416405</v>
      </c>
      <c r="W139" t="str">
        <f t="shared" si="130"/>
        <v>71 Sales occupations</v>
      </c>
      <c r="X139" s="27">
        <f t="shared" si="131"/>
        <v>-1.223729636515019</v>
      </c>
      <c r="Y139" s="27">
        <f t="shared" si="131"/>
        <v>-0.27750251117546831</v>
      </c>
      <c r="Z139" s="27">
        <f t="shared" si="131"/>
        <v>-0.35397440505755995</v>
      </c>
      <c r="AA139" s="27">
        <f t="shared" si="131"/>
        <v>-0.2639917852565965</v>
      </c>
      <c r="AB139" s="27">
        <f t="shared" si="132"/>
        <v>-0.61796619031415645</v>
      </c>
    </row>
    <row r="140" spans="1:28" x14ac:dyDescent="0.2">
      <c r="A140" t="str">
        <f t="shared" si="124"/>
        <v>72 Customer service occupations</v>
      </c>
      <c r="B140" s="27">
        <f t="shared" si="125"/>
        <v>0.52516274951660691</v>
      </c>
      <c r="C140" s="27">
        <f t="shared" si="125"/>
        <v>0.1160357038793185</v>
      </c>
      <c r="D140" s="27">
        <f t="shared" si="125"/>
        <v>0.83593548605316403</v>
      </c>
      <c r="E140" s="27">
        <f t="shared" si="125"/>
        <v>1.013093427899677</v>
      </c>
      <c r="F140" s="27">
        <f t="shared" si="126"/>
        <v>1.8490289139528411</v>
      </c>
      <c r="L140" t="str">
        <f t="shared" si="127"/>
        <v>72 Customer service occupations</v>
      </c>
      <c r="M140" s="27">
        <f t="shared" si="128"/>
        <v>-0.12650546940943963</v>
      </c>
      <c r="N140" s="27">
        <f t="shared" si="128"/>
        <v>0.31610407525427542</v>
      </c>
      <c r="O140" s="27">
        <f t="shared" si="128"/>
        <v>0.71986198218770081</v>
      </c>
      <c r="P140" s="27">
        <f t="shared" si="128"/>
        <v>0.59204173404069138</v>
      </c>
      <c r="Q140" s="27">
        <f t="shared" si="129"/>
        <v>1.3119037162283922</v>
      </c>
      <c r="W140" t="str">
        <f t="shared" si="130"/>
        <v>72 Customer service occupations</v>
      </c>
      <c r="X140" s="27">
        <f t="shared" si="131"/>
        <v>0.6516682189260532</v>
      </c>
      <c r="Y140" s="27">
        <f t="shared" si="131"/>
        <v>-0.20006837137496625</v>
      </c>
      <c r="Z140" s="27">
        <f t="shared" si="131"/>
        <v>0.11607350386547166</v>
      </c>
      <c r="AA140" s="27">
        <f t="shared" si="131"/>
        <v>0.42105169385898433</v>
      </c>
      <c r="AB140" s="27">
        <f t="shared" si="132"/>
        <v>0.53712519772445599</v>
      </c>
    </row>
    <row r="141" spans="1:28" x14ac:dyDescent="0.2">
      <c r="A141" t="str">
        <f t="shared" si="124"/>
        <v>81 Process, plant and machine operatives</v>
      </c>
      <c r="B141" s="27">
        <f t="shared" si="125"/>
        <v>7.4704301550317709E-2</v>
      </c>
      <c r="C141" s="27">
        <f t="shared" si="125"/>
        <v>-1.9787435822947117</v>
      </c>
      <c r="D141" s="27">
        <f t="shared" si="125"/>
        <v>0.53305658720978322</v>
      </c>
      <c r="E141" s="27">
        <f t="shared" si="125"/>
        <v>-0.80104818468956474</v>
      </c>
      <c r="F141" s="27">
        <f t="shared" si="126"/>
        <v>-0.26799159747978152</v>
      </c>
      <c r="L141" t="str">
        <f t="shared" si="127"/>
        <v>81 Process, plant and machine operatives</v>
      </c>
      <c r="M141" s="27">
        <f t="shared" si="128"/>
        <v>-0.16376937781882361</v>
      </c>
      <c r="N141" s="27">
        <f t="shared" si="128"/>
        <v>-1.5948674692864184</v>
      </c>
      <c r="O141" s="27">
        <f t="shared" si="128"/>
        <v>6.7759898836536436E-2</v>
      </c>
      <c r="P141" s="27">
        <f t="shared" si="128"/>
        <v>-0.78458223575930575</v>
      </c>
      <c r="Q141" s="27">
        <f t="shared" si="129"/>
        <v>-0.71682233692276931</v>
      </c>
      <c r="W141" t="str">
        <f t="shared" si="130"/>
        <v>81 Process, plant and machine operatives</v>
      </c>
      <c r="X141" s="27">
        <f t="shared" si="131"/>
        <v>0.23847367936917729</v>
      </c>
      <c r="Y141" s="27">
        <f t="shared" si="131"/>
        <v>-0.38387611300833324</v>
      </c>
      <c r="Z141" s="27">
        <f t="shared" si="131"/>
        <v>0.46529668837325433</v>
      </c>
      <c r="AA141" s="27">
        <f t="shared" si="131"/>
        <v>-1.6465948930243002E-2</v>
      </c>
      <c r="AB141" s="27">
        <f t="shared" si="132"/>
        <v>0.44883073944301133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1.3874973045128911</v>
      </c>
      <c r="C142" s="27">
        <f t="shared" si="125"/>
        <v>-1.8142651009142305</v>
      </c>
      <c r="D142" s="27">
        <f t="shared" si="125"/>
        <v>0.42913219099802014</v>
      </c>
      <c r="E142" s="27">
        <f t="shared" si="125"/>
        <v>0.17940418713351747</v>
      </c>
      <c r="F142" s="27">
        <f t="shared" si="126"/>
        <v>0.6085363781315376</v>
      </c>
      <c r="L142" t="str">
        <f t="shared" si="127"/>
        <v>82 Transport and mobile machine drivers and operatives</v>
      </c>
      <c r="M142" s="27">
        <f t="shared" si="128"/>
        <v>1.3347590968007008</v>
      </c>
      <c r="N142" s="27">
        <f t="shared" si="128"/>
        <v>-1.7041286197863919</v>
      </c>
      <c r="O142" s="27">
        <f t="shared" si="128"/>
        <v>0.22790322435494303</v>
      </c>
      <c r="P142" s="27">
        <f t="shared" si="128"/>
        <v>6.6827228905742331E-2</v>
      </c>
      <c r="Q142" s="27">
        <f t="shared" si="129"/>
        <v>0.29473045326068537</v>
      </c>
      <c r="W142" t="str">
        <f t="shared" si="130"/>
        <v>82 Transport and mobile machine drivers and operatives</v>
      </c>
      <c r="X142" s="27">
        <f t="shared" si="131"/>
        <v>5.2738207712195506E-2</v>
      </c>
      <c r="Y142" s="27">
        <f t="shared" si="131"/>
        <v>-0.11013648112782892</v>
      </c>
      <c r="Z142" s="27">
        <f t="shared" si="131"/>
        <v>0.20122896664305812</v>
      </c>
      <c r="AA142" s="27">
        <f t="shared" si="131"/>
        <v>0.11257695822777092</v>
      </c>
      <c r="AB142" s="27">
        <f t="shared" si="132"/>
        <v>0.31380592487082903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-0.86782233987997781</v>
      </c>
      <c r="C143" s="27">
        <f t="shared" si="125"/>
        <v>-1.2486350479916695</v>
      </c>
      <c r="D143" s="27">
        <f t="shared" si="125"/>
        <v>4.5248095235463479</v>
      </c>
      <c r="E143" s="27">
        <f t="shared" si="125"/>
        <v>1.3116653232857676</v>
      </c>
      <c r="F143" s="27">
        <f t="shared" si="126"/>
        <v>5.8364748468321155</v>
      </c>
      <c r="L143" t="str">
        <f t="shared" si="127"/>
        <v>91 Elementary trades and related occupations</v>
      </c>
      <c r="M143" s="27">
        <f t="shared" si="128"/>
        <v>-0.52306862037258028</v>
      </c>
      <c r="N143" s="27">
        <f t="shared" si="128"/>
        <v>-0.81622762518817016</v>
      </c>
      <c r="O143" s="27">
        <f t="shared" si="128"/>
        <v>1.6447929151631673</v>
      </c>
      <c r="P143" s="27">
        <f t="shared" si="128"/>
        <v>0.6036069693849182</v>
      </c>
      <c r="Q143" s="27">
        <f t="shared" si="129"/>
        <v>2.2483998845480855</v>
      </c>
      <c r="W143" t="str">
        <f t="shared" si="130"/>
        <v>91 Elementary trades and related occupations</v>
      </c>
      <c r="X143" s="27">
        <f t="shared" si="131"/>
        <v>-0.3447537195074013</v>
      </c>
      <c r="Y143" s="27">
        <f t="shared" si="131"/>
        <v>-0.43240742280349087</v>
      </c>
      <c r="Z143" s="27">
        <f t="shared" si="131"/>
        <v>2.8800166083831726</v>
      </c>
      <c r="AA143" s="27">
        <f t="shared" si="131"/>
        <v>0.7080583539008547</v>
      </c>
      <c r="AB143" s="27">
        <f t="shared" si="132"/>
        <v>3.5880749622840273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0.23964781022739245</v>
      </c>
      <c r="C144" s="27">
        <f t="shared" si="125"/>
        <v>-3.0924856413537753</v>
      </c>
      <c r="D144" s="27">
        <f t="shared" si="125"/>
        <v>-2.7972191115087774</v>
      </c>
      <c r="E144" s="27">
        <f t="shared" si="125"/>
        <v>-1.4217015757910865</v>
      </c>
      <c r="F144" s="27">
        <f t="shared" si="126"/>
        <v>-4.2189206872998639</v>
      </c>
      <c r="L144" t="str">
        <f t="shared" si="127"/>
        <v>92 Elementary administration and service occupations</v>
      </c>
      <c r="M144" s="27">
        <f t="shared" si="128"/>
        <v>-0.87243015046746386</v>
      </c>
      <c r="N144" s="27">
        <f t="shared" si="128"/>
        <v>-1.0242263654214536</v>
      </c>
      <c r="O144" s="27">
        <f t="shared" si="128"/>
        <v>-0.19184472382809581</v>
      </c>
      <c r="P144" s="27">
        <f t="shared" si="128"/>
        <v>-0.65029010941101184</v>
      </c>
      <c r="Q144" s="27">
        <f t="shared" si="129"/>
        <v>-0.84213483323910765</v>
      </c>
      <c r="W144" t="str">
        <f t="shared" si="130"/>
        <v>92 Elementary administration and service occupations</v>
      </c>
      <c r="X144" s="27">
        <f t="shared" si="131"/>
        <v>1.1120779606947924</v>
      </c>
      <c r="Y144" s="27">
        <f t="shared" si="131"/>
        <v>-2.0682592759322738</v>
      </c>
      <c r="Z144" s="27">
        <f t="shared" si="131"/>
        <v>-2.6053743876807047</v>
      </c>
      <c r="AA144" s="27">
        <f t="shared" si="131"/>
        <v>-0.77141146638003022</v>
      </c>
      <c r="AB144" s="27">
        <f t="shared" si="132"/>
        <v>-3.3767858540607349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21.161999999999637</v>
      </c>
      <c r="C146" s="29">
        <f t="shared" ref="C146" si="133">D35-C35</f>
        <v>-10.016999999999825</v>
      </c>
      <c r="D146" s="29">
        <f>E35-D35</f>
        <v>9.5570000000001301</v>
      </c>
      <c r="E146" s="29">
        <f>F35-E35</f>
        <v>16.799999999999613</v>
      </c>
      <c r="F146" s="29">
        <f t="shared" ref="F146" si="134">F35-D35</f>
        <v>26.356999999999744</v>
      </c>
      <c r="L146" s="24" t="str">
        <f>L35</f>
        <v>All occupations</v>
      </c>
      <c r="M146" s="29">
        <f>N35-M35</f>
        <v>12.226076704234089</v>
      </c>
      <c r="N146" s="29">
        <f t="shared" ref="N146" si="135">O35-N35</f>
        <v>-8.2953995982842628</v>
      </c>
      <c r="O146" s="29">
        <f>P35-O35</f>
        <v>4.3253458351566394</v>
      </c>
      <c r="P146" s="29">
        <f>Q35-P35</f>
        <v>6.7581664402424337</v>
      </c>
      <c r="Q146" s="29">
        <f t="shared" ref="Q146" si="136">Q35-O35</f>
        <v>11.083512275399073</v>
      </c>
      <c r="W146" s="24" t="str">
        <f>W35</f>
        <v>All occupations</v>
      </c>
      <c r="X146" s="29">
        <f>Y35-X35</f>
        <v>8.9359232957658605</v>
      </c>
      <c r="Y146" s="29">
        <f t="shared" ref="Y146" si="137">Z35-Y35</f>
        <v>-1.7216004017158468</v>
      </c>
      <c r="Z146" s="29">
        <f>AA35-Z35</f>
        <v>5.2316541648435191</v>
      </c>
      <c r="AA146" s="29">
        <f>AB35-AA35</f>
        <v>10.041833559757265</v>
      </c>
      <c r="AB146" s="29">
        <f t="shared" ref="AB146" si="138">AB35-Z35</f>
        <v>15.273487724600784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19.17331960759941</v>
      </c>
      <c r="C153" s="11">
        <f t="shared" ref="C153:F153" si="143">C8</f>
        <v>23.467792850185049</v>
      </c>
      <c r="D153" s="11">
        <f t="shared" si="143"/>
        <v>24.094972510556371</v>
      </c>
      <c r="E153" s="11">
        <f t="shared" si="143"/>
        <v>21.854418659201315</v>
      </c>
      <c r="F153" s="11">
        <f t="shared" si="143"/>
        <v>24.134907554648741</v>
      </c>
      <c r="H153" s="40">
        <f>IF(D$151-B$151 &lt;&gt; 0,(EXP(LN(D153/B153)/(D$151-B$151))-1)*100,0)</f>
        <v>4.6756881516305304</v>
      </c>
      <c r="I153" s="40">
        <f>IF(F$151-D$151 &lt;&gt; 0,(EXP(LN(F153/D153)/(F$151-D$151))-1)*100,0)</f>
        <v>1.1040806432416339E-2</v>
      </c>
      <c r="L153" s="10" t="str">
        <f>L8</f>
        <v>11 Corporate managers and directors</v>
      </c>
      <c r="M153" s="11">
        <f>M8</f>
        <v>13.634855021286315</v>
      </c>
      <c r="N153" s="11">
        <f t="shared" ref="N153:Q153" si="144">N8</f>
        <v>16.156639300604912</v>
      </c>
      <c r="O153" s="11">
        <f t="shared" si="144"/>
        <v>16.381444005600461</v>
      </c>
      <c r="P153" s="11">
        <f t="shared" si="144"/>
        <v>14.288206338052875</v>
      </c>
      <c r="Q153" s="11">
        <f t="shared" si="144"/>
        <v>15.149217064494632</v>
      </c>
      <c r="S153" s="40">
        <f>IF(O$151-M$151 &lt;&gt; 0,(EXP(LN(O153/M153)/(O$151-M$151))-1)*100,0)</f>
        <v>3.7385877573267834</v>
      </c>
      <c r="T153" s="40">
        <f>IF(Q$151-O$151 &lt;&gt; 0,(EXP(LN(Q153/O153)/(Q$151-O$151))-1)*100,0)</f>
        <v>-0.51997926615988677</v>
      </c>
      <c r="W153" s="10" t="str">
        <f>W8</f>
        <v>11 Corporate managers and directors</v>
      </c>
      <c r="X153" s="11">
        <f>X8</f>
        <v>5.5384645863130704</v>
      </c>
      <c r="Y153" s="11">
        <f t="shared" ref="Y153:AB153" si="145">Y8</f>
        <v>7.3111535495801379</v>
      </c>
      <c r="Z153" s="11">
        <f t="shared" si="145"/>
        <v>7.7135285049558755</v>
      </c>
      <c r="AA153" s="11">
        <f t="shared" si="145"/>
        <v>7.5662123211484609</v>
      </c>
      <c r="AB153" s="11">
        <f t="shared" si="145"/>
        <v>8.9856904901541164</v>
      </c>
      <c r="AD153" s="40">
        <f>IF(Z$151-X$151 &lt;&gt; 0,(EXP(LN(Z153/X153)/(Z$151-X$151))-1)*100,0)</f>
        <v>6.8495607444010176</v>
      </c>
      <c r="AE153" s="40">
        <f>IF(AB$151-Z$151 &lt;&gt; 0,(EXP(LN(AB153/Z153)/(AB$151-Z$151))-1)*100,0)</f>
        <v>1.0229138951601824</v>
      </c>
    </row>
    <row r="154" spans="1:31" x14ac:dyDescent="0.2">
      <c r="A154" s="10" t="str">
        <f t="shared" si="142"/>
        <v>12 Other managers and proprietors</v>
      </c>
      <c r="B154" s="11">
        <f t="shared" si="142"/>
        <v>9.1351890611217978</v>
      </c>
      <c r="C154" s="11">
        <f t="shared" ref="C154:F178" si="146">C9</f>
        <v>9.7913400801156758</v>
      </c>
      <c r="D154" s="11">
        <f t="shared" si="146"/>
        <v>10.210349877210076</v>
      </c>
      <c r="E154" s="11">
        <f t="shared" si="146"/>
        <v>10.611561633737681</v>
      </c>
      <c r="F154" s="11">
        <f t="shared" si="146"/>
        <v>12.420722398482779</v>
      </c>
      <c r="H154" s="40">
        <f t="shared" ref="H154:H177" si="147">IF(D$151-B$151 &lt;&gt; 0,(EXP(LN(D154/B154)/(D$151-B$151))-1)*100,0)</f>
        <v>2.2503061174184547</v>
      </c>
      <c r="I154" s="40">
        <f t="shared" ref="I154:I180" si="148">IF(F$151-D$151 &lt;&gt; 0,(EXP(LN(F154/D154)/(F$151-D$151))-1)*100,0)</f>
        <v>1.3149999954365388</v>
      </c>
      <c r="L154" s="10" t="str">
        <f t="shared" ref="L154:Q154" si="149">L9</f>
        <v>12 Other managers and proprietors</v>
      </c>
      <c r="M154" s="11">
        <f t="shared" si="149"/>
        <v>5.5010558592740031</v>
      </c>
      <c r="N154" s="11">
        <f t="shared" si="149"/>
        <v>6.0419518889409582</v>
      </c>
      <c r="O154" s="11">
        <f t="shared" si="149"/>
        <v>5.6782054567854576</v>
      </c>
      <c r="P154" s="11">
        <f t="shared" si="149"/>
        <v>6.4305374275086802</v>
      </c>
      <c r="Q154" s="11">
        <f t="shared" si="149"/>
        <v>7.4706395500507448</v>
      </c>
      <c r="S154" s="40">
        <f t="shared" ref="S154:S177" si="150">IF(O$151-M$151 &lt;&gt; 0,(EXP(LN(O154/M154)/(O$151-M$151))-1)*100,0)</f>
        <v>0.63591730035696958</v>
      </c>
      <c r="T154" s="40">
        <f t="shared" ref="T154:T177" si="151">IF(Q$151-O$151 &lt;&gt; 0,(EXP(LN(Q154/O154)/(Q$151-O$151))-1)*100,0)</f>
        <v>1.8457972050864635</v>
      </c>
      <c r="W154" s="10" t="str">
        <f t="shared" ref="W154:AB154" si="152">W9</f>
        <v>12 Other managers and proprietors</v>
      </c>
      <c r="X154" s="11">
        <f t="shared" si="152"/>
        <v>3.6341332018477983</v>
      </c>
      <c r="Y154" s="11">
        <f t="shared" si="152"/>
        <v>3.7493881911747122</v>
      </c>
      <c r="Z154" s="11">
        <f t="shared" si="152"/>
        <v>4.5321444204246131</v>
      </c>
      <c r="AA154" s="11">
        <f t="shared" si="152"/>
        <v>4.1810242062290026</v>
      </c>
      <c r="AB154" s="11">
        <f t="shared" si="152"/>
        <v>4.9500828484320216</v>
      </c>
      <c r="AD154" s="40">
        <f t="shared" ref="AD154:AD177" si="153">IF(Z$151-X$151 &lt;&gt; 0,(EXP(LN(Z154/X154)/(Z$151-X$151))-1)*100,0)</f>
        <v>4.5154704630668174</v>
      </c>
      <c r="AE154" s="40">
        <f t="shared" ref="AE154:AE177" si="154">IF(AB$151-Z$151 &lt;&gt; 0,(EXP(LN(AB154/Z154)/(AB$151-Z$151))-1)*100,0)</f>
        <v>0.58979316469383036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16.050655566517165</v>
      </c>
      <c r="C155" s="11">
        <f t="shared" si="146"/>
        <v>19.273672821371047</v>
      </c>
      <c r="D155" s="11">
        <f t="shared" si="146"/>
        <v>20.2762049086685</v>
      </c>
      <c r="E155" s="11">
        <f t="shared" si="146"/>
        <v>24.62026709782937</v>
      </c>
      <c r="F155" s="11">
        <f t="shared" si="146"/>
        <v>28.346831769762154</v>
      </c>
      <c r="H155" s="40">
        <f t="shared" si="147"/>
        <v>4.7849183327664635</v>
      </c>
      <c r="I155" s="40">
        <f t="shared" si="148"/>
        <v>2.2589173333622758</v>
      </c>
      <c r="L155" s="10" t="str">
        <f t="shared" ref="L155:Q155" si="155">L10</f>
        <v>21 Science, research, engineering and technology professionals</v>
      </c>
      <c r="M155" s="11">
        <f t="shared" si="155"/>
        <v>13.422378253699504</v>
      </c>
      <c r="N155" s="11">
        <f t="shared" si="155"/>
        <v>16.307108670062892</v>
      </c>
      <c r="O155" s="11">
        <f t="shared" si="155"/>
        <v>16.583527085181927</v>
      </c>
      <c r="P155" s="11">
        <f t="shared" si="155"/>
        <v>19.621593578893965</v>
      </c>
      <c r="Q155" s="11">
        <f t="shared" si="155"/>
        <v>22.040613634093496</v>
      </c>
      <c r="S155" s="40">
        <f t="shared" si="150"/>
        <v>4.3204582680611558</v>
      </c>
      <c r="T155" s="40">
        <f t="shared" si="151"/>
        <v>1.9146111550904177</v>
      </c>
      <c r="W155" s="10" t="str">
        <f t="shared" ref="W155:AB155" si="156">W10</f>
        <v>21 Science, research, engineering and technology professionals</v>
      </c>
      <c r="X155" s="11">
        <f t="shared" si="156"/>
        <v>2.6282773128176617</v>
      </c>
      <c r="Y155" s="11">
        <f t="shared" si="156"/>
        <v>2.9665641513081709</v>
      </c>
      <c r="Z155" s="11">
        <f t="shared" si="156"/>
        <v>3.6926778234865818</v>
      </c>
      <c r="AA155" s="11">
        <f t="shared" si="156"/>
        <v>4.9986735189354059</v>
      </c>
      <c r="AB155" s="11">
        <f t="shared" si="156"/>
        <v>6.3062181356686198</v>
      </c>
      <c r="AD155" s="40">
        <f t="shared" si="153"/>
        <v>7.0370291008087005</v>
      </c>
      <c r="AE155" s="40">
        <f t="shared" si="154"/>
        <v>3.6323082242663673</v>
      </c>
    </row>
    <row r="156" spans="1:31" x14ac:dyDescent="0.2">
      <c r="A156" s="10" t="str">
        <f t="shared" si="142"/>
        <v>22 Health professionals</v>
      </c>
      <c r="B156" s="11">
        <f t="shared" si="142"/>
        <v>13.988461102141036</v>
      </c>
      <c r="C156" s="11">
        <f t="shared" si="146"/>
        <v>17.240009576644617</v>
      </c>
      <c r="D156" s="11">
        <f t="shared" si="146"/>
        <v>17.026430375213597</v>
      </c>
      <c r="E156" s="11">
        <f t="shared" si="146"/>
        <v>16.709297574166172</v>
      </c>
      <c r="F156" s="11">
        <f t="shared" si="146"/>
        <v>17.922029450474579</v>
      </c>
      <c r="H156" s="40">
        <f t="shared" si="147"/>
        <v>4.0089551209324448</v>
      </c>
      <c r="I156" s="40">
        <f t="shared" si="148"/>
        <v>0.34234324080391065</v>
      </c>
      <c r="L156" s="10" t="str">
        <f t="shared" ref="L156:Q156" si="157">L11</f>
        <v>22 Health professionals</v>
      </c>
      <c r="M156" s="11">
        <f t="shared" si="157"/>
        <v>3.2907199021858449</v>
      </c>
      <c r="N156" s="11">
        <f t="shared" si="157"/>
        <v>4.1209593512173708</v>
      </c>
      <c r="O156" s="11">
        <f t="shared" si="157"/>
        <v>4.396458237687157</v>
      </c>
      <c r="P156" s="11">
        <f t="shared" si="157"/>
        <v>4.3103073935303335</v>
      </c>
      <c r="Q156" s="11">
        <f t="shared" si="157"/>
        <v>4.5947723815138124</v>
      </c>
      <c r="S156" s="40">
        <f t="shared" si="150"/>
        <v>5.9649913130755072</v>
      </c>
      <c r="T156" s="40">
        <f t="shared" si="151"/>
        <v>0.29456597986210475</v>
      </c>
      <c r="W156" s="10" t="str">
        <f t="shared" ref="W156:AB156" si="158">W11</f>
        <v>22 Health professionals</v>
      </c>
      <c r="X156" s="11">
        <f t="shared" si="158"/>
        <v>10.697741199955184</v>
      </c>
      <c r="Y156" s="11">
        <f t="shared" si="158"/>
        <v>13.119050225427234</v>
      </c>
      <c r="Z156" s="11">
        <f t="shared" si="158"/>
        <v>12.629972137526446</v>
      </c>
      <c r="AA156" s="11">
        <f t="shared" si="158"/>
        <v>12.398990180635828</v>
      </c>
      <c r="AB156" s="11">
        <f t="shared" si="158"/>
        <v>13.327257068960744</v>
      </c>
      <c r="AD156" s="40">
        <f t="shared" si="153"/>
        <v>3.376556366825878</v>
      </c>
      <c r="AE156" s="40">
        <f t="shared" si="154"/>
        <v>0.35889991851374425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12.654275376861333</v>
      </c>
      <c r="C157" s="11">
        <f t="shared" si="146"/>
        <v>12.833877874271598</v>
      </c>
      <c r="D157" s="11">
        <f t="shared" si="146"/>
        <v>13.68261574076346</v>
      </c>
      <c r="E157" s="11">
        <f t="shared" si="146"/>
        <v>13.666646837279673</v>
      </c>
      <c r="F157" s="11">
        <f t="shared" si="146"/>
        <v>15.263091433981497</v>
      </c>
      <c r="H157" s="40">
        <f t="shared" si="147"/>
        <v>1.5748921493361046</v>
      </c>
      <c r="I157" s="40">
        <f t="shared" si="148"/>
        <v>0.73140503847950455</v>
      </c>
      <c r="L157" s="10" t="str">
        <f t="shared" ref="L157:Q157" si="159">L12</f>
        <v>23 Teaching and other educational professionals</v>
      </c>
      <c r="M157" s="11">
        <f t="shared" si="159"/>
        <v>4.2307345306660347</v>
      </c>
      <c r="N157" s="11">
        <f t="shared" si="159"/>
        <v>4.0758913320695447</v>
      </c>
      <c r="O157" s="11">
        <f t="shared" si="159"/>
        <v>4.4005078444056061</v>
      </c>
      <c r="P157" s="11">
        <f t="shared" si="159"/>
        <v>4.5126089286652205</v>
      </c>
      <c r="Q157" s="11">
        <f t="shared" si="159"/>
        <v>4.9141671069940989</v>
      </c>
      <c r="S157" s="40">
        <f t="shared" si="150"/>
        <v>0.78999063981102235</v>
      </c>
      <c r="T157" s="40">
        <f t="shared" si="151"/>
        <v>0.73873076082588973</v>
      </c>
      <c r="W157" s="10" t="str">
        <f t="shared" ref="W157:AB157" si="160">W12</f>
        <v>23 Teaching and other educational professionals</v>
      </c>
      <c r="X157" s="11">
        <f t="shared" si="160"/>
        <v>8.4235408461953032</v>
      </c>
      <c r="Y157" s="11">
        <f t="shared" si="160"/>
        <v>8.7579865422020529</v>
      </c>
      <c r="Z157" s="11">
        <f t="shared" si="160"/>
        <v>9.2821078963578483</v>
      </c>
      <c r="AA157" s="11">
        <f t="shared" si="160"/>
        <v>9.1540379086144394</v>
      </c>
      <c r="AB157" s="11">
        <f t="shared" si="160"/>
        <v>10.348924326987394</v>
      </c>
      <c r="AD157" s="40">
        <f t="shared" si="153"/>
        <v>1.960131110468355</v>
      </c>
      <c r="AE157" s="40">
        <f t="shared" si="154"/>
        <v>0.72792941569879144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15.716529425028739</v>
      </c>
      <c r="C158" s="11">
        <f t="shared" si="146"/>
        <v>19.427125342351765</v>
      </c>
      <c r="D158" s="11">
        <f t="shared" si="146"/>
        <v>21.269599694982592</v>
      </c>
      <c r="E158" s="11">
        <f t="shared" si="146"/>
        <v>22.236377273863145</v>
      </c>
      <c r="F158" s="11">
        <f t="shared" si="146"/>
        <v>25.126203088497334</v>
      </c>
      <c r="H158" s="40">
        <f t="shared" si="147"/>
        <v>6.2381582823995751</v>
      </c>
      <c r="I158" s="40">
        <f t="shared" si="148"/>
        <v>1.1170761529572193</v>
      </c>
      <c r="L158" s="10" t="str">
        <f t="shared" ref="L158:Q158" si="161">L13</f>
        <v>24 Business, media and public service professionals</v>
      </c>
      <c r="M158" s="11">
        <f t="shared" si="161"/>
        <v>9.5164781743416285</v>
      </c>
      <c r="N158" s="11">
        <f t="shared" si="161"/>
        <v>11.403917427288766</v>
      </c>
      <c r="O158" s="11">
        <f t="shared" si="161"/>
        <v>12.539262466187632</v>
      </c>
      <c r="P158" s="11">
        <f t="shared" si="161"/>
        <v>13.255938687307298</v>
      </c>
      <c r="Q158" s="11">
        <f t="shared" si="161"/>
        <v>14.504494808009763</v>
      </c>
      <c r="S158" s="40">
        <f t="shared" si="150"/>
        <v>5.6718102686403649</v>
      </c>
      <c r="T158" s="40">
        <f t="shared" si="151"/>
        <v>0.97535164438395938</v>
      </c>
      <c r="W158" s="10" t="str">
        <f t="shared" ref="W158:AB158" si="162">W13</f>
        <v>24 Business, media and public service professionals</v>
      </c>
      <c r="X158" s="11">
        <f t="shared" si="162"/>
        <v>6.2000512506871219</v>
      </c>
      <c r="Y158" s="11">
        <f t="shared" si="162"/>
        <v>8.0232079150629865</v>
      </c>
      <c r="Z158" s="11">
        <f t="shared" si="162"/>
        <v>8.7303372287950172</v>
      </c>
      <c r="AA158" s="11">
        <f t="shared" si="162"/>
        <v>8.9804385865558469</v>
      </c>
      <c r="AB158" s="11">
        <f t="shared" si="162"/>
        <v>10.621708280487558</v>
      </c>
      <c r="AD158" s="40">
        <f t="shared" si="153"/>
        <v>7.0846318724816948</v>
      </c>
      <c r="AE158" s="40">
        <f t="shared" si="154"/>
        <v>1.3158883347809569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5.150769648548791</v>
      </c>
      <c r="C159" s="11">
        <f t="shared" si="146"/>
        <v>6.1767891224512717</v>
      </c>
      <c r="D159" s="11">
        <f t="shared" si="146"/>
        <v>6.6626086416837822</v>
      </c>
      <c r="E159" s="11">
        <f t="shared" si="146"/>
        <v>6.2347438367146601</v>
      </c>
      <c r="F159" s="11">
        <f t="shared" si="146"/>
        <v>6.7710419623094893</v>
      </c>
      <c r="H159" s="40">
        <f t="shared" si="147"/>
        <v>5.2820748371777304</v>
      </c>
      <c r="I159" s="40">
        <f t="shared" si="148"/>
        <v>0.10768385773674005</v>
      </c>
      <c r="L159" s="10" t="str">
        <f t="shared" ref="L159:Q159" si="163">L14</f>
        <v>31 Science, engineering and technology associate professionals</v>
      </c>
      <c r="M159" s="11">
        <f t="shared" si="163"/>
        <v>3.9453461766956304</v>
      </c>
      <c r="N159" s="11">
        <f t="shared" si="163"/>
        <v>4.9027781116453024</v>
      </c>
      <c r="O159" s="11">
        <f t="shared" si="163"/>
        <v>5.0909575409439514</v>
      </c>
      <c r="P159" s="11">
        <f t="shared" si="163"/>
        <v>4.5690418504173405</v>
      </c>
      <c r="Q159" s="11">
        <f t="shared" si="163"/>
        <v>4.764009354992548</v>
      </c>
      <c r="S159" s="40">
        <f t="shared" si="150"/>
        <v>5.2307999582350995</v>
      </c>
      <c r="T159" s="40">
        <f t="shared" si="151"/>
        <v>-0.44153117029376299</v>
      </c>
      <c r="W159" s="10" t="str">
        <f t="shared" ref="W159:AB159" si="164">W14</f>
        <v>31 Science, engineering and technology associate professionals</v>
      </c>
      <c r="X159" s="11">
        <f t="shared" si="164"/>
        <v>1.2054234718531602</v>
      </c>
      <c r="Y159" s="11">
        <f t="shared" si="164"/>
        <v>1.2740110108059759</v>
      </c>
      <c r="Z159" s="11">
        <f t="shared" si="164"/>
        <v>1.5716511007398219</v>
      </c>
      <c r="AA159" s="11">
        <f t="shared" si="164"/>
        <v>1.6657019862973337</v>
      </c>
      <c r="AB159" s="11">
        <f t="shared" si="164"/>
        <v>2.0070326073169245</v>
      </c>
      <c r="AD159" s="40">
        <f t="shared" si="153"/>
        <v>5.4492024734015487</v>
      </c>
      <c r="AE159" s="40">
        <f t="shared" si="154"/>
        <v>1.6435642807746564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5.8847796683082922</v>
      </c>
      <c r="C160" s="11">
        <f t="shared" si="146"/>
        <v>6.937567744459967</v>
      </c>
      <c r="D160" s="11">
        <f t="shared" si="146"/>
        <v>6.9814854201024907</v>
      </c>
      <c r="E160" s="11">
        <f t="shared" si="146"/>
        <v>11.142910971322809</v>
      </c>
      <c r="F160" s="11">
        <f t="shared" si="146"/>
        <v>13.228093857664142</v>
      </c>
      <c r="H160" s="40">
        <f t="shared" si="147"/>
        <v>3.4769276812776972</v>
      </c>
      <c r="I160" s="40">
        <f t="shared" si="148"/>
        <v>4.3526051122481535</v>
      </c>
      <c r="L160" s="10" t="str">
        <f t="shared" ref="L160:Q160" si="165">L15</f>
        <v>32 Health and social care associate professionals</v>
      </c>
      <c r="M160" s="11">
        <f t="shared" si="165"/>
        <v>1.3643947889928634</v>
      </c>
      <c r="N160" s="11">
        <f t="shared" si="165"/>
        <v>1.4962656082951082</v>
      </c>
      <c r="O160" s="11">
        <f t="shared" si="165"/>
        <v>1.5788673666994577</v>
      </c>
      <c r="P160" s="11">
        <f t="shared" si="165"/>
        <v>2.0985513469181796</v>
      </c>
      <c r="Q160" s="11">
        <f t="shared" si="165"/>
        <v>2.3312695055407029</v>
      </c>
      <c r="S160" s="40">
        <f t="shared" si="150"/>
        <v>2.9629837142261195</v>
      </c>
      <c r="T160" s="40">
        <f>IF(Q$151-O$151 &lt;&gt; 0,(EXP(LN(Q160/O160)/(Q$151-O$151))-1)*100,0)</f>
        <v>2.6320780244591946</v>
      </c>
      <c r="W160" s="10" t="str">
        <f t="shared" ref="W160:AB160" si="166">W15</f>
        <v>32 Health and social care associate professionals</v>
      </c>
      <c r="X160" s="11">
        <f t="shared" si="166"/>
        <v>4.5203848793154258</v>
      </c>
      <c r="Y160" s="11">
        <f t="shared" si="166"/>
        <v>5.4413021361648601</v>
      </c>
      <c r="Z160" s="11">
        <f t="shared" si="166"/>
        <v>5.4026180534030308</v>
      </c>
      <c r="AA160" s="11">
        <f t="shared" si="166"/>
        <v>9.0443596244046258</v>
      </c>
      <c r="AB160" s="11">
        <f t="shared" si="166"/>
        <v>10.896824352123444</v>
      </c>
      <c r="AD160" s="40">
        <f t="shared" si="153"/>
        <v>3.6300649601690216</v>
      </c>
      <c r="AE160" s="40">
        <f t="shared" si="154"/>
        <v>4.7883605360955039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3.4884479031768301</v>
      </c>
      <c r="C161" s="11">
        <f t="shared" si="146"/>
        <v>3.4076187896672523</v>
      </c>
      <c r="D161" s="11">
        <f t="shared" si="146"/>
        <v>3.6066547434795746</v>
      </c>
      <c r="E161" s="11">
        <f t="shared" si="146"/>
        <v>3.1238006687311271</v>
      </c>
      <c r="F161" s="11">
        <f t="shared" si="146"/>
        <v>3.4559868523503683</v>
      </c>
      <c r="H161" s="40">
        <f t="shared" si="147"/>
        <v>0.66870125853768503</v>
      </c>
      <c r="I161" s="40">
        <f t="shared" si="148"/>
        <v>-0.28407994199600717</v>
      </c>
      <c r="L161" s="10" t="str">
        <f t="shared" ref="L161:Q161" si="167">L16</f>
        <v>33 Protective service occupations</v>
      </c>
      <c r="M161" s="11">
        <f t="shared" si="167"/>
        <v>2.6674240997981253</v>
      </c>
      <c r="N161" s="11">
        <f t="shared" si="167"/>
        <v>2.5271551647996473</v>
      </c>
      <c r="O161" s="11">
        <f t="shared" si="167"/>
        <v>2.6198630551495121</v>
      </c>
      <c r="P161" s="11">
        <f t="shared" si="167"/>
        <v>2.2497872451391436</v>
      </c>
      <c r="Q161" s="11">
        <f t="shared" si="167"/>
        <v>2.2874883093516827</v>
      </c>
      <c r="S161" s="40">
        <f t="shared" si="150"/>
        <v>-0.35917746351151747</v>
      </c>
      <c r="T161" s="40">
        <f t="shared" si="151"/>
        <v>-0.90037307848614967</v>
      </c>
      <c r="W161" s="10" t="str">
        <f t="shared" ref="W161:AB161" si="168">W16</f>
        <v>33 Protective service occupations</v>
      </c>
      <c r="X161" s="11">
        <f t="shared" si="168"/>
        <v>0.82102380337870962</v>
      </c>
      <c r="Y161" s="11">
        <f t="shared" si="168"/>
        <v>0.88046362486760332</v>
      </c>
      <c r="Z161" s="11">
        <f t="shared" si="168"/>
        <v>0.98679168833006259</v>
      </c>
      <c r="AA161" s="11">
        <f t="shared" si="168"/>
        <v>0.87401342359198853</v>
      </c>
      <c r="AB161" s="11">
        <f t="shared" si="168"/>
        <v>1.1684985429986883</v>
      </c>
      <c r="AD161" s="40">
        <f t="shared" si="153"/>
        <v>3.7466176799974882</v>
      </c>
      <c r="AE161" s="40">
        <f t="shared" si="154"/>
        <v>1.1331449655129333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5.5268541723290454</v>
      </c>
      <c r="C162" s="11">
        <f t="shared" si="146"/>
        <v>5.8289813343598125</v>
      </c>
      <c r="D162" s="11">
        <f t="shared" si="146"/>
        <v>5.9817851185895119</v>
      </c>
      <c r="E162" s="11">
        <f t="shared" si="146"/>
        <v>5.0842386782419631</v>
      </c>
      <c r="F162" s="11">
        <f t="shared" si="146"/>
        <v>5.6255906138908314</v>
      </c>
      <c r="H162" s="40">
        <f t="shared" si="147"/>
        <v>1.5945849566288528</v>
      </c>
      <c r="I162" s="40">
        <f t="shared" si="148"/>
        <v>-0.40845087850428508</v>
      </c>
      <c r="L162" s="10" t="str">
        <f t="shared" ref="L162:Q162" si="169">L17</f>
        <v>34 Culture, media and sports occupations</v>
      </c>
      <c r="M162" s="11">
        <f t="shared" si="169"/>
        <v>3.3085075514317031</v>
      </c>
      <c r="N162" s="11">
        <f t="shared" si="169"/>
        <v>3.5381740646312112</v>
      </c>
      <c r="O162" s="11">
        <f t="shared" si="169"/>
        <v>3.5923930036259928</v>
      </c>
      <c r="P162" s="11">
        <f t="shared" si="169"/>
        <v>3.0236804868693623</v>
      </c>
      <c r="Q162" s="11">
        <f t="shared" si="169"/>
        <v>3.254212170390574</v>
      </c>
      <c r="S162" s="40">
        <f t="shared" si="150"/>
        <v>1.6600554699748749</v>
      </c>
      <c r="T162" s="40">
        <f t="shared" si="151"/>
        <v>-0.65695485789857289</v>
      </c>
      <c r="W162" s="10" t="str">
        <f t="shared" ref="W162:AB162" si="170">W17</f>
        <v>34 Culture, media and sports occupations</v>
      </c>
      <c r="X162" s="11">
        <f t="shared" si="170"/>
        <v>2.2183466208973392</v>
      </c>
      <c r="Y162" s="11">
        <f t="shared" si="170"/>
        <v>2.2908072697286075</v>
      </c>
      <c r="Z162" s="11">
        <f t="shared" si="170"/>
        <v>2.3893921149635262</v>
      </c>
      <c r="AA162" s="11">
        <f t="shared" si="170"/>
        <v>2.0605581913725977</v>
      </c>
      <c r="AB162" s="11">
        <f t="shared" si="170"/>
        <v>2.3713784435002623</v>
      </c>
      <c r="AD162" s="40">
        <f t="shared" si="153"/>
        <v>1.496625645408356</v>
      </c>
      <c r="AE162" s="40">
        <f t="shared" si="154"/>
        <v>-5.0437813109016627E-2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17.95218114709678</v>
      </c>
      <c r="C163" s="11">
        <f t="shared" si="146"/>
        <v>19.718118752767282</v>
      </c>
      <c r="D163" s="11">
        <f t="shared" si="146"/>
        <v>20.332138113894821</v>
      </c>
      <c r="E163" s="11">
        <f t="shared" si="146"/>
        <v>20.549734421460407</v>
      </c>
      <c r="F163" s="11">
        <f t="shared" si="146"/>
        <v>22.128599667286771</v>
      </c>
      <c r="H163" s="40">
        <f t="shared" si="147"/>
        <v>2.5210784141551645</v>
      </c>
      <c r="I163" s="40">
        <f t="shared" si="148"/>
        <v>0.56604992242892394</v>
      </c>
      <c r="L163" s="10" t="str">
        <f t="shared" ref="L163:Q163" si="171">L18</f>
        <v>35 Business and public service associate professionals</v>
      </c>
      <c r="M163" s="11">
        <f t="shared" si="171"/>
        <v>9.9026958858071037</v>
      </c>
      <c r="N163" s="11">
        <f t="shared" si="171"/>
        <v>10.641252010611122</v>
      </c>
      <c r="O163" s="11">
        <f t="shared" si="171"/>
        <v>11.017493260525434</v>
      </c>
      <c r="P163" s="11">
        <f t="shared" si="171"/>
        <v>11.026997830708659</v>
      </c>
      <c r="Q163" s="11">
        <f t="shared" si="171"/>
        <v>11.347841745924207</v>
      </c>
      <c r="S163" s="40">
        <f t="shared" si="150"/>
        <v>2.1564682995049766</v>
      </c>
      <c r="T163" s="40">
        <f t="shared" si="151"/>
        <v>0.19714918578679352</v>
      </c>
      <c r="W163" s="10" t="str">
        <f t="shared" ref="W163:AB163" si="172">W18</f>
        <v>35 Business and public service associate professionals</v>
      </c>
      <c r="X163" s="11">
        <f t="shared" si="172"/>
        <v>8.0494852612897194</v>
      </c>
      <c r="Y163" s="11">
        <f t="shared" si="172"/>
        <v>9.0768667421561879</v>
      </c>
      <c r="Z163" s="11">
        <f t="shared" si="172"/>
        <v>9.314644853369364</v>
      </c>
      <c r="AA163" s="11">
        <f t="shared" si="172"/>
        <v>9.5227365907517392</v>
      </c>
      <c r="AB163" s="11">
        <f t="shared" si="172"/>
        <v>10.78075792136258</v>
      </c>
      <c r="AD163" s="40">
        <f t="shared" si="153"/>
        <v>2.9626325936594977</v>
      </c>
      <c r="AE163" s="40">
        <f t="shared" si="154"/>
        <v>0.97926367310063878</v>
      </c>
    </row>
    <row r="164" spans="1:31" x14ac:dyDescent="0.2">
      <c r="A164" s="10" t="str">
        <f t="shared" si="142"/>
        <v>41 Administrative occupations</v>
      </c>
      <c r="B164" s="11">
        <f t="shared" si="142"/>
        <v>32.685920067305119</v>
      </c>
      <c r="C164" s="11">
        <f t="shared" si="146"/>
        <v>32.107616878531623</v>
      </c>
      <c r="D164" s="11">
        <f t="shared" si="146"/>
        <v>33.3253943093017</v>
      </c>
      <c r="E164" s="11">
        <f t="shared" si="146"/>
        <v>34.70830646115423</v>
      </c>
      <c r="F164" s="11">
        <f t="shared" si="146"/>
        <v>34.781043027734128</v>
      </c>
      <c r="H164" s="40">
        <f t="shared" si="147"/>
        <v>0.38825761534451164</v>
      </c>
      <c r="I164" s="40">
        <f t="shared" si="148"/>
        <v>0.2854252279702818</v>
      </c>
      <c r="L164" s="10" t="str">
        <f t="shared" ref="L164:Q164" si="173">L19</f>
        <v>41 Administrative occupations</v>
      </c>
      <c r="M164" s="11">
        <f t="shared" si="173"/>
        <v>10.323371852311515</v>
      </c>
      <c r="N164" s="11">
        <f t="shared" si="173"/>
        <v>9.8291559295917157</v>
      </c>
      <c r="O164" s="11">
        <f t="shared" si="173"/>
        <v>11.590134309116495</v>
      </c>
      <c r="P164" s="11">
        <f t="shared" si="173"/>
        <v>12.630442731001581</v>
      </c>
      <c r="Q164" s="11">
        <f t="shared" si="173"/>
        <v>14.370831052817156</v>
      </c>
      <c r="S164" s="40">
        <f t="shared" si="150"/>
        <v>2.3418773859473108</v>
      </c>
      <c r="T164" s="40">
        <f t="shared" si="151"/>
        <v>1.4439678338497686</v>
      </c>
      <c r="W164" s="10" t="str">
        <f t="shared" ref="W164:AB164" si="174">W19</f>
        <v>41 Administrative occupations</v>
      </c>
      <c r="X164" s="11">
        <f t="shared" si="174"/>
        <v>22.362548214993602</v>
      </c>
      <c r="Y164" s="11">
        <f t="shared" si="174"/>
        <v>22.278460948939923</v>
      </c>
      <c r="Z164" s="11">
        <f t="shared" si="174"/>
        <v>21.735260000185111</v>
      </c>
      <c r="AA164" s="11">
        <f t="shared" si="174"/>
        <v>22.0778637301527</v>
      </c>
      <c r="AB164" s="11">
        <f t="shared" si="174"/>
        <v>20.410211974916997</v>
      </c>
      <c r="AD164" s="40">
        <f t="shared" si="153"/>
        <v>-0.56741962410502556</v>
      </c>
      <c r="AE164" s="40">
        <f t="shared" si="154"/>
        <v>-0.41845843945114147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7.6931144665856133</v>
      </c>
      <c r="C165" s="11">
        <f t="shared" si="146"/>
        <v>6.9488660378585037</v>
      </c>
      <c r="D165" s="11">
        <f t="shared" si="146"/>
        <v>6.7666484697752765</v>
      </c>
      <c r="E165" s="11">
        <f t="shared" si="146"/>
        <v>6.3166737614267756</v>
      </c>
      <c r="F165" s="11">
        <f t="shared" si="146"/>
        <v>4.2697271234667999</v>
      </c>
      <c r="H165" s="40">
        <f t="shared" si="147"/>
        <v>-2.5337438932571898</v>
      </c>
      <c r="I165" s="40">
        <f t="shared" si="148"/>
        <v>-3.0230695224894966</v>
      </c>
      <c r="L165" s="10" t="str">
        <f t="shared" ref="L165:Q165" si="175">L20</f>
        <v>42 Secretarial and related occupations</v>
      </c>
      <c r="M165" s="11">
        <f t="shared" si="175"/>
        <v>0.7044165235389227</v>
      </c>
      <c r="N165" s="11">
        <f t="shared" si="175"/>
        <v>0.52495289478826723</v>
      </c>
      <c r="O165" s="11">
        <f t="shared" si="175"/>
        <v>0.52187126756602387</v>
      </c>
      <c r="P165" s="11">
        <f t="shared" si="175"/>
        <v>0.46924703758632591</v>
      </c>
      <c r="Q165" s="11">
        <f t="shared" si="175"/>
        <v>0.56389453360145592</v>
      </c>
      <c r="S165" s="40">
        <f>IF(O$151-M$151 &lt;&gt; 0,(EXP(LN(O165/M165)/(O$151-M$151))-1)*100,0)</f>
        <v>-5.822583971436746</v>
      </c>
      <c r="T165" s="40">
        <f t="shared" si="151"/>
        <v>0.51764379144785266</v>
      </c>
      <c r="W165" s="10" t="str">
        <f t="shared" ref="W165:AB165" si="176">W20</f>
        <v>42 Secretarial and related occupations</v>
      </c>
      <c r="X165" s="11">
        <f t="shared" si="176"/>
        <v>6.9886979430466925</v>
      </c>
      <c r="Y165" s="11">
        <f t="shared" si="176"/>
        <v>6.4239131430702363</v>
      </c>
      <c r="Z165" s="11">
        <f t="shared" si="176"/>
        <v>6.2447772022092565</v>
      </c>
      <c r="AA165" s="11">
        <f t="shared" si="176"/>
        <v>5.8474267238404503</v>
      </c>
      <c r="AB165" s="11">
        <f t="shared" si="176"/>
        <v>3.7058325898653424</v>
      </c>
      <c r="AD165" s="40">
        <f t="shared" si="153"/>
        <v>-2.2258305201246054</v>
      </c>
      <c r="AE165" s="40">
        <f t="shared" si="154"/>
        <v>-3.4190981285275313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8.9841239096406174</v>
      </c>
      <c r="C166" s="11">
        <f t="shared" si="146"/>
        <v>7.8656376167525472</v>
      </c>
      <c r="D166" s="11">
        <f t="shared" si="146"/>
        <v>6.4231916280497341</v>
      </c>
      <c r="E166" s="11">
        <f t="shared" si="146"/>
        <v>6.2836478290192055</v>
      </c>
      <c r="F166" s="11">
        <f t="shared" si="146"/>
        <v>6.3204685479162883</v>
      </c>
      <c r="H166" s="40">
        <f t="shared" si="147"/>
        <v>-6.4906519382207257</v>
      </c>
      <c r="I166" s="40">
        <f t="shared" si="148"/>
        <v>-0.10742086081347857</v>
      </c>
      <c r="L166" s="10" t="str">
        <f t="shared" ref="L166:Q166" si="177">L21</f>
        <v>51 Skilled agricultural and related trades</v>
      </c>
      <c r="M166" s="11">
        <f t="shared" si="177"/>
        <v>7.8122570292314437</v>
      </c>
      <c r="N166" s="11">
        <f t="shared" si="177"/>
        <v>6.4631486086634897</v>
      </c>
      <c r="O166" s="11">
        <f t="shared" si="177"/>
        <v>5.0278685476743288</v>
      </c>
      <c r="P166" s="11">
        <f t="shared" si="177"/>
        <v>4.857122375380543</v>
      </c>
      <c r="Q166" s="11">
        <f t="shared" si="177"/>
        <v>4.7746655814902379</v>
      </c>
      <c r="S166" s="40">
        <f t="shared" si="150"/>
        <v>-8.4366912085519949</v>
      </c>
      <c r="T166" s="40">
        <f t="shared" si="151"/>
        <v>-0.34388874446601436</v>
      </c>
      <c r="W166" s="10" t="str">
        <f t="shared" ref="W166:AB166" si="178">W21</f>
        <v>51 Skilled agricultural and related trades</v>
      </c>
      <c r="X166" s="11">
        <f t="shared" si="178"/>
        <v>1.171866880409179</v>
      </c>
      <c r="Y166" s="11">
        <f t="shared" si="178"/>
        <v>1.4024890080890509</v>
      </c>
      <c r="Z166" s="11">
        <f t="shared" si="178"/>
        <v>1.3953230803754189</v>
      </c>
      <c r="AA166" s="11">
        <f t="shared" si="178"/>
        <v>1.4265254536386625</v>
      </c>
      <c r="AB166" s="11">
        <f t="shared" si="178"/>
        <v>1.5458029664260542</v>
      </c>
      <c r="AD166" s="40">
        <f t="shared" si="153"/>
        <v>3.5521927274203779</v>
      </c>
      <c r="AE166" s="40">
        <f t="shared" si="154"/>
        <v>0.68511966274336089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16.735117185855863</v>
      </c>
      <c r="C167" s="11">
        <f t="shared" si="146"/>
        <v>18.030849717711821</v>
      </c>
      <c r="D167" s="11">
        <f t="shared" si="146"/>
        <v>15.052769973223571</v>
      </c>
      <c r="E167" s="11">
        <f t="shared" si="146"/>
        <v>14.829182602820067</v>
      </c>
      <c r="F167" s="11">
        <f t="shared" si="146"/>
        <v>14.00235742829617</v>
      </c>
      <c r="H167" s="40">
        <f t="shared" si="147"/>
        <v>-2.0966542922838838</v>
      </c>
      <c r="I167" s="40">
        <f t="shared" si="148"/>
        <v>-0.48108122918693041</v>
      </c>
      <c r="L167" s="10" t="str">
        <f t="shared" ref="L167:Q167" si="179">L22</f>
        <v>52 Skilled metal, electrical and electronic trades</v>
      </c>
      <c r="M167" s="11">
        <f t="shared" si="179"/>
        <v>16.506018993226121</v>
      </c>
      <c r="N167" s="11">
        <f t="shared" si="179"/>
        <v>17.640175201341549</v>
      </c>
      <c r="O167" s="11">
        <f t="shared" si="179"/>
        <v>14.744646508098507</v>
      </c>
      <c r="P167" s="11">
        <f t="shared" si="179"/>
        <v>14.313112513038655</v>
      </c>
      <c r="Q167" s="11">
        <f t="shared" si="179"/>
        <v>13.367303614747749</v>
      </c>
      <c r="S167" s="40">
        <f t="shared" si="150"/>
        <v>-2.2316231875872616</v>
      </c>
      <c r="T167" s="40">
        <f t="shared" si="151"/>
        <v>-0.65165659419578192</v>
      </c>
      <c r="W167" s="10" t="str">
        <f t="shared" ref="W167:AB167" si="180">W22</f>
        <v>52 Skilled metal, electrical and electronic trades</v>
      </c>
      <c r="X167" s="11">
        <f t="shared" si="180"/>
        <v>0.22909819262976511</v>
      </c>
      <c r="Y167" s="11">
        <f t="shared" si="180"/>
        <v>0.39067451637030259</v>
      </c>
      <c r="Z167" s="11">
        <f t="shared" si="180"/>
        <v>0.30812346512506472</v>
      </c>
      <c r="AA167" s="11">
        <f t="shared" si="180"/>
        <v>0.51607008978142921</v>
      </c>
      <c r="AB167" s="11">
        <f t="shared" si="180"/>
        <v>0.63505381354841972</v>
      </c>
      <c r="AD167" s="40">
        <f t="shared" si="153"/>
        <v>6.1061659654869649</v>
      </c>
      <c r="AE167" s="40">
        <f t="shared" si="154"/>
        <v>4.9395144335599106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12.280382263541714</v>
      </c>
      <c r="C168" s="11">
        <f t="shared" si="146"/>
        <v>15.645699294023268</v>
      </c>
      <c r="D168" s="11">
        <f t="shared" si="146"/>
        <v>12.73064512135444</v>
      </c>
      <c r="E168" s="11">
        <f t="shared" si="146"/>
        <v>12.297149801359623</v>
      </c>
      <c r="F168" s="11">
        <f t="shared" si="146"/>
        <v>10.671727345981086</v>
      </c>
      <c r="H168" s="40">
        <f t="shared" si="147"/>
        <v>0.72278028514936032</v>
      </c>
      <c r="I168" s="40">
        <f t="shared" si="148"/>
        <v>-1.1692053655585011</v>
      </c>
      <c r="L168" s="10" t="str">
        <f t="shared" ref="L168:Q168" si="181">L23</f>
        <v>53 Skilled construction and building trades</v>
      </c>
      <c r="M168" s="11">
        <f t="shared" si="181"/>
        <v>12.116482098552375</v>
      </c>
      <c r="N168" s="11">
        <f t="shared" si="181"/>
        <v>15.479769069087819</v>
      </c>
      <c r="O168" s="11">
        <f t="shared" si="181"/>
        <v>12.529742935764173</v>
      </c>
      <c r="P168" s="11">
        <f t="shared" si="181"/>
        <v>12.180341495648655</v>
      </c>
      <c r="Q168" s="11">
        <f t="shared" si="181"/>
        <v>10.545217180927086</v>
      </c>
      <c r="S168" s="40">
        <f t="shared" si="150"/>
        <v>0.67302611353825537</v>
      </c>
      <c r="T168" s="40">
        <f t="shared" si="151"/>
        <v>-1.1429701830442118</v>
      </c>
      <c r="W168" s="10" t="str">
        <f t="shared" ref="W168:AB168" si="182">W23</f>
        <v>53 Skilled construction and building trades</v>
      </c>
      <c r="X168" s="11">
        <f t="shared" si="182"/>
        <v>0.16390016498932158</v>
      </c>
      <c r="Y168" s="11">
        <f t="shared" si="182"/>
        <v>0.1659302249354572</v>
      </c>
      <c r="Z168" s="11">
        <f t="shared" si="182"/>
        <v>0.20090218559026451</v>
      </c>
      <c r="AA168" s="11">
        <f t="shared" si="182"/>
        <v>0.11680830571097747</v>
      </c>
      <c r="AB168" s="11">
        <f t="shared" si="182"/>
        <v>0.12651016505399143</v>
      </c>
      <c r="AD168" s="40">
        <f t="shared" si="153"/>
        <v>4.1552232486302465</v>
      </c>
      <c r="AE168" s="40">
        <f t="shared" si="154"/>
        <v>-3.0362542636532486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7.0579906435899691</v>
      </c>
      <c r="C169" s="11">
        <f t="shared" si="146"/>
        <v>6.3678481572638779</v>
      </c>
      <c r="D169" s="11">
        <f t="shared" si="146"/>
        <v>6.4733531322980884</v>
      </c>
      <c r="E169" s="11">
        <f t="shared" si="146"/>
        <v>6.6130570378452171</v>
      </c>
      <c r="F169" s="11">
        <f t="shared" si="146"/>
        <v>6.729443896259407</v>
      </c>
      <c r="H169" s="40">
        <f t="shared" si="147"/>
        <v>-1.7144563641435462</v>
      </c>
      <c r="I169" s="40">
        <f t="shared" si="148"/>
        <v>0.25898998070115198</v>
      </c>
      <c r="L169" s="10" t="str">
        <f t="shared" ref="L169:Q169" si="183">L24</f>
        <v>54 Textiles, printing and other skilled trades</v>
      </c>
      <c r="M169" s="11">
        <f t="shared" si="183"/>
        <v>4.5787199350193024</v>
      </c>
      <c r="N169" s="11">
        <f t="shared" si="183"/>
        <v>4.135242214900221</v>
      </c>
      <c r="O169" s="11">
        <f t="shared" si="183"/>
        <v>3.8521573824077979</v>
      </c>
      <c r="P169" s="11">
        <f t="shared" si="183"/>
        <v>3.933890601178716</v>
      </c>
      <c r="Q169" s="11">
        <f t="shared" si="183"/>
        <v>3.8950860514908485</v>
      </c>
      <c r="S169" s="40">
        <f t="shared" si="150"/>
        <v>-3.3966941874702616</v>
      </c>
      <c r="T169" s="40">
        <f t="shared" si="151"/>
        <v>7.3910109827335368E-2</v>
      </c>
      <c r="W169" s="10" t="str">
        <f t="shared" ref="W169:AB169" si="184">W24</f>
        <v>54 Textiles, printing and other skilled trades</v>
      </c>
      <c r="X169" s="11">
        <f t="shared" si="184"/>
        <v>2.479270708570668</v>
      </c>
      <c r="Y169" s="11">
        <f t="shared" si="184"/>
        <v>2.2326059423636564</v>
      </c>
      <c r="Z169" s="11">
        <f t="shared" si="184"/>
        <v>2.6211957498902869</v>
      </c>
      <c r="AA169" s="11">
        <f t="shared" si="184"/>
        <v>2.679166436666506</v>
      </c>
      <c r="AB169" s="11">
        <f t="shared" si="184"/>
        <v>2.8343578447685558</v>
      </c>
      <c r="AD169" s="40">
        <f t="shared" si="153"/>
        <v>1.1195436846447526</v>
      </c>
      <c r="AE169" s="40">
        <f t="shared" si="154"/>
        <v>0.52259274369246267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25.213647993322166</v>
      </c>
      <c r="C170" s="11">
        <f t="shared" si="146"/>
        <v>26.008529373643785</v>
      </c>
      <c r="D170" s="11">
        <f t="shared" si="146"/>
        <v>25.108076134884829</v>
      </c>
      <c r="E170" s="11">
        <f t="shared" si="146"/>
        <v>26.168795612303317</v>
      </c>
      <c r="F170" s="11">
        <f t="shared" si="146"/>
        <v>28.520736638102896</v>
      </c>
      <c r="H170" s="40">
        <f t="shared" si="147"/>
        <v>-8.3882443034000165E-2</v>
      </c>
      <c r="I170" s="40">
        <f t="shared" si="148"/>
        <v>0.85323192523840685</v>
      </c>
      <c r="L170" s="10" t="str">
        <f t="shared" ref="L170:Q170" si="185">L25</f>
        <v>61 Caring personal service occupations</v>
      </c>
      <c r="M170" s="11">
        <f t="shared" si="185"/>
        <v>2.8759422234008678</v>
      </c>
      <c r="N170" s="11">
        <f t="shared" si="185"/>
        <v>2.9806396237455766</v>
      </c>
      <c r="O170" s="11">
        <f t="shared" si="185"/>
        <v>2.7843928311449364</v>
      </c>
      <c r="P170" s="11">
        <f t="shared" si="185"/>
        <v>3.3052705396815449</v>
      </c>
      <c r="Q170" s="11">
        <f t="shared" si="185"/>
        <v>3.7654982583276371</v>
      </c>
      <c r="S170" s="40">
        <f t="shared" si="150"/>
        <v>-0.64492169085014206</v>
      </c>
      <c r="T170" s="40">
        <f t="shared" si="151"/>
        <v>2.0327196858857199</v>
      </c>
      <c r="W170" s="10" t="str">
        <f t="shared" ref="W170:AB170" si="186">W25</f>
        <v>61 Caring personal service occupations</v>
      </c>
      <c r="X170" s="11">
        <f t="shared" si="186"/>
        <v>22.3377057699213</v>
      </c>
      <c r="Y170" s="11">
        <f t="shared" si="186"/>
        <v>23.027889749898204</v>
      </c>
      <c r="Z170" s="11">
        <f t="shared" si="186"/>
        <v>22.323683303739895</v>
      </c>
      <c r="AA170" s="11">
        <f t="shared" si="186"/>
        <v>22.86352507262178</v>
      </c>
      <c r="AB170" s="11">
        <f t="shared" si="186"/>
        <v>24.755238379775268</v>
      </c>
      <c r="AD170" s="40">
        <f t="shared" si="153"/>
        <v>-1.2558128114603662E-2</v>
      </c>
      <c r="AE170" s="40">
        <f t="shared" si="154"/>
        <v>0.69164067481319869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7.817482823450562</v>
      </c>
      <c r="C171" s="11">
        <f t="shared" si="146"/>
        <v>7.0889067847778211</v>
      </c>
      <c r="D171" s="11">
        <f t="shared" si="146"/>
        <v>6.4729608499034352</v>
      </c>
      <c r="E171" s="11">
        <f t="shared" si="146"/>
        <v>5.9968370651173197</v>
      </c>
      <c r="F171" s="11">
        <f t="shared" si="146"/>
        <v>6.1462120872531436</v>
      </c>
      <c r="H171" s="40">
        <f t="shared" si="147"/>
        <v>-3.7042302872191568</v>
      </c>
      <c r="I171" s="40">
        <f t="shared" si="148"/>
        <v>-0.34472219761189082</v>
      </c>
      <c r="L171" s="10" t="str">
        <f t="shared" ref="L171:Q171" si="187">L26</f>
        <v>62 Leisure, travel and related personal service occupations</v>
      </c>
      <c r="M171" s="11">
        <f t="shared" si="187"/>
        <v>2.012619630319529</v>
      </c>
      <c r="N171" s="11">
        <f t="shared" si="187"/>
        <v>1.991661132339323</v>
      </c>
      <c r="O171" s="11">
        <f t="shared" si="187"/>
        <v>1.8727195461736712</v>
      </c>
      <c r="P171" s="11">
        <f t="shared" si="187"/>
        <v>1.795251675607423</v>
      </c>
      <c r="Q171" s="11">
        <f t="shared" si="187"/>
        <v>1.8988897119196477</v>
      </c>
      <c r="S171" s="40">
        <f t="shared" si="150"/>
        <v>-1.4305784754333084</v>
      </c>
      <c r="T171" s="40">
        <f t="shared" si="151"/>
        <v>9.2560651353368328E-2</v>
      </c>
      <c r="W171" s="10" t="str">
        <f t="shared" ref="W171:AB171" si="188">W26</f>
        <v>62 Leisure, travel and related personal service occupations</v>
      </c>
      <c r="X171" s="11">
        <f t="shared" si="188"/>
        <v>5.8048631931310322</v>
      </c>
      <c r="Y171" s="11">
        <f t="shared" si="188"/>
        <v>5.097245652438497</v>
      </c>
      <c r="Z171" s="11">
        <f t="shared" si="188"/>
        <v>4.6002413037297591</v>
      </c>
      <c r="AA171" s="11">
        <f t="shared" si="188"/>
        <v>4.201585389509896</v>
      </c>
      <c r="AB171" s="11">
        <f t="shared" si="188"/>
        <v>4.2473223753334928</v>
      </c>
      <c r="AD171" s="40">
        <f t="shared" si="153"/>
        <v>-4.5452103756825295</v>
      </c>
      <c r="AE171" s="40">
        <f t="shared" si="154"/>
        <v>-0.53072004112223459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0.33009356049469979</v>
      </c>
      <c r="C172" s="11">
        <f t="shared" si="146"/>
        <v>0.27919039310809823</v>
      </c>
      <c r="D172" s="11">
        <f t="shared" si="146"/>
        <v>0.33922503199278353</v>
      </c>
      <c r="E172" s="11">
        <f t="shared" si="146"/>
        <v>0.25623151093719099</v>
      </c>
      <c r="F172" s="11">
        <f t="shared" si="146"/>
        <v>0.28305222138874875</v>
      </c>
      <c r="H172" s="40">
        <f t="shared" si="147"/>
        <v>0.54724328383275456</v>
      </c>
      <c r="I172" s="40">
        <f t="shared" si="148"/>
        <v>-1.1996283224866455</v>
      </c>
      <c r="L172" s="10" t="str">
        <f t="shared" ref="L172:Q172" si="189">L27</f>
        <v>63 Community and civil enforcement occupations</v>
      </c>
      <c r="M172" s="11">
        <f t="shared" si="189"/>
        <v>0.2502175809257795</v>
      </c>
      <c r="N172" s="11">
        <f t="shared" si="189"/>
        <v>0.18505287079496691</v>
      </c>
      <c r="O172" s="11">
        <f t="shared" si="189"/>
        <v>0.25979930458647671</v>
      </c>
      <c r="P172" s="11">
        <f t="shared" si="189"/>
        <v>0.14876422047652402</v>
      </c>
      <c r="Q172" s="11">
        <f t="shared" si="189"/>
        <v>0.17255456381239323</v>
      </c>
      <c r="S172" s="40">
        <f t="shared" si="150"/>
        <v>0.75440267492643542</v>
      </c>
      <c r="T172" s="40">
        <f t="shared" si="151"/>
        <v>-2.6910997380950707</v>
      </c>
      <c r="W172" s="10" t="str">
        <f t="shared" ref="W172:AB172" si="190">W27</f>
        <v>63 Community and civil enforcement occupations</v>
      </c>
      <c r="X172" s="11">
        <f t="shared" si="190"/>
        <v>7.9875979568919772E-2</v>
      </c>
      <c r="Y172" s="11">
        <f t="shared" si="190"/>
        <v>9.4137522313131675E-2</v>
      </c>
      <c r="Z172" s="11">
        <f t="shared" si="190"/>
        <v>7.9425727406306434E-2</v>
      </c>
      <c r="AA172" s="11">
        <f t="shared" si="190"/>
        <v>0.1074672904606666</v>
      </c>
      <c r="AB172" s="11">
        <f t="shared" si="190"/>
        <v>0.11049765757635531</v>
      </c>
      <c r="AD172" s="40">
        <f t="shared" si="153"/>
        <v>-0.11299287247830136</v>
      </c>
      <c r="AE172" s="40">
        <f t="shared" si="154"/>
        <v>2.2255505163057299</v>
      </c>
    </row>
    <row r="173" spans="1:31" x14ac:dyDescent="0.2">
      <c r="A173" s="10" t="str">
        <f t="shared" si="142"/>
        <v>71 Sales occupations</v>
      </c>
      <c r="B173" s="11">
        <f t="shared" si="142"/>
        <v>21.69964583795289</v>
      </c>
      <c r="C173" s="11">
        <f t="shared" si="146"/>
        <v>20.575753062224358</v>
      </c>
      <c r="D173" s="11">
        <f t="shared" si="146"/>
        <v>20.205775477287627</v>
      </c>
      <c r="E173" s="11">
        <f t="shared" si="146"/>
        <v>19.75029126238644</v>
      </c>
      <c r="F173" s="11">
        <f t="shared" si="146"/>
        <v>19.424890453331766</v>
      </c>
      <c r="H173" s="40">
        <f t="shared" si="147"/>
        <v>-1.4164222257254</v>
      </c>
      <c r="I173" s="40">
        <f t="shared" si="148"/>
        <v>-0.26240991162010951</v>
      </c>
      <c r="L173" s="10" t="str">
        <f t="shared" ref="L173:Q173" si="191">L28</f>
        <v>71 Sales occupations</v>
      </c>
      <c r="M173" s="11">
        <f t="shared" si="191"/>
        <v>8.6511652597163646</v>
      </c>
      <c r="N173" s="11">
        <f t="shared" si="191"/>
        <v>8.751002120502875</v>
      </c>
      <c r="O173" s="11">
        <f t="shared" si="191"/>
        <v>8.6585270467415665</v>
      </c>
      <c r="P173" s="11">
        <f t="shared" si="191"/>
        <v>8.5570172368979307</v>
      </c>
      <c r="Q173" s="11">
        <f t="shared" si="191"/>
        <v>8.495608213099926</v>
      </c>
      <c r="S173" s="40">
        <f t="shared" si="150"/>
        <v>1.7013390107156745E-2</v>
      </c>
      <c r="T173" s="40">
        <f t="shared" si="151"/>
        <v>-0.12655499798468473</v>
      </c>
      <c r="W173" s="10" t="str">
        <f t="shared" ref="W173:AB173" si="192">W28</f>
        <v>71 Sales occupations</v>
      </c>
      <c r="X173" s="11">
        <f t="shared" si="192"/>
        <v>13.048480578236543</v>
      </c>
      <c r="Y173" s="11">
        <f t="shared" si="192"/>
        <v>11.824750941721524</v>
      </c>
      <c r="Z173" s="11">
        <f t="shared" si="192"/>
        <v>11.547248430546055</v>
      </c>
      <c r="AA173" s="11">
        <f t="shared" si="192"/>
        <v>11.193274025488495</v>
      </c>
      <c r="AB173" s="11">
        <f t="shared" si="192"/>
        <v>10.929282240231899</v>
      </c>
      <c r="AD173" s="40">
        <f t="shared" si="153"/>
        <v>-2.4148546804923288</v>
      </c>
      <c r="AE173" s="40">
        <f t="shared" si="154"/>
        <v>-0.36600553565446781</v>
      </c>
    </row>
    <row r="174" spans="1:31" x14ac:dyDescent="0.2">
      <c r="A174" s="10" t="str">
        <f t="shared" si="142"/>
        <v>72 Customer service occupations</v>
      </c>
      <c r="B174" s="11">
        <f t="shared" si="142"/>
        <v>5.5925423080969301</v>
      </c>
      <c r="C174" s="11">
        <f t="shared" si="146"/>
        <v>6.117705057613537</v>
      </c>
      <c r="D174" s="11">
        <f t="shared" si="146"/>
        <v>6.2337407614928555</v>
      </c>
      <c r="E174" s="11">
        <f t="shared" si="146"/>
        <v>7.0696762475460195</v>
      </c>
      <c r="F174" s="11">
        <f t="shared" si="146"/>
        <v>8.0827696754456966</v>
      </c>
      <c r="H174" s="40">
        <f t="shared" si="147"/>
        <v>2.1945867616942394</v>
      </c>
      <c r="I174" s="40">
        <f t="shared" si="148"/>
        <v>1.7468011966743635</v>
      </c>
      <c r="L174" s="10" t="str">
        <f t="shared" ref="L174:Q174" si="193">L29</f>
        <v>72 Customer service occupations</v>
      </c>
      <c r="M174" s="11">
        <f t="shared" si="193"/>
        <v>2.3984690500652612</v>
      </c>
      <c r="N174" s="11">
        <f t="shared" si="193"/>
        <v>2.2719635806558216</v>
      </c>
      <c r="O174" s="11">
        <f t="shared" si="193"/>
        <v>2.588067655910097</v>
      </c>
      <c r="P174" s="11">
        <f t="shared" si="193"/>
        <v>3.3079296380977978</v>
      </c>
      <c r="Q174" s="11">
        <f t="shared" si="193"/>
        <v>3.8999713721384892</v>
      </c>
      <c r="S174" s="40">
        <f t="shared" si="150"/>
        <v>1.5332531510091396</v>
      </c>
      <c r="T174" s="40">
        <f t="shared" si="151"/>
        <v>2.7714268647555773</v>
      </c>
      <c r="W174" s="10" t="str">
        <f t="shared" ref="W174:AB174" si="194">W29</f>
        <v>72 Customer service occupations</v>
      </c>
      <c r="X174" s="11">
        <f t="shared" si="194"/>
        <v>3.1940732580316649</v>
      </c>
      <c r="Y174" s="11">
        <f t="shared" si="194"/>
        <v>3.8457414769577181</v>
      </c>
      <c r="Z174" s="11">
        <f t="shared" si="194"/>
        <v>3.6456731055827518</v>
      </c>
      <c r="AA174" s="11">
        <f t="shared" si="194"/>
        <v>3.7617466094482235</v>
      </c>
      <c r="AB174" s="11">
        <f t="shared" si="194"/>
        <v>4.1827983033072078</v>
      </c>
      <c r="AD174" s="40">
        <f t="shared" si="153"/>
        <v>2.6801679460644046</v>
      </c>
      <c r="AE174" s="40">
        <f>IF(AB$151-Z$151 &lt;&gt; 0,(EXP(LN(AB174/Z174)/(AB$151-Z$151))-1)*100,0)</f>
        <v>0.9204736016374726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14.967783376689281</v>
      </c>
      <c r="C175" s="11">
        <f t="shared" si="146"/>
        <v>15.042487678239599</v>
      </c>
      <c r="D175" s="11">
        <f t="shared" si="146"/>
        <v>13.063744095944887</v>
      </c>
      <c r="E175" s="11">
        <f t="shared" si="146"/>
        <v>13.596800683154671</v>
      </c>
      <c r="F175" s="11">
        <f t="shared" si="146"/>
        <v>12.795752498465106</v>
      </c>
      <c r="H175" s="40">
        <f t="shared" si="147"/>
        <v>-2.6844962570595321</v>
      </c>
      <c r="I175" s="40">
        <f t="shared" si="148"/>
        <v>-0.13808781881906596</v>
      </c>
      <c r="L175" s="10" t="str">
        <f t="shared" ref="L175:Q175" si="195">L30</f>
        <v>81 Process, plant and machine operatives</v>
      </c>
      <c r="M175" s="11">
        <f t="shared" si="195"/>
        <v>11.752458318998668</v>
      </c>
      <c r="N175" s="11">
        <f t="shared" si="195"/>
        <v>11.588688941179845</v>
      </c>
      <c r="O175" s="11">
        <f t="shared" si="195"/>
        <v>9.9938214718934262</v>
      </c>
      <c r="P175" s="11">
        <f t="shared" si="195"/>
        <v>10.061581370729963</v>
      </c>
      <c r="Q175" s="11">
        <f t="shared" si="195"/>
        <v>9.2769991349706569</v>
      </c>
      <c r="S175" s="40">
        <f t="shared" si="150"/>
        <v>-3.1899212320787185</v>
      </c>
      <c r="T175" s="40">
        <f t="shared" si="151"/>
        <v>-0.49496382236249303</v>
      </c>
      <c r="W175" s="10" t="str">
        <f t="shared" ref="W175:AB175" si="196">W30</f>
        <v>81 Process, plant and machine operatives</v>
      </c>
      <c r="X175" s="11">
        <f t="shared" si="196"/>
        <v>3.2153250576906061</v>
      </c>
      <c r="Y175" s="11">
        <f t="shared" si="196"/>
        <v>3.4537987370597834</v>
      </c>
      <c r="Z175" s="11">
        <f t="shared" si="196"/>
        <v>3.0699226240514501</v>
      </c>
      <c r="AA175" s="11">
        <f t="shared" si="196"/>
        <v>3.5352193124247044</v>
      </c>
      <c r="AB175" s="11">
        <f t="shared" si="196"/>
        <v>3.5187533634944614</v>
      </c>
      <c r="AD175" s="40">
        <f t="shared" si="153"/>
        <v>-0.92125226313060082</v>
      </c>
      <c r="AE175" s="40">
        <f t="shared" si="154"/>
        <v>0.91384638623406289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13.370920804432821</v>
      </c>
      <c r="C176" s="11">
        <f t="shared" si="146"/>
        <v>14.758418108945712</v>
      </c>
      <c r="D176" s="11">
        <f t="shared" si="146"/>
        <v>12.944153008031481</v>
      </c>
      <c r="E176" s="11">
        <f t="shared" si="146"/>
        <v>13.373285199029501</v>
      </c>
      <c r="F176" s="11">
        <f t="shared" si="146"/>
        <v>13.552689386163019</v>
      </c>
      <c r="H176" s="40">
        <f t="shared" si="147"/>
        <v>-0.64666165899800454</v>
      </c>
      <c r="I176" s="40">
        <f t="shared" si="148"/>
        <v>0.30674166105870704</v>
      </c>
      <c r="L176" s="10" t="str">
        <f t="shared" ref="L176:Q176" si="197">L31</f>
        <v>82 Transport and mobile machine drivers and operatives</v>
      </c>
      <c r="M176" s="11">
        <f t="shared" si="197"/>
        <v>12.714324329736082</v>
      </c>
      <c r="N176" s="11">
        <f t="shared" si="197"/>
        <v>14.049083426536782</v>
      </c>
      <c r="O176" s="11">
        <f t="shared" si="197"/>
        <v>12.34495480675039</v>
      </c>
      <c r="P176" s="11">
        <f t="shared" si="197"/>
        <v>12.572858031105334</v>
      </c>
      <c r="Q176" s="11">
        <f t="shared" si="197"/>
        <v>12.639685260011076</v>
      </c>
      <c r="S176" s="40">
        <f t="shared" si="150"/>
        <v>-0.58790097717195122</v>
      </c>
      <c r="T176" s="40">
        <f t="shared" si="151"/>
        <v>0.15741727883891166</v>
      </c>
      <c r="W176" s="10" t="str">
        <f t="shared" ref="W176:AB176" si="198">W31</f>
        <v>82 Transport and mobile machine drivers and operatives</v>
      </c>
      <c r="X176" s="11">
        <f t="shared" si="198"/>
        <v>0.65659647469674121</v>
      </c>
      <c r="Y176" s="11">
        <f t="shared" si="198"/>
        <v>0.70933468240893671</v>
      </c>
      <c r="Z176" s="11">
        <f t="shared" si="198"/>
        <v>0.59919820128110779</v>
      </c>
      <c r="AA176" s="11">
        <f t="shared" si="198"/>
        <v>0.80042716792416591</v>
      </c>
      <c r="AB176" s="11">
        <f t="shared" si="198"/>
        <v>0.91300412615193682</v>
      </c>
      <c r="AD176" s="40">
        <f t="shared" si="153"/>
        <v>-1.8129095555747932</v>
      </c>
      <c r="AE176" s="40">
        <f t="shared" si="154"/>
        <v>2.8474391897825635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8.4504142351770923</v>
      </c>
      <c r="C177" s="11">
        <f t="shared" si="146"/>
        <v>7.5825918952971145</v>
      </c>
      <c r="D177" s="11">
        <f t="shared" si="146"/>
        <v>6.3339568473054451</v>
      </c>
      <c r="E177" s="11">
        <f t="shared" si="146"/>
        <v>10.858766370851793</v>
      </c>
      <c r="F177" s="11">
        <f t="shared" si="146"/>
        <v>12.170431694137561</v>
      </c>
      <c r="H177" s="40">
        <f t="shared" si="147"/>
        <v>-5.602733079678246</v>
      </c>
      <c r="I177" s="40">
        <f t="shared" si="148"/>
        <v>4.4500676343049106</v>
      </c>
      <c r="L177" s="10" t="str">
        <f t="shared" ref="L177:Q178" si="199">L32</f>
        <v>91 Elementary trades and related occupations</v>
      </c>
      <c r="M177" s="11">
        <f t="shared" si="199"/>
        <v>6.1380559813411208</v>
      </c>
      <c r="N177" s="11">
        <f t="shared" si="199"/>
        <v>5.6149873609685406</v>
      </c>
      <c r="O177" s="11">
        <f t="shared" si="199"/>
        <v>4.7987597357803704</v>
      </c>
      <c r="P177" s="11">
        <f t="shared" si="199"/>
        <v>6.4435526509435377</v>
      </c>
      <c r="Q177" s="11">
        <f t="shared" si="199"/>
        <v>7.0471596203284559</v>
      </c>
      <c r="S177" s="40">
        <f t="shared" si="150"/>
        <v>-4.8037957293692202</v>
      </c>
      <c r="T177" s="40">
        <f t="shared" si="151"/>
        <v>2.5948766090494235</v>
      </c>
      <c r="W177" s="10" t="str">
        <f t="shared" ref="W177:AB178" si="200">W32</f>
        <v>91 Elementary trades and related occupations</v>
      </c>
      <c r="X177" s="11">
        <f t="shared" si="200"/>
        <v>2.3123582538359702</v>
      </c>
      <c r="Y177" s="11">
        <f t="shared" si="200"/>
        <v>1.9676045343285689</v>
      </c>
      <c r="Z177" s="11">
        <f t="shared" si="200"/>
        <v>1.535197111525078</v>
      </c>
      <c r="AA177" s="11">
        <f t="shared" si="200"/>
        <v>4.4152137199082508</v>
      </c>
      <c r="AB177" s="11">
        <f t="shared" si="200"/>
        <v>5.1232720738091055</v>
      </c>
      <c r="AD177" s="40">
        <f t="shared" si="153"/>
        <v>-7.8656015044953236</v>
      </c>
      <c r="AE177" s="40">
        <f t="shared" si="154"/>
        <v>8.3657942305729307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31.705357845135413</v>
      </c>
      <c r="C178" s="11">
        <f t="shared" si="146"/>
        <v>31.945005655362806</v>
      </c>
      <c r="D178" s="11">
        <f t="shared" si="146"/>
        <v>28.852520014009031</v>
      </c>
      <c r="E178" s="11">
        <f t="shared" si="146"/>
        <v>26.055300902500253</v>
      </c>
      <c r="F178" s="11">
        <f t="shared" si="146"/>
        <v>24.633599326709167</v>
      </c>
      <c r="H178" s="40">
        <f>IF(D$151-B$151 &lt;&gt; 0,(EXP(LN(D178/B178)/(D$151-B$151))-1)*100,0)</f>
        <v>-1.8680975739348127</v>
      </c>
      <c r="I178" s="40">
        <f t="shared" ref="I178" si="201">IF(F$151-D$151 &lt;&gt; 0,(EXP(LN(F178/D178)/(F$151-D$151))-1)*100,0)</f>
        <v>-1.04837253321306</v>
      </c>
      <c r="L178" s="10" t="str">
        <f t="shared" si="199"/>
        <v>92 Elementary administration and service occupations</v>
      </c>
      <c r="M178" s="11">
        <f t="shared" si="199"/>
        <v>15.83916755178498</v>
      </c>
      <c r="N178" s="11">
        <f t="shared" si="199"/>
        <v>14.966737401317516</v>
      </c>
      <c r="O178" s="11">
        <f t="shared" si="199"/>
        <v>13.942511035896063</v>
      </c>
      <c r="P178" s="11">
        <f t="shared" si="199"/>
        <v>13.750666312067967</v>
      </c>
      <c r="Q178" s="11">
        <f t="shared" si="199"/>
        <v>13.100376202656955</v>
      </c>
      <c r="S178" s="40">
        <f t="shared" ref="S178" si="202">IF(O$151-M$151 &lt;&gt; 0,(EXP(LN(O178/M178)/(O$151-M$151))-1)*100,0)</f>
        <v>-2.5186065035060157</v>
      </c>
      <c r="T178" s="40">
        <f t="shared" ref="T178" si="203">IF(Q$151-O$151 &lt;&gt; 0,(EXP(LN(Q178/O178)/(Q$151-O$151))-1)*100,0)</f>
        <v>-0.41448246220027185</v>
      </c>
      <c r="W178" s="10" t="str">
        <f t="shared" si="200"/>
        <v>92 Elementary administration and service occupations</v>
      </c>
      <c r="X178" s="11">
        <f t="shared" si="200"/>
        <v>15.866190293350469</v>
      </c>
      <c r="Y178" s="11">
        <f t="shared" si="200"/>
        <v>16.978268254045261</v>
      </c>
      <c r="Z178" s="11">
        <f t="shared" si="200"/>
        <v>14.910008978112987</v>
      </c>
      <c r="AA178" s="11">
        <f t="shared" si="200"/>
        <v>12.304634590432283</v>
      </c>
      <c r="AB178" s="11">
        <f t="shared" si="200"/>
        <v>11.533223124052252</v>
      </c>
      <c r="AD178" s="40">
        <f t="shared" ref="AD178" si="204">IF(Z$151-X$151 &lt;&gt; 0,(EXP(LN(Z178/X178)/(Z$151-X$151))-1)*100,0)</f>
        <v>-1.2354591103924562</v>
      </c>
      <c r="AE178" s="40">
        <f t="shared" ref="AE178" si="205">IF(AB$151-Z$151 &lt;&gt; 0,(EXP(LN(AB178/Z178)/(AB$151-Z$151))-1)*100,0)</f>
        <v>-1.6974344071243652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339.3060000000001</v>
      </c>
      <c r="C180" s="34">
        <f t="shared" si="206"/>
        <v>360.46799999999973</v>
      </c>
      <c r="D180" s="34">
        <f t="shared" si="206"/>
        <v>350.45099999999991</v>
      </c>
      <c r="E180" s="34">
        <f t="shared" si="206"/>
        <v>360.00800000000004</v>
      </c>
      <c r="F180" s="34">
        <f t="shared" si="206"/>
        <v>376.80799999999965</v>
      </c>
      <c r="H180" s="43">
        <f>IF(D$151-B$151 &lt;&gt; 0,(EXP(LN(D180/B180)/(D$151-B$151))-1)*100,0)</f>
        <v>0.64846431068388277</v>
      </c>
      <c r="I180" s="43">
        <f t="shared" si="148"/>
        <v>0.48460293684742251</v>
      </c>
      <c r="L180" s="231" t="str">
        <f t="shared" ref="L180:Q180" si="207">L35</f>
        <v>All occupations</v>
      </c>
      <c r="M180" s="34">
        <f t="shared" si="207"/>
        <v>185.4582766023471</v>
      </c>
      <c r="N180" s="34">
        <f t="shared" si="207"/>
        <v>197.68435330658119</v>
      </c>
      <c r="O180" s="34">
        <f t="shared" si="207"/>
        <v>189.38895370829692</v>
      </c>
      <c r="P180" s="34">
        <f t="shared" si="207"/>
        <v>193.71429954345356</v>
      </c>
      <c r="Q180" s="34">
        <f t="shared" si="207"/>
        <v>200.472465983696</v>
      </c>
      <c r="S180" s="43">
        <f t="shared" ref="S180" si="208">IF(O$151-M$151 &lt;&gt; 0,(EXP(LN(O180/M180)/(O$151-M$151))-1)*100,0)</f>
        <v>0.42033943289101483</v>
      </c>
      <c r="T180" s="43">
        <f t="shared" ref="T180" si="209">IF(Q$151-O$151 &lt;&gt; 0,(EXP(LN(Q180/O180)/(Q$151-O$151))-1)*100,0)</f>
        <v>0.37988008260434469</v>
      </c>
      <c r="W180" s="231" t="str">
        <f t="shared" ref="W180:AB180" si="210">W35</f>
        <v>All occupations</v>
      </c>
      <c r="X180" s="34">
        <f t="shared" si="210"/>
        <v>153.84772339765294</v>
      </c>
      <c r="Y180" s="34">
        <f t="shared" si="210"/>
        <v>162.7836466934188</v>
      </c>
      <c r="Z180" s="34">
        <f t="shared" si="210"/>
        <v>161.06204629170296</v>
      </c>
      <c r="AA180" s="34">
        <f t="shared" si="210"/>
        <v>166.29370045654647</v>
      </c>
      <c r="AB180" s="34">
        <f t="shared" si="210"/>
        <v>176.33553401630374</v>
      </c>
      <c r="AD180" s="43">
        <f t="shared" ref="AD180" si="211">IF(Z$151-X$151 &lt;&gt; 0,(EXP(LN(Z180/X180)/(Z$151-X$151))-1)*100,0)</f>
        <v>0.9207403195637065</v>
      </c>
      <c r="AE180" s="43">
        <f t="shared" ref="AE180" si="212">IF(AB$151-Z$151 &lt;&gt; 0,(EXP(LN(AB180/Z180)/(AB$151-Z$151))-1)*100,0)</f>
        <v>0.60582072848829327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The Marches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28.30850866872121</v>
      </c>
      <c r="C7" s="31">
        <f>'Occ T1'!C8</f>
        <v>33.259132930300723</v>
      </c>
      <c r="D7" s="31">
        <f>'Occ T1'!D8</f>
        <v>34.305322387766445</v>
      </c>
      <c r="E7" s="31">
        <f>'Occ T1'!E8</f>
        <v>32.465980292938994</v>
      </c>
      <c r="F7" s="31">
        <f>'Occ T1'!F8</f>
        <v>36.555629953131522</v>
      </c>
      <c r="H7" s="31">
        <f>C7-B7</f>
        <v>4.9506242615795131</v>
      </c>
      <c r="I7" s="31">
        <f>D7-C7</f>
        <v>1.0461894574657222</v>
      </c>
      <c r="J7" s="31">
        <f>E7-D7</f>
        <v>-1.839342094827451</v>
      </c>
      <c r="K7" s="31">
        <f>F7-E7</f>
        <v>4.0896496601925278</v>
      </c>
      <c r="L7" s="31">
        <f>F7-D7</f>
        <v>2.2503075653650768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19.17331960759941</v>
      </c>
      <c r="C8" s="32">
        <f>'Occ T2'!C8</f>
        <v>23.467792850185049</v>
      </c>
      <c r="D8" s="32">
        <f>'Occ T2'!D8</f>
        <v>24.094972510556371</v>
      </c>
      <c r="E8" s="32">
        <f>'Occ T2'!E8</f>
        <v>21.854418659201315</v>
      </c>
      <c r="F8" s="32">
        <f>'Occ T2'!F8</f>
        <v>24.134907554648741</v>
      </c>
      <c r="H8" s="31">
        <f t="shared" ref="H8:H9" si="0">C8-B8</f>
        <v>4.2944732425856387</v>
      </c>
      <c r="I8" s="31">
        <f t="shared" ref="I8:I9" si="1">D8-C8</f>
        <v>0.627179660371322</v>
      </c>
      <c r="J8" s="31">
        <f t="shared" ref="J8:J9" si="2">E8-D8</f>
        <v>-2.240553851355056</v>
      </c>
      <c r="K8" s="31">
        <f t="shared" ref="K8:K9" si="3">F8-E8</f>
        <v>2.2804888954474265</v>
      </c>
      <c r="L8" s="31">
        <f t="shared" ref="L8:L49" si="4">F8-D8</f>
        <v>3.9935044092370475E-2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9.1351890611217978</v>
      </c>
      <c r="C9" s="32">
        <f>'Occ T2'!C9</f>
        <v>9.7913400801156758</v>
      </c>
      <c r="D9" s="32">
        <f>'Occ T2'!D9</f>
        <v>10.210349877210076</v>
      </c>
      <c r="E9" s="32">
        <f>'Occ T2'!E9</f>
        <v>10.611561633737681</v>
      </c>
      <c r="F9" s="32">
        <f>'Occ T2'!F9</f>
        <v>12.420722398482779</v>
      </c>
      <c r="H9" s="31">
        <f t="shared" si="0"/>
        <v>0.65615101899387795</v>
      </c>
      <c r="I9" s="31">
        <f t="shared" si="1"/>
        <v>0.41900979709440023</v>
      </c>
      <c r="J9" s="31">
        <f t="shared" si="2"/>
        <v>0.40121175652760499</v>
      </c>
      <c r="K9" s="31">
        <f t="shared" si="3"/>
        <v>1.8091607647450978</v>
      </c>
      <c r="L9" s="31">
        <f t="shared" si="4"/>
        <v>2.2103725212727028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58.409921470548277</v>
      </c>
      <c r="C11" s="31">
        <f>'Occ T1'!C9</f>
        <v>68.774685614639026</v>
      </c>
      <c r="D11" s="31">
        <f>'Occ T1'!D9</f>
        <v>72.254850719628152</v>
      </c>
      <c r="E11" s="31">
        <f>'Occ T1'!E9</f>
        <v>77.232588783138354</v>
      </c>
      <c r="F11" s="31">
        <f>'Occ T1'!F9</f>
        <v>86.658155742715564</v>
      </c>
      <c r="H11" s="31">
        <f>C11-B11</f>
        <v>10.364764144090749</v>
      </c>
      <c r="I11" s="31">
        <f t="shared" ref="I11:I49" si="5">D11-C11</f>
        <v>3.4801651049891262</v>
      </c>
      <c r="J11" s="31">
        <f>E11-D11</f>
        <v>4.977738063510202</v>
      </c>
      <c r="K11" s="31">
        <f>F11-E11</f>
        <v>9.4255669595772105</v>
      </c>
      <c r="L11" s="31">
        <f t="shared" si="4"/>
        <v>14.403305023087412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16.050655566517165</v>
      </c>
      <c r="C12" s="10">
        <f>'Occ T2'!C10</f>
        <v>19.273672821371047</v>
      </c>
      <c r="D12" s="10">
        <f>'Occ T2'!D10</f>
        <v>20.2762049086685</v>
      </c>
      <c r="E12" s="10">
        <f>'Occ T2'!E10</f>
        <v>24.62026709782937</v>
      </c>
      <c r="F12" s="10">
        <f>'Occ T2'!F10</f>
        <v>28.346831769762154</v>
      </c>
      <c r="H12" s="11">
        <f t="shared" ref="H12:K14" si="6">C12-B12</f>
        <v>3.2230172548538825</v>
      </c>
      <c r="I12" s="31">
        <f t="shared" si="5"/>
        <v>1.0025320872974532</v>
      </c>
      <c r="J12" s="11">
        <f t="shared" si="6"/>
        <v>4.3440621891608693</v>
      </c>
      <c r="K12" s="11">
        <f t="shared" si="6"/>
        <v>3.7265646719327847</v>
      </c>
      <c r="L12" s="31">
        <f t="shared" si="4"/>
        <v>8.070626861093654</v>
      </c>
    </row>
    <row r="13" spans="1:12" x14ac:dyDescent="0.2">
      <c r="A13" s="10" t="str">
        <f>'Occ T2'!A11</f>
        <v>22 Health professionals</v>
      </c>
      <c r="B13" s="10">
        <f>'Occ T2'!B11</f>
        <v>13.988461102141036</v>
      </c>
      <c r="C13" s="10">
        <f>'Occ T2'!C11</f>
        <v>17.240009576644617</v>
      </c>
      <c r="D13" s="10">
        <f>'Occ T2'!D11</f>
        <v>17.026430375213597</v>
      </c>
      <c r="E13" s="10">
        <f>'Occ T2'!E11</f>
        <v>16.709297574166172</v>
      </c>
      <c r="F13" s="10">
        <f>'Occ T2'!F11</f>
        <v>17.922029450474579</v>
      </c>
      <c r="H13" s="11">
        <f t="shared" si="6"/>
        <v>3.251548474503581</v>
      </c>
      <c r="I13" s="31">
        <f t="shared" si="5"/>
        <v>-0.21357920143102049</v>
      </c>
      <c r="J13" s="11">
        <f t="shared" si="6"/>
        <v>-0.31713280104742481</v>
      </c>
      <c r="K13" s="11">
        <f t="shared" si="6"/>
        <v>1.212731876308407</v>
      </c>
      <c r="L13" s="31">
        <f t="shared" si="4"/>
        <v>0.89559907526098215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12.654275376861333</v>
      </c>
      <c r="C14" s="10">
        <f>'Occ T2'!C12</f>
        <v>12.833877874271598</v>
      </c>
      <c r="D14" s="10">
        <f>'Occ T2'!D12</f>
        <v>13.68261574076346</v>
      </c>
      <c r="E14" s="10">
        <f>'Occ T2'!E12</f>
        <v>13.666646837279673</v>
      </c>
      <c r="F14" s="10">
        <f>'Occ T2'!F12</f>
        <v>15.263091433981497</v>
      </c>
      <c r="H14" s="11">
        <f t="shared" si="6"/>
        <v>0.17960249741026502</v>
      </c>
      <c r="I14" s="31">
        <f t="shared" si="5"/>
        <v>0.84873786649186123</v>
      </c>
      <c r="J14" s="11">
        <f t="shared" si="6"/>
        <v>-1.5968903483786434E-2</v>
      </c>
      <c r="K14" s="11">
        <f t="shared" si="6"/>
        <v>1.5964445967018239</v>
      </c>
      <c r="L14" s="31">
        <f t="shared" si="4"/>
        <v>1.5804756932180375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15.716529425028739</v>
      </c>
      <c r="C15" s="10">
        <f>'Occ T2'!C13</f>
        <v>19.427125342351765</v>
      </c>
      <c r="D15" s="10">
        <f>'Occ T2'!D13</f>
        <v>21.269599694982592</v>
      </c>
      <c r="E15" s="10">
        <f>'Occ T2'!E13</f>
        <v>22.236377273863145</v>
      </c>
      <c r="F15" s="10">
        <f>'Occ T2'!F13</f>
        <v>25.126203088497334</v>
      </c>
      <c r="H15" s="11">
        <f t="shared" ref="H15" si="7">C15-B15</f>
        <v>3.7105959173230261</v>
      </c>
      <c r="I15" s="31">
        <f t="shared" si="5"/>
        <v>1.8424743526308269</v>
      </c>
      <c r="J15" s="11">
        <f t="shared" ref="J15" si="8">E15-D15</f>
        <v>0.96677757888055282</v>
      </c>
      <c r="K15" s="11">
        <f t="shared" ref="K15" si="9">F15-E15</f>
        <v>2.8898258146341895</v>
      </c>
      <c r="L15" s="31">
        <f t="shared" si="4"/>
        <v>3.8566033935147424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38.003032539459738</v>
      </c>
      <c r="C17" s="31">
        <f>'Occ T1'!C10</f>
        <v>42.069075743705582</v>
      </c>
      <c r="D17" s="31">
        <f>'Occ T1'!D10</f>
        <v>43.564672037750178</v>
      </c>
      <c r="E17" s="31">
        <f>'Occ T1'!E10</f>
        <v>46.135428576470972</v>
      </c>
      <c r="F17" s="31">
        <f>'Occ T1'!F10</f>
        <v>51.209312953501602</v>
      </c>
      <c r="H17" s="31">
        <f t="shared" ref="H17:K21" si="10">C17-B17</f>
        <v>4.0660432042458439</v>
      </c>
      <c r="I17" s="31">
        <f t="shared" si="5"/>
        <v>1.4955962940445957</v>
      </c>
      <c r="J17" s="31">
        <f t="shared" si="10"/>
        <v>2.5707565387207936</v>
      </c>
      <c r="K17" s="31">
        <f t="shared" si="10"/>
        <v>5.0738843770306303</v>
      </c>
      <c r="L17" s="31">
        <f t="shared" si="4"/>
        <v>7.6446409157514239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5.150769648548791</v>
      </c>
      <c r="C18" s="10">
        <f>'Occ T2'!C14</f>
        <v>6.1767891224512717</v>
      </c>
      <c r="D18" s="10">
        <f>'Occ T2'!D14</f>
        <v>6.6626086416837822</v>
      </c>
      <c r="E18" s="10">
        <f>'Occ T2'!E14</f>
        <v>6.2347438367146601</v>
      </c>
      <c r="F18" s="10">
        <f>'Occ T2'!F14</f>
        <v>6.7710419623094893</v>
      </c>
      <c r="H18" s="11">
        <f t="shared" si="10"/>
        <v>1.0260194739024806</v>
      </c>
      <c r="I18" s="31">
        <f t="shared" si="5"/>
        <v>0.48581951923251054</v>
      </c>
      <c r="J18" s="11">
        <f t="shared" si="10"/>
        <v>-0.42786480496912205</v>
      </c>
      <c r="K18" s="11">
        <f t="shared" si="10"/>
        <v>0.53629812559482914</v>
      </c>
      <c r="L18" s="31">
        <f t="shared" si="4"/>
        <v>0.1084333206257071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5.8847796683082922</v>
      </c>
      <c r="C19" s="10">
        <f>'Occ T2'!C15</f>
        <v>6.937567744459967</v>
      </c>
      <c r="D19" s="10">
        <f>'Occ T2'!D15</f>
        <v>6.9814854201024907</v>
      </c>
      <c r="E19" s="10">
        <f>'Occ T2'!E15</f>
        <v>11.142910971322809</v>
      </c>
      <c r="F19" s="10">
        <f>'Occ T2'!F15</f>
        <v>13.228093857664142</v>
      </c>
      <c r="H19" s="11">
        <f t="shared" si="10"/>
        <v>1.0527880761516748</v>
      </c>
      <c r="I19" s="31">
        <f t="shared" si="5"/>
        <v>4.391767564252369E-2</v>
      </c>
      <c r="J19" s="11">
        <f t="shared" si="10"/>
        <v>4.1614255512203187</v>
      </c>
      <c r="K19" s="11">
        <f t="shared" si="10"/>
        <v>2.0851828863413324</v>
      </c>
      <c r="L19" s="31">
        <f t="shared" si="4"/>
        <v>6.2466084375616511</v>
      </c>
    </row>
    <row r="20" spans="1:12" x14ac:dyDescent="0.2">
      <c r="A20" s="10" t="str">
        <f>'Occ T2'!A16</f>
        <v>33 Protective service occupations</v>
      </c>
      <c r="B20" s="10">
        <f>'Occ T2'!B16</f>
        <v>3.4884479031768301</v>
      </c>
      <c r="C20" s="10">
        <f>'Occ T2'!C16</f>
        <v>3.4076187896672523</v>
      </c>
      <c r="D20" s="10">
        <f>'Occ T2'!D16</f>
        <v>3.6066547434795746</v>
      </c>
      <c r="E20" s="10">
        <f>'Occ T2'!E16</f>
        <v>3.1238006687311271</v>
      </c>
      <c r="F20" s="10">
        <f>'Occ T2'!F16</f>
        <v>3.4559868523503683</v>
      </c>
      <c r="H20" s="11">
        <f t="shared" si="10"/>
        <v>-8.0829113509577777E-2</v>
      </c>
      <c r="I20" s="31">
        <f t="shared" si="5"/>
        <v>0.19903595381232231</v>
      </c>
      <c r="J20" s="11">
        <f t="shared" si="10"/>
        <v>-0.48285407474844755</v>
      </c>
      <c r="K20" s="11">
        <f t="shared" si="10"/>
        <v>0.33218618361924124</v>
      </c>
      <c r="L20" s="31">
        <f t="shared" si="4"/>
        <v>-0.15066789112920631</v>
      </c>
    </row>
    <row r="21" spans="1:12" x14ac:dyDescent="0.2">
      <c r="A21" s="10" t="str">
        <f>'Occ T2'!A17</f>
        <v>34 Culture, media and sports occupations</v>
      </c>
      <c r="B21" s="10">
        <f>'Occ T2'!B17</f>
        <v>5.5268541723290454</v>
      </c>
      <c r="C21" s="10">
        <f>'Occ T2'!C17</f>
        <v>5.8289813343598125</v>
      </c>
      <c r="D21" s="10">
        <f>'Occ T2'!D17</f>
        <v>5.9817851185895119</v>
      </c>
      <c r="E21" s="10">
        <f>'Occ T2'!E17</f>
        <v>5.0842386782419631</v>
      </c>
      <c r="F21" s="10">
        <f>'Occ T2'!F17</f>
        <v>5.6255906138908314</v>
      </c>
      <c r="H21" s="11">
        <f t="shared" si="10"/>
        <v>0.30212716203076706</v>
      </c>
      <c r="I21" s="31">
        <f t="shared" si="5"/>
        <v>0.15280378422969942</v>
      </c>
      <c r="J21" s="11">
        <f t="shared" si="10"/>
        <v>-0.89754644034754882</v>
      </c>
      <c r="K21" s="11">
        <f t="shared" si="10"/>
        <v>0.5413519356488683</v>
      </c>
      <c r="L21" s="31">
        <f t="shared" si="4"/>
        <v>-0.35619450469868053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17.95218114709678</v>
      </c>
      <c r="C22" s="10">
        <f>'Occ T2'!C18</f>
        <v>19.718118752767282</v>
      </c>
      <c r="D22" s="10">
        <f>'Occ T2'!D18</f>
        <v>20.332138113894821</v>
      </c>
      <c r="E22" s="10">
        <f>'Occ T2'!E18</f>
        <v>20.549734421460407</v>
      </c>
      <c r="F22" s="10">
        <f>'Occ T2'!F18</f>
        <v>22.128599667286771</v>
      </c>
      <c r="H22" s="11">
        <f t="shared" ref="H22" si="11">C22-B22</f>
        <v>1.7659376056705014</v>
      </c>
      <c r="I22" s="31">
        <f t="shared" si="5"/>
        <v>0.6140193611275393</v>
      </c>
      <c r="J22" s="11">
        <f t="shared" ref="J22" si="12">E22-D22</f>
        <v>0.21759630756558579</v>
      </c>
      <c r="K22" s="11">
        <f t="shared" ref="K22" si="13">F22-E22</f>
        <v>1.5788652458263641</v>
      </c>
      <c r="L22" s="31">
        <f t="shared" si="4"/>
        <v>1.7964615533919499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40.379034533890731</v>
      </c>
      <c r="C24" s="31">
        <f>'Occ T1'!C11</f>
        <v>39.056482916390124</v>
      </c>
      <c r="D24" s="31">
        <f>'Occ T1'!D11</f>
        <v>40.092042779076976</v>
      </c>
      <c r="E24" s="31">
        <f>'Occ T1'!E11</f>
        <v>41.024980222581007</v>
      </c>
      <c r="F24" s="31">
        <f>'Occ T1'!F11</f>
        <v>39.050770151200929</v>
      </c>
      <c r="H24" s="31">
        <f t="shared" ref="H24:K26" si="14">C24-B24</f>
        <v>-1.3225516175006078</v>
      </c>
      <c r="I24" s="31">
        <f t="shared" si="5"/>
        <v>1.0355598626868527</v>
      </c>
      <c r="J24" s="31">
        <f t="shared" si="14"/>
        <v>0.93293744350403074</v>
      </c>
      <c r="K24" s="31">
        <f t="shared" si="14"/>
        <v>-1.9742100713800781</v>
      </c>
      <c r="L24" s="31">
        <f t="shared" si="4"/>
        <v>-1.0412726278760474</v>
      </c>
    </row>
    <row r="25" spans="1:12" x14ac:dyDescent="0.2">
      <c r="A25" t="str">
        <f>'Occ T2'!A19</f>
        <v>41 Administrative occupations</v>
      </c>
      <c r="B25" s="32">
        <f>'Occ T2'!B19</f>
        <v>32.685920067305119</v>
      </c>
      <c r="C25" s="32">
        <f>'Occ T2'!C19</f>
        <v>32.107616878531623</v>
      </c>
      <c r="D25" s="32">
        <f>'Occ T2'!D19</f>
        <v>33.3253943093017</v>
      </c>
      <c r="E25" s="32">
        <f>'Occ T2'!E19</f>
        <v>34.70830646115423</v>
      </c>
      <c r="F25" s="32">
        <f>'Occ T2'!F19</f>
        <v>34.781043027734128</v>
      </c>
      <c r="H25" s="11">
        <f t="shared" si="14"/>
        <v>-0.5783031887734964</v>
      </c>
      <c r="I25" s="31">
        <f t="shared" si="5"/>
        <v>1.2177774307700773</v>
      </c>
      <c r="J25" s="11">
        <f t="shared" si="14"/>
        <v>1.3829121518525298</v>
      </c>
      <c r="K25" s="11">
        <f t="shared" si="14"/>
        <v>7.2736566579898465E-2</v>
      </c>
      <c r="L25" s="31">
        <f t="shared" si="4"/>
        <v>1.4556487184324283</v>
      </c>
    </row>
    <row r="26" spans="1:12" x14ac:dyDescent="0.2">
      <c r="A26" t="str">
        <f>'Occ T2'!A20</f>
        <v>42 Secretarial and related occupations</v>
      </c>
      <c r="B26" s="32">
        <f>'Occ T2'!B20</f>
        <v>7.6931144665856133</v>
      </c>
      <c r="C26" s="32">
        <f>'Occ T2'!C20</f>
        <v>6.9488660378585037</v>
      </c>
      <c r="D26" s="32">
        <f>'Occ T2'!D20</f>
        <v>6.7666484697752765</v>
      </c>
      <c r="E26" s="32">
        <f>'Occ T2'!E20</f>
        <v>6.3166737614267756</v>
      </c>
      <c r="F26" s="32">
        <f>'Occ T2'!F20</f>
        <v>4.2697271234667999</v>
      </c>
      <c r="H26" s="11">
        <f t="shared" si="14"/>
        <v>-0.74424842872710961</v>
      </c>
      <c r="I26" s="31">
        <f t="shared" si="5"/>
        <v>-0.1822175680832272</v>
      </c>
      <c r="J26" s="11">
        <f t="shared" si="14"/>
        <v>-0.44997470834850084</v>
      </c>
      <c r="K26" s="11">
        <f t="shared" si="14"/>
        <v>-2.0469466379599757</v>
      </c>
      <c r="L26" s="31">
        <f t="shared" si="4"/>
        <v>-2.4969213463084765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45.057614002628164</v>
      </c>
      <c r="C28" s="31">
        <f>'Occ T1'!C12</f>
        <v>47.910034785751513</v>
      </c>
      <c r="D28" s="31">
        <f>'Occ T1'!D12</f>
        <v>40.679959854925833</v>
      </c>
      <c r="E28" s="31">
        <f>'Occ T1'!E12</f>
        <v>40.02303727104411</v>
      </c>
      <c r="F28" s="31">
        <f>'Occ T1'!F12</f>
        <v>37.723997218452951</v>
      </c>
      <c r="H28" s="31">
        <f t="shared" ref="H28:K30" si="15">C28-B28</f>
        <v>2.8524207831233497</v>
      </c>
      <c r="I28" s="31">
        <f t="shared" si="5"/>
        <v>-7.2300749308256798</v>
      </c>
      <c r="J28" s="31">
        <f t="shared" si="15"/>
        <v>-0.6569225838817232</v>
      </c>
      <c r="K28" s="31">
        <f t="shared" si="15"/>
        <v>-2.2990400525911596</v>
      </c>
      <c r="L28" s="31">
        <f t="shared" si="4"/>
        <v>-2.9559626364728828</v>
      </c>
    </row>
    <row r="29" spans="1:12" x14ac:dyDescent="0.2">
      <c r="A29" s="10" t="str">
        <f>'Occ T2'!A21</f>
        <v>51 Skilled agricultural and related trades</v>
      </c>
      <c r="B29" s="10">
        <f>'Occ T2'!B21</f>
        <v>8.9841239096406174</v>
      </c>
      <c r="C29" s="10">
        <f>'Occ T2'!C21</f>
        <v>7.8656376167525472</v>
      </c>
      <c r="D29" s="10">
        <f>'Occ T2'!D21</f>
        <v>6.4231916280497341</v>
      </c>
      <c r="E29" s="10">
        <f>'Occ T2'!E21</f>
        <v>6.2836478290192055</v>
      </c>
      <c r="F29" s="10">
        <f>'Occ T2'!F21</f>
        <v>6.3204685479162883</v>
      </c>
      <c r="H29" s="11">
        <f t="shared" si="15"/>
        <v>-1.1184862928880701</v>
      </c>
      <c r="I29" s="31">
        <f t="shared" si="5"/>
        <v>-1.4424459887028132</v>
      </c>
      <c r="J29" s="11">
        <f t="shared" si="15"/>
        <v>-0.1395437990305286</v>
      </c>
      <c r="K29" s="11">
        <f t="shared" si="15"/>
        <v>3.6820718897082827E-2</v>
      </c>
      <c r="L29" s="31">
        <f t="shared" si="4"/>
        <v>-0.10272308013344578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16.735117185855863</v>
      </c>
      <c r="C30" s="10">
        <f>'Occ T2'!C22</f>
        <v>18.030849717711821</v>
      </c>
      <c r="D30" s="10">
        <f>'Occ T2'!D22</f>
        <v>15.052769973223571</v>
      </c>
      <c r="E30" s="10">
        <f>'Occ T2'!E22</f>
        <v>14.829182602820067</v>
      </c>
      <c r="F30" s="10">
        <f>'Occ T2'!F22</f>
        <v>14.00235742829617</v>
      </c>
      <c r="H30" s="11">
        <f t="shared" si="15"/>
        <v>1.2957325318559576</v>
      </c>
      <c r="I30" s="31">
        <f t="shared" si="5"/>
        <v>-2.9780797444882499</v>
      </c>
      <c r="J30" s="11">
        <f t="shared" si="15"/>
        <v>-0.22358737040350363</v>
      </c>
      <c r="K30" s="11">
        <f t="shared" si="15"/>
        <v>-0.82682517452389703</v>
      </c>
      <c r="L30" s="31">
        <f t="shared" si="4"/>
        <v>-1.0504125449274007</v>
      </c>
    </row>
    <row r="31" spans="1:12" x14ac:dyDescent="0.2">
      <c r="A31" s="10" t="str">
        <f>'Occ T2'!A23</f>
        <v>53 Skilled construction and building trades</v>
      </c>
      <c r="B31" s="10">
        <f>'Occ T2'!B23</f>
        <v>12.280382263541714</v>
      </c>
      <c r="C31" s="10">
        <f>'Occ T2'!C23</f>
        <v>15.645699294023268</v>
      </c>
      <c r="D31" s="10">
        <f>'Occ T2'!D23</f>
        <v>12.73064512135444</v>
      </c>
      <c r="E31" s="10">
        <f>'Occ T2'!E23</f>
        <v>12.297149801359623</v>
      </c>
      <c r="F31" s="10">
        <f>'Occ T2'!F23</f>
        <v>10.671727345981086</v>
      </c>
      <c r="H31" s="11">
        <f t="shared" ref="H31:H32" si="16">C31-B31</f>
        <v>3.3653170304815543</v>
      </c>
      <c r="I31" s="31">
        <f t="shared" si="5"/>
        <v>-2.9150541726688282</v>
      </c>
      <c r="J31" s="11">
        <f t="shared" ref="J31:J32" si="17">E31-D31</f>
        <v>-0.43349531999481705</v>
      </c>
      <c r="K31" s="11">
        <f t="shared" ref="K31:K32" si="18">F31-E31</f>
        <v>-1.625422455378537</v>
      </c>
      <c r="L31" s="31">
        <f t="shared" si="4"/>
        <v>-2.0589177753733541</v>
      </c>
    </row>
    <row r="32" spans="1:12" x14ac:dyDescent="0.2">
      <c r="A32" s="10" t="str">
        <f>'Occ T2'!A24</f>
        <v>54 Textiles, printing and other skilled trades</v>
      </c>
      <c r="B32" s="10">
        <f>'Occ T2'!B24</f>
        <v>7.0579906435899691</v>
      </c>
      <c r="C32" s="10">
        <f>'Occ T2'!C24</f>
        <v>6.3678481572638779</v>
      </c>
      <c r="D32" s="10">
        <f>'Occ T2'!D24</f>
        <v>6.4733531322980884</v>
      </c>
      <c r="E32" s="10">
        <f>'Occ T2'!E24</f>
        <v>6.6130570378452171</v>
      </c>
      <c r="F32" s="10">
        <f>'Occ T2'!F24</f>
        <v>6.729443896259407</v>
      </c>
      <c r="H32" s="11">
        <f t="shared" si="16"/>
        <v>-0.69014248632609121</v>
      </c>
      <c r="I32" s="31">
        <f t="shared" si="5"/>
        <v>0.10550497503421052</v>
      </c>
      <c r="J32" s="11">
        <f t="shared" si="17"/>
        <v>0.13970390554712875</v>
      </c>
      <c r="K32" s="11">
        <f t="shared" si="18"/>
        <v>0.11638685841418983</v>
      </c>
      <c r="L32" s="31">
        <f t="shared" si="4"/>
        <v>0.25609076396131858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33.361224377267433</v>
      </c>
      <c r="C34" s="31">
        <f>'Occ T1'!C13</f>
        <v>33.376626551529704</v>
      </c>
      <c r="D34" s="31">
        <f>'Occ T1'!D13</f>
        <v>31.920262016781045</v>
      </c>
      <c r="E34" s="31">
        <f>'Occ T1'!E13</f>
        <v>32.42186418835783</v>
      </c>
      <c r="F34" s="31">
        <f>'Occ T1'!F13</f>
        <v>34.950000946744787</v>
      </c>
      <c r="H34" s="31">
        <f t="shared" ref="H34:K36" si="19">C34-B34</f>
        <v>1.5402174262270307E-2</v>
      </c>
      <c r="I34" s="31">
        <f t="shared" si="5"/>
        <v>-1.4563645347486585</v>
      </c>
      <c r="J34" s="31">
        <f t="shared" si="19"/>
        <v>0.50160217157678488</v>
      </c>
      <c r="K34" s="31">
        <f t="shared" si="19"/>
        <v>2.5281367583869567</v>
      </c>
      <c r="L34" s="31">
        <f t="shared" si="4"/>
        <v>3.0297389299637416</v>
      </c>
    </row>
    <row r="35" spans="1:12" x14ac:dyDescent="0.2">
      <c r="A35" s="10" t="str">
        <f>'Occ T2'!A25</f>
        <v>61 Caring personal service occupations</v>
      </c>
      <c r="B35" s="10">
        <f>'Occ T2'!B25</f>
        <v>25.213647993322166</v>
      </c>
      <c r="C35" s="10">
        <f>'Occ T2'!C25</f>
        <v>26.008529373643785</v>
      </c>
      <c r="D35" s="10">
        <f>'Occ T2'!D25</f>
        <v>25.108076134884829</v>
      </c>
      <c r="E35" s="10">
        <f>'Occ T2'!E25</f>
        <v>26.168795612303317</v>
      </c>
      <c r="F35" s="10">
        <f>'Occ T2'!F25</f>
        <v>28.520736638102896</v>
      </c>
      <c r="G35" s="10"/>
      <c r="H35" s="11">
        <f t="shared" si="19"/>
        <v>0.7948813803216197</v>
      </c>
      <c r="I35" s="31">
        <f t="shared" si="5"/>
        <v>-0.90045323875895633</v>
      </c>
      <c r="J35" s="11">
        <f t="shared" si="19"/>
        <v>1.0607194774184876</v>
      </c>
      <c r="K35" s="11">
        <f t="shared" si="19"/>
        <v>2.3519410257995794</v>
      </c>
      <c r="L35" s="31">
        <f t="shared" si="4"/>
        <v>3.412660503218067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7.817482823450562</v>
      </c>
      <c r="C36" s="10">
        <f>'Occ T2'!C26</f>
        <v>7.0889067847778211</v>
      </c>
      <c r="D36" s="10">
        <f>'Occ T2'!D26</f>
        <v>6.4729608499034352</v>
      </c>
      <c r="E36" s="10">
        <f>'Occ T2'!E26</f>
        <v>5.9968370651173197</v>
      </c>
      <c r="F36" s="10">
        <f>'Occ T2'!F26</f>
        <v>6.1462120872531436</v>
      </c>
      <c r="G36" s="10"/>
      <c r="H36" s="11">
        <f t="shared" si="19"/>
        <v>-0.7285760386727409</v>
      </c>
      <c r="I36" s="31">
        <f t="shared" si="5"/>
        <v>-0.61594593487438587</v>
      </c>
      <c r="J36" s="11">
        <f t="shared" si="19"/>
        <v>-0.4761237847861155</v>
      </c>
      <c r="K36" s="11">
        <f t="shared" si="19"/>
        <v>0.14937502213582388</v>
      </c>
      <c r="L36" s="31">
        <f t="shared" si="4"/>
        <v>-0.32674876265029162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0.33009356049469979</v>
      </c>
      <c r="C37" s="10">
        <f>'Occ T2'!C27</f>
        <v>0.27919039310809823</v>
      </c>
      <c r="D37" s="10">
        <f>'Occ T2'!D27</f>
        <v>0.33922503199278353</v>
      </c>
      <c r="E37" s="10">
        <f>'Occ T2'!E27</f>
        <v>0.25623151093719099</v>
      </c>
      <c r="F37" s="10">
        <f>'Occ T2'!F27</f>
        <v>0.28305222138874875</v>
      </c>
      <c r="G37" s="10"/>
      <c r="H37" s="11">
        <f t="shared" ref="H37" si="20">C37-B37</f>
        <v>-5.0903167386601555E-2</v>
      </c>
      <c r="I37" s="31">
        <f t="shared" ref="I37" si="21">D37-C37</f>
        <v>6.0034638884685299E-2</v>
      </c>
      <c r="J37" s="11">
        <f t="shared" ref="J37" si="22">E37-D37</f>
        <v>-8.2993521055592545E-2</v>
      </c>
      <c r="K37" s="11">
        <f t="shared" ref="K37" si="23">F37-E37</f>
        <v>2.6820710451557761E-2</v>
      </c>
      <c r="L37" s="31">
        <f t="shared" ref="L37" si="24">F37-D37</f>
        <v>-5.6172810604034784E-2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27.292188146049821</v>
      </c>
      <c r="C39" s="31">
        <f>'Occ T1'!C14</f>
        <v>26.693458119837896</v>
      </c>
      <c r="D39" s="31">
        <f>'Occ T1'!D14</f>
        <v>26.439516238780485</v>
      </c>
      <c r="E39" s="31">
        <f>'Occ T1'!E14</f>
        <v>26.819967509932461</v>
      </c>
      <c r="F39" s="31">
        <f>'Occ T1'!F14</f>
        <v>27.507660128777463</v>
      </c>
      <c r="H39" s="31">
        <f>C39-B39</f>
        <v>-0.59873002621192484</v>
      </c>
      <c r="I39" s="31">
        <f t="shared" si="5"/>
        <v>-0.25394188105741122</v>
      </c>
      <c r="J39" s="31">
        <f>E39-D39</f>
        <v>0.3804512711519763</v>
      </c>
      <c r="K39" s="31">
        <f>F39-E39</f>
        <v>0.6876926188450021</v>
      </c>
      <c r="L39" s="31">
        <f t="shared" si="4"/>
        <v>1.0681438899969784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21.69964583795289</v>
      </c>
      <c r="C40" s="126">
        <f>'Occ T2'!C28</f>
        <v>20.575753062224358</v>
      </c>
      <c r="D40" s="126">
        <f>'Occ T2'!D28</f>
        <v>20.205775477287627</v>
      </c>
      <c r="E40" s="126">
        <f>'Occ T2'!E28</f>
        <v>19.75029126238644</v>
      </c>
      <c r="F40" s="126">
        <f>'Occ T2'!F28</f>
        <v>19.424890453331766</v>
      </c>
      <c r="G40"/>
      <c r="H40" s="11">
        <f>C40-B40</f>
        <v>-1.1238927757285317</v>
      </c>
      <c r="I40" s="31">
        <f t="shared" si="5"/>
        <v>-0.36997758493673061</v>
      </c>
      <c r="J40" s="11">
        <f t="shared" ref="J40" si="25">E40-D40</f>
        <v>-0.45548421490118685</v>
      </c>
      <c r="K40" s="11">
        <f t="shared" ref="K40" si="26">F40-E40</f>
        <v>-0.32540080905467406</v>
      </c>
      <c r="L40" s="31">
        <f t="shared" si="4"/>
        <v>-0.7808850239558609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5.5925423080969301</v>
      </c>
      <c r="C41" s="126">
        <f>'Occ T2'!C29</f>
        <v>6.117705057613537</v>
      </c>
      <c r="D41" s="126">
        <f>'Occ T2'!D29</f>
        <v>6.2337407614928555</v>
      </c>
      <c r="E41" s="126">
        <f>'Occ T2'!E29</f>
        <v>7.0696762475460195</v>
      </c>
      <c r="F41" s="126">
        <f>'Occ T2'!F29</f>
        <v>8.0827696754456966</v>
      </c>
      <c r="G41"/>
      <c r="H41" s="11">
        <f t="shared" ref="H41" si="27">C41-B41</f>
        <v>0.52516274951660691</v>
      </c>
      <c r="I41" s="31">
        <f t="shared" si="5"/>
        <v>0.1160357038793185</v>
      </c>
      <c r="J41" s="11">
        <f t="shared" ref="J41" si="28">E41-D41</f>
        <v>0.83593548605316403</v>
      </c>
      <c r="K41" s="11">
        <f t="shared" ref="K41" si="29">F41-E41</f>
        <v>1.013093427899677</v>
      </c>
      <c r="L41" s="31">
        <f t="shared" si="4"/>
        <v>1.8490289139528411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28.338704181122104</v>
      </c>
      <c r="C43" s="31">
        <f>'Occ T1'!C15</f>
        <v>29.800905787185311</v>
      </c>
      <c r="D43" s="31">
        <f>'Occ T1'!D15</f>
        <v>26.007897103976369</v>
      </c>
      <c r="E43" s="31">
        <f>'Occ T1'!E15</f>
        <v>26.970085882184172</v>
      </c>
      <c r="F43" s="31">
        <f>'Occ T1'!F15</f>
        <v>26.348441884628123</v>
      </c>
      <c r="H43" s="31">
        <f t="shared" ref="H43:K45" si="30">C43-B43</f>
        <v>1.462201606063207</v>
      </c>
      <c r="I43" s="31">
        <f t="shared" si="5"/>
        <v>-3.7930086832089422</v>
      </c>
      <c r="J43" s="31">
        <f t="shared" si="30"/>
        <v>0.96218877820780335</v>
      </c>
      <c r="K43" s="31">
        <f t="shared" si="30"/>
        <v>-0.62164399755604904</v>
      </c>
      <c r="L43" s="31">
        <f t="shared" si="4"/>
        <v>0.34054478065175431</v>
      </c>
    </row>
    <row r="44" spans="1:12" x14ac:dyDescent="0.2">
      <c r="A44" s="10" t="str">
        <f>'Occ T2'!A30</f>
        <v>81 Process, plant and machine operatives</v>
      </c>
      <c r="B44" s="10">
        <f>'Occ T2'!B30</f>
        <v>14.967783376689281</v>
      </c>
      <c r="C44" s="10">
        <f>'Occ T2'!C30</f>
        <v>15.042487678239599</v>
      </c>
      <c r="D44" s="10">
        <f>'Occ T2'!D30</f>
        <v>13.063744095944887</v>
      </c>
      <c r="E44" s="10">
        <f>'Occ T2'!E30</f>
        <v>13.596800683154671</v>
      </c>
      <c r="F44" s="10">
        <f>'Occ T2'!F30</f>
        <v>12.795752498465106</v>
      </c>
      <c r="H44" s="11">
        <f t="shared" si="30"/>
        <v>7.4704301550317709E-2</v>
      </c>
      <c r="I44" s="31">
        <f t="shared" si="5"/>
        <v>-1.9787435822947117</v>
      </c>
      <c r="J44" s="11">
        <f t="shared" si="30"/>
        <v>0.53305658720978322</v>
      </c>
      <c r="K44" s="11">
        <f t="shared" si="30"/>
        <v>-0.80104818468956474</v>
      </c>
      <c r="L44" s="31">
        <f t="shared" si="4"/>
        <v>-0.26799159747978152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13.370920804432821</v>
      </c>
      <c r="C45" s="10">
        <f>'Occ T2'!C31</f>
        <v>14.758418108945712</v>
      </c>
      <c r="D45" s="10">
        <f>'Occ T2'!D31</f>
        <v>12.944153008031481</v>
      </c>
      <c r="E45" s="10">
        <f>'Occ T2'!E31</f>
        <v>13.373285199029501</v>
      </c>
      <c r="F45" s="10">
        <f>'Occ T2'!F31</f>
        <v>13.552689386163019</v>
      </c>
      <c r="H45" s="11">
        <f t="shared" si="30"/>
        <v>1.3874973045128911</v>
      </c>
      <c r="I45" s="31">
        <f t="shared" si="5"/>
        <v>-1.8142651009142305</v>
      </c>
      <c r="J45" s="11">
        <f t="shared" si="30"/>
        <v>0.42913219099802014</v>
      </c>
      <c r="K45" s="11">
        <f t="shared" si="30"/>
        <v>0.17940418713351747</v>
      </c>
      <c r="L45" s="31">
        <f t="shared" si="4"/>
        <v>0.6085363781315376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40.155772080312502</v>
      </c>
      <c r="C47" s="31">
        <f>'Occ T1'!C16</f>
        <v>39.52759755065992</v>
      </c>
      <c r="D47" s="31">
        <f>'Occ T1'!D16</f>
        <v>35.186476861314475</v>
      </c>
      <c r="E47" s="31">
        <f>'Occ T1'!E16</f>
        <v>36.914067273352046</v>
      </c>
      <c r="F47" s="31">
        <f>'Occ T1'!F16</f>
        <v>36.804031020846729</v>
      </c>
      <c r="H47" s="31">
        <f t="shared" ref="H47:K49" si="31">C47-B47</f>
        <v>-0.62817452965258269</v>
      </c>
      <c r="I47" s="31">
        <f t="shared" si="5"/>
        <v>-4.3411206893454448</v>
      </c>
      <c r="J47" s="31">
        <f t="shared" si="31"/>
        <v>1.7275904120375714</v>
      </c>
      <c r="K47" s="31">
        <f t="shared" si="31"/>
        <v>-0.11003625250531712</v>
      </c>
      <c r="L47" s="31">
        <f t="shared" si="4"/>
        <v>1.6175541595322542</v>
      </c>
    </row>
    <row r="48" spans="1:12" x14ac:dyDescent="0.2">
      <c r="A48" s="10" t="str">
        <f>'Occ T2'!A32</f>
        <v>91 Elementary trades and related occupations</v>
      </c>
      <c r="B48" s="10">
        <f>'Occ T2'!B32</f>
        <v>8.4504142351770923</v>
      </c>
      <c r="C48" s="10">
        <f>'Occ T2'!C32</f>
        <v>7.5825918952971145</v>
      </c>
      <c r="D48" s="10">
        <f>'Occ T2'!D32</f>
        <v>6.3339568473054451</v>
      </c>
      <c r="E48" s="10">
        <f>'Occ T2'!E32</f>
        <v>10.858766370851793</v>
      </c>
      <c r="F48" s="10">
        <f>'Occ T2'!F32</f>
        <v>12.170431694137561</v>
      </c>
      <c r="H48" s="11">
        <f t="shared" si="31"/>
        <v>-0.86782233987997781</v>
      </c>
      <c r="I48" s="31">
        <f t="shared" si="5"/>
        <v>-1.2486350479916695</v>
      </c>
      <c r="J48" s="11">
        <f t="shared" si="31"/>
        <v>4.5248095235463479</v>
      </c>
      <c r="K48" s="11">
        <f t="shared" si="31"/>
        <v>1.3116653232857676</v>
      </c>
      <c r="L48" s="31">
        <f t="shared" si="4"/>
        <v>5.8364748468321155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31.705357845135413</v>
      </c>
      <c r="C49" s="10">
        <f>'Occ T2'!C33</f>
        <v>31.945005655362806</v>
      </c>
      <c r="D49" s="10">
        <f>'Occ T2'!D33</f>
        <v>28.852520014009031</v>
      </c>
      <c r="E49" s="10">
        <f>'Occ T2'!E33</f>
        <v>26.055300902500253</v>
      </c>
      <c r="F49" s="10">
        <f>'Occ T2'!F33</f>
        <v>24.633599326709167</v>
      </c>
      <c r="H49" s="11">
        <f t="shared" si="31"/>
        <v>0.23964781022739245</v>
      </c>
      <c r="I49" s="31">
        <f t="shared" si="5"/>
        <v>-3.0924856413537753</v>
      </c>
      <c r="J49" s="11">
        <f t="shared" si="31"/>
        <v>-2.7972191115087774</v>
      </c>
      <c r="K49" s="11">
        <f t="shared" si="31"/>
        <v>-1.4217015757910865</v>
      </c>
      <c r="L49" s="31">
        <f t="shared" si="4"/>
        <v>-4.2189206872998639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339.30599999999998</v>
      </c>
      <c r="C51" s="34">
        <f>'Occ T1'!C18</f>
        <v>360.46799999999973</v>
      </c>
      <c r="D51" s="34">
        <f>'Occ T1'!D18</f>
        <v>350.45099999999991</v>
      </c>
      <c r="E51" s="34">
        <f>'Occ T1'!E18</f>
        <v>360.00799999999987</v>
      </c>
      <c r="F51" s="34">
        <f>'Occ T1'!F18</f>
        <v>376.80799999999965</v>
      </c>
      <c r="G51" s="24"/>
      <c r="H51" s="34">
        <f>C51-B51</f>
        <v>21.16199999999975</v>
      </c>
      <c r="I51" s="205">
        <f>D51-C51</f>
        <v>-10.016999999999825</v>
      </c>
      <c r="J51" s="34">
        <f>E51-D51</f>
        <v>9.5569999999999595</v>
      </c>
      <c r="K51" s="34">
        <f>F51-E51</f>
        <v>16.799999999999784</v>
      </c>
      <c r="L51" s="205">
        <f>F51-D51</f>
        <v>26.356999999999744</v>
      </c>
    </row>
    <row r="53" spans="1:12" ht="15.75" x14ac:dyDescent="0.25">
      <c r="A53" s="19" t="str">
        <f>CONCATENATE(A1," (Continued)")</f>
        <v>Occupation Table 3  Employment Change by Occupation in Occupation Group (SOC 2020), 2015-2035, The Marches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4.1114471092472238</v>
      </c>
      <c r="C59" s="44">
        <f>IF(AND(D$5-C$5 &lt;&gt; 0,D7 &lt;&gt; 0,C7 &lt;&gt; 0),(EXP(LN(D7/C7)/(D$5-C$5))-1)*100,0)</f>
        <v>3.1455704502524551</v>
      </c>
      <c r="D59" s="44">
        <f>IF(AND(E$5-D$5 &lt;&gt; 0,E7 &lt;&gt; 0,D7 &lt;&gt; 0),(EXP(LN(E7/D7)/(E$5-D$5))-1)*100,0)</f>
        <v>-1.0961031862787074</v>
      </c>
      <c r="E59" s="44">
        <f>IF(AND(F$5-E$5 &lt;&gt; 0,F7 &lt;&gt; 0,E7 &lt;&gt; 0),(EXP(LN(F7/E7)/(F$5-E$5))-1)*100,0)</f>
        <v>1.1934902065141362</v>
      </c>
      <c r="F59" s="44">
        <f>IF(AND(F$5-D$5 &lt;&gt; 0,F7 &lt;&gt; 0,D7 &lt;&gt; 0),(EXP(LN(F7/D7)/(F$5-D$5))-1)*100,0)</f>
        <v>0.42446293503890509</v>
      </c>
      <c r="H59" s="44">
        <f>(B7/B$51)*100</f>
        <v>8.3430616224650347</v>
      </c>
      <c r="I59" s="44">
        <f>(C7/C$51)*100</f>
        <v>9.2266533867918223</v>
      </c>
      <c r="J59" s="44">
        <f>(D7/D$51)*100</f>
        <v>9.7889069763722905</v>
      </c>
      <c r="K59" s="44">
        <f>(E7/E$51)*100</f>
        <v>9.0181274563173606</v>
      </c>
      <c r="L59" s="44">
        <f>(F7/F$51)*100</f>
        <v>9.701394331630846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5.1825592329958647</v>
      </c>
      <c r="C60" s="44">
        <f t="shared" si="32"/>
        <v>2.6725123422349339</v>
      </c>
      <c r="D60" s="44">
        <f t="shared" si="32"/>
        <v>-1.9330734309739306</v>
      </c>
      <c r="E60" s="44">
        <f t="shared" si="32"/>
        <v>0.99750333274810643</v>
      </c>
      <c r="F60" s="44">
        <f>IF(AND(F$5-D$5 &lt;&gt; 0,F8 &lt;&gt; 0,D8 &lt;&gt; 0),(EXP(LN(F8/D8)/(F$5-D$5))-1)*100,0)</f>
        <v>1.1040806432416339E-2</v>
      </c>
      <c r="H60" s="44">
        <f t="shared" ref="H60:L60" si="33">(B8/B$51)*100</f>
        <v>5.6507458187003508</v>
      </c>
      <c r="I60" s="44">
        <f t="shared" si="33"/>
        <v>6.510367869043872</v>
      </c>
      <c r="J60" s="44">
        <f t="shared" si="33"/>
        <v>6.8754183924589682</v>
      </c>
      <c r="K60" s="44">
        <f t="shared" si="33"/>
        <v>6.0705369489570575</v>
      </c>
      <c r="L60" s="44">
        <f t="shared" si="33"/>
        <v>6.4050942534788975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1.7492340904285975</v>
      </c>
      <c r="C61" s="44">
        <f>IF(AND(D$5-C$5 &lt;&gt; 0,D9 &lt;&gt; 0,C9 &lt;&gt; 0),(EXP(LN(D9/C9)/(D$5-C$5))-1)*100,0)</f>
        <v>4.279391724380277</v>
      </c>
      <c r="D61" s="44">
        <f t="shared" si="34"/>
        <v>0.77382319920358267</v>
      </c>
      <c r="E61" s="44">
        <f t="shared" si="34"/>
        <v>1.5866772578689847</v>
      </c>
      <c r="F61" s="44">
        <f>IF(AND(F$5-D$5 &lt;&gt; 0,F9 &lt;&gt; 0,D9 &lt;&gt; 0),(EXP(LN(F9/D9)/(F$5-D$5))-1)*100,0)</f>
        <v>1.3149999954365388</v>
      </c>
      <c r="H61" s="44">
        <f t="shared" ref="H61:L61" si="35">(B9/B$51)*100</f>
        <v>2.6923158037646839</v>
      </c>
      <c r="I61" s="44">
        <f t="shared" si="35"/>
        <v>2.7162855177479508</v>
      </c>
      <c r="J61" s="44">
        <f t="shared" si="35"/>
        <v>2.9134885839133227</v>
      </c>
      <c r="K61" s="44">
        <f t="shared" si="35"/>
        <v>2.9475905073603044</v>
      </c>
      <c r="L61" s="44">
        <f t="shared" si="35"/>
        <v>3.2963000781519471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4.1682811037688561</v>
      </c>
      <c r="C63" s="44">
        <f t="shared" si="36"/>
        <v>5.060241386619091</v>
      </c>
      <c r="D63" s="44">
        <f t="shared" si="36"/>
        <v>1.3413573454660543</v>
      </c>
      <c r="E63" s="44">
        <f t="shared" si="36"/>
        <v>1.1581515603295456</v>
      </c>
      <c r="F63" s="44">
        <f>IF(AND(F$5-D$5 &lt;&gt; 0,F11 &lt;&gt; 0,D11 &lt;&gt; 0),(EXP(LN(F11/D11)/(F$5-D$5))-1)*100,0)</f>
        <v>1.2191833256640194</v>
      </c>
      <c r="H63" s="44">
        <f>(B11/B$51)*100</f>
        <v>17.214526554363399</v>
      </c>
      <c r="I63" s="44">
        <f>(C11/C$51)*100</f>
        <v>19.079276278238034</v>
      </c>
      <c r="J63" s="44">
        <f>(D11/D$51)*100</f>
        <v>20.617675714901136</v>
      </c>
      <c r="K63" s="44">
        <f>(E11/E$51)*100</f>
        <v>21.453020150423985</v>
      </c>
      <c r="L63" s="44">
        <f>(F11/F$51)*100</f>
        <v>22.99796069688426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4.6810154389563152</v>
      </c>
      <c r="C64" s="44">
        <f t="shared" si="36"/>
        <v>5.2015622377164394</v>
      </c>
      <c r="D64" s="49">
        <f t="shared" si="36"/>
        <v>3.9587904128211227</v>
      </c>
      <c r="E64" s="49">
        <f t="shared" si="36"/>
        <v>1.4194326223600395</v>
      </c>
      <c r="F64" s="44">
        <f>IF(AND(F$5-D$5 &lt;&gt; 0,F12 &lt;&gt; 0,D12 &lt;&gt; 0),(EXP(LN(F12/D12)/(F$5-D$5))-1)*100,0)</f>
        <v>2.2589173333622758</v>
      </c>
      <c r="H64" s="40">
        <f t="shared" ref="H64:L67" si="37">(B12/B$11)*100</f>
        <v>27.479330843836696</v>
      </c>
      <c r="I64" s="40">
        <f t="shared" si="37"/>
        <v>28.02437066650662</v>
      </c>
      <c r="J64" s="40">
        <f t="shared" si="37"/>
        <v>28.062067399940577</v>
      </c>
      <c r="K64" s="40">
        <f t="shared" si="37"/>
        <v>31.878080853874653</v>
      </c>
      <c r="L64" s="40">
        <f t="shared" si="37"/>
        <v>32.711095137914903</v>
      </c>
    </row>
    <row r="65" spans="1:12" x14ac:dyDescent="0.2">
      <c r="A65" t="str">
        <f>A13</f>
        <v>22 Health professionals</v>
      </c>
      <c r="B65" s="49">
        <f t="shared" si="36"/>
        <v>5.3639129364869476</v>
      </c>
      <c r="C65" s="44">
        <f t="shared" si="36"/>
        <v>-1.238857788805181</v>
      </c>
      <c r="D65" s="49">
        <f t="shared" si="36"/>
        <v>-0.37532507216107014</v>
      </c>
      <c r="E65" s="49">
        <f t="shared" si="36"/>
        <v>0.70311378162923877</v>
      </c>
      <c r="F65" s="44">
        <f>IF(AND(F$5-D$5 &lt;&gt; 0,F13 &lt;&gt; 0,D13 &lt;&gt; 0),(EXP(LN(F13/D13)/(F$5-D$5))-1)*100,0)</f>
        <v>0.34234324080391065</v>
      </c>
      <c r="H65" s="40">
        <f t="shared" si="37"/>
        <v>23.948775738714804</v>
      </c>
      <c r="I65" s="40">
        <f t="shared" si="37"/>
        <v>25.067376786343313</v>
      </c>
      <c r="J65" s="40">
        <f t="shared" si="37"/>
        <v>23.564411531734489</v>
      </c>
      <c r="K65" s="40">
        <f t="shared" si="37"/>
        <v>21.635034947597397</v>
      </c>
      <c r="L65" s="40">
        <f t="shared" si="37"/>
        <v>20.681295715182692</v>
      </c>
    </row>
    <row r="66" spans="1:12" x14ac:dyDescent="0.2">
      <c r="A66" t="str">
        <f>A14</f>
        <v>23 Teaching and other educational professionals</v>
      </c>
      <c r="B66" s="49">
        <f t="shared" si="36"/>
        <v>0.35295269019282038</v>
      </c>
      <c r="C66" s="44">
        <f t="shared" si="36"/>
        <v>6.6132612044980332</v>
      </c>
      <c r="D66" s="49">
        <f t="shared" si="36"/>
        <v>-2.3352791451392019E-2</v>
      </c>
      <c r="E66" s="49">
        <f t="shared" si="36"/>
        <v>1.1109179942199621</v>
      </c>
      <c r="F66" s="44">
        <f>IF(AND(F$5-D$5 &lt;&gt; 0,F14 &lt;&gt; 0,D14 &lt;&gt; 0),(EXP(LN(F14/D14)/(F$5-D$5))-1)*100,0)</f>
        <v>0.73140503847950455</v>
      </c>
      <c r="H66" s="40">
        <f t="shared" si="37"/>
        <v>21.664599195261598</v>
      </c>
      <c r="I66" s="40">
        <f t="shared" si="37"/>
        <v>18.660758329282491</v>
      </c>
      <c r="J66" s="40">
        <f t="shared" si="37"/>
        <v>18.936605092239926</v>
      </c>
      <c r="K66" s="40">
        <f t="shared" si="37"/>
        <v>17.695440555093004</v>
      </c>
      <c r="L66" s="40">
        <f t="shared" si="37"/>
        <v>17.612988994708097</v>
      </c>
    </row>
    <row r="67" spans="1:12" x14ac:dyDescent="0.2">
      <c r="A67" t="str">
        <f>A15</f>
        <v>24 Business, media and public service professionals</v>
      </c>
      <c r="B67" s="49">
        <f t="shared" si="36"/>
        <v>5.4418393061386183</v>
      </c>
      <c r="C67" s="44">
        <f t="shared" si="36"/>
        <v>9.4840297787865282</v>
      </c>
      <c r="D67" s="49">
        <f t="shared" si="36"/>
        <v>0.89297857354759813</v>
      </c>
      <c r="E67" s="49">
        <f t="shared" si="36"/>
        <v>1.2293115307815405</v>
      </c>
      <c r="F67" s="44">
        <f>IF(AND(F$5-D$5 &lt;&gt; 0,F15 &lt;&gt; 0,D15 &lt;&gt; 0),(EXP(LN(F15/D15)/(F$5-D$5))-1)*100,0)</f>
        <v>1.1170761529572193</v>
      </c>
      <c r="H67" s="40">
        <f t="shared" si="37"/>
        <v>26.907294222186895</v>
      </c>
      <c r="I67" s="40">
        <f t="shared" si="37"/>
        <v>28.24749421786758</v>
      </c>
      <c r="J67" s="40">
        <f t="shared" si="37"/>
        <v>29.436915976085004</v>
      </c>
      <c r="K67" s="40">
        <f t="shared" si="37"/>
        <v>28.791443643434956</v>
      </c>
      <c r="L67" s="40">
        <f t="shared" si="37"/>
        <v>28.994620152194305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2.573737265973941</v>
      </c>
      <c r="C69" s="44">
        <f t="shared" si="39"/>
        <v>3.5550966300189391</v>
      </c>
      <c r="D69" s="44">
        <f t="shared" si="39"/>
        <v>1.1532921812918318</v>
      </c>
      <c r="E69" s="44">
        <f t="shared" si="39"/>
        <v>1.0488648097502162</v>
      </c>
      <c r="F69" s="44">
        <f t="shared" ref="F69:F74" si="40">IF(AND(F$5-D$5 &lt;&gt; 0,F17 &lt;&gt; 0,D17 &lt;&gt; 0),(EXP(LN(F17/D17)/(F$5-D$5))-1)*100,0)</f>
        <v>1.0836619494952293</v>
      </c>
      <c r="H69" s="44">
        <f>(B17/B$51)*100</f>
        <v>11.200224145597112</v>
      </c>
      <c r="I69" s="44">
        <f>(C17/C$51)*100</f>
        <v>11.670682486019732</v>
      </c>
      <c r="J69" s="44">
        <f>(D17/D$51)*100</f>
        <v>12.431030882420135</v>
      </c>
      <c r="K69" s="44">
        <f>(E17/E$51)*100</f>
        <v>12.815112046529798</v>
      </c>
      <c r="L69" s="44">
        <f>(F17/F$51)*100</f>
        <v>13.590293452766833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4.6460070385454744</v>
      </c>
      <c r="C70" s="44">
        <f t="shared" si="39"/>
        <v>7.8652437310295031</v>
      </c>
      <c r="D70" s="49">
        <f t="shared" si="39"/>
        <v>-1.3186999931448007</v>
      </c>
      <c r="E70" s="49">
        <f t="shared" si="39"/>
        <v>0.828588854829726</v>
      </c>
      <c r="F70" s="44">
        <f t="shared" si="40"/>
        <v>0.10768385773674005</v>
      </c>
      <c r="H70" s="40">
        <f t="shared" ref="H70:L74" si="41">(B18/B$17)*100</f>
        <v>13.553575344811195</v>
      </c>
      <c r="I70" s="40">
        <f t="shared" si="41"/>
        <v>14.682493050433724</v>
      </c>
      <c r="J70" s="40">
        <f t="shared" si="41"/>
        <v>15.293604496575618</v>
      </c>
      <c r="K70" s="40">
        <f t="shared" si="41"/>
        <v>13.514004376008709</v>
      </c>
      <c r="L70" s="40">
        <f t="shared" si="41"/>
        <v>13.222286283078317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4.2003691342547445</v>
      </c>
      <c r="C71" s="44">
        <f t="shared" si="39"/>
        <v>0.63304139520070635</v>
      </c>
      <c r="D71" s="49">
        <f t="shared" si="39"/>
        <v>9.8019783483143552</v>
      </c>
      <c r="E71" s="49">
        <f t="shared" si="39"/>
        <v>1.730191190673569</v>
      </c>
      <c r="F71" s="44">
        <f t="shared" si="40"/>
        <v>4.3526051122481535</v>
      </c>
      <c r="H71" s="40">
        <f t="shared" si="41"/>
        <v>15.485026523075341</v>
      </c>
      <c r="I71" s="40">
        <f t="shared" si="41"/>
        <v>16.490896512025159</v>
      </c>
      <c r="J71" s="40">
        <f t="shared" si="41"/>
        <v>16.025566344337015</v>
      </c>
      <c r="K71" s="40">
        <f t="shared" si="41"/>
        <v>24.15261181079758</v>
      </c>
      <c r="L71" s="40">
        <f t="shared" si="41"/>
        <v>25.831422244768916</v>
      </c>
    </row>
    <row r="72" spans="1:12" x14ac:dyDescent="0.2">
      <c r="A72" t="str">
        <f t="shared" si="38"/>
        <v>33 Protective service occupations</v>
      </c>
      <c r="B72" s="49">
        <f t="shared" si="39"/>
        <v>-0.5843650363515418</v>
      </c>
      <c r="C72" s="44">
        <f t="shared" si="39"/>
        <v>5.840910210257344</v>
      </c>
      <c r="D72" s="49">
        <f t="shared" si="39"/>
        <v>-2.8336814036181601</v>
      </c>
      <c r="E72" s="49">
        <f t="shared" si="39"/>
        <v>1.0156997974334114</v>
      </c>
      <c r="F72" s="44">
        <f t="shared" si="40"/>
        <v>-0.28407994199600717</v>
      </c>
      <c r="H72" s="40">
        <f t="shared" si="41"/>
        <v>9.1793935117011127</v>
      </c>
      <c r="I72" s="40">
        <f t="shared" si="41"/>
        <v>8.1000562275892243</v>
      </c>
      <c r="J72" s="40">
        <f t="shared" si="41"/>
        <v>8.2788520486376971</v>
      </c>
      <c r="K72" s="40">
        <f t="shared" si="41"/>
        <v>6.7709367076829601</v>
      </c>
      <c r="L72" s="40">
        <f t="shared" si="41"/>
        <v>6.7487467669961276</v>
      </c>
    </row>
    <row r="73" spans="1:12" x14ac:dyDescent="0.2">
      <c r="A73" t="str">
        <f t="shared" si="38"/>
        <v>34 Culture, media and sports occupations</v>
      </c>
      <c r="B73" s="49">
        <f t="shared" si="39"/>
        <v>1.3394784223840883</v>
      </c>
      <c r="C73" s="44">
        <f t="shared" si="39"/>
        <v>2.6214491943725049</v>
      </c>
      <c r="D73" s="49">
        <f t="shared" si="39"/>
        <v>-3.1991826277516067</v>
      </c>
      <c r="E73" s="49">
        <f t="shared" si="39"/>
        <v>1.016942483229144</v>
      </c>
      <c r="F73" s="44">
        <f t="shared" si="40"/>
        <v>-0.40845087850428508</v>
      </c>
      <c r="H73" s="40">
        <f t="shared" si="41"/>
        <v>14.543192484942722</v>
      </c>
      <c r="I73" s="40">
        <f t="shared" si="41"/>
        <v>13.85573899904837</v>
      </c>
      <c r="J73" s="40">
        <f t="shared" si="41"/>
        <v>13.730816367459633</v>
      </c>
      <c r="K73" s="40">
        <f t="shared" si="41"/>
        <v>11.020248072074745</v>
      </c>
      <c r="L73" s="40">
        <f t="shared" si="41"/>
        <v>10.985483478364385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2.3733850989450689</v>
      </c>
      <c r="C74" s="44">
        <f t="shared" si="39"/>
        <v>3.1139855116318671</v>
      </c>
      <c r="D74" s="49">
        <f t="shared" si="39"/>
        <v>0.21313129925610852</v>
      </c>
      <c r="E74" s="49">
        <f t="shared" si="39"/>
        <v>0.74297503579281443</v>
      </c>
      <c r="F74" s="44">
        <f t="shared" si="40"/>
        <v>0.56604992242892394</v>
      </c>
      <c r="H74" s="40">
        <f t="shared" si="41"/>
        <v>47.23881213546963</v>
      </c>
      <c r="I74" s="40">
        <f t="shared" si="41"/>
        <v>46.87081521090353</v>
      </c>
      <c r="J74" s="40">
        <f t="shared" si="41"/>
        <v>46.67116074299004</v>
      </c>
      <c r="K74" s="40">
        <f t="shared" si="41"/>
        <v>44.542199033435999</v>
      </c>
      <c r="L74" s="40">
        <f t="shared" si="41"/>
        <v>43.212061226792258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-0.8290895565870815</v>
      </c>
      <c r="C76" s="44">
        <f t="shared" si="42"/>
        <v>2.6514416695013754</v>
      </c>
      <c r="D76" s="44">
        <f t="shared" si="42"/>
        <v>0.46112542030467552</v>
      </c>
      <c r="E76" s="44">
        <f t="shared" si="42"/>
        <v>-0.49197140304092501</v>
      </c>
      <c r="F76" s="44">
        <f>IF(AND(F$5-D$5 &lt;&gt; 0,F24 &lt;&gt; 0,D24 &lt;&gt; 0),(EXP(LN(F24/D24)/(F$5-D$5))-1)*100,0)</f>
        <v>-0.1752814151272819</v>
      </c>
      <c r="H76" s="44">
        <f>(B24/B$51)*100</f>
        <v>11.900477602485877</v>
      </c>
      <c r="I76" s="44">
        <f>(C24/C$51)*100</f>
        <v>10.834937613433135</v>
      </c>
      <c r="J76" s="44">
        <f>(D24/D$51)*100</f>
        <v>11.440127943443446</v>
      </c>
      <c r="K76" s="44">
        <f>(E24/E$51)*100</f>
        <v>11.395574604614627</v>
      </c>
      <c r="L76" s="44">
        <f>(F24/F$51)*100</f>
        <v>10.363572469586888</v>
      </c>
    </row>
    <row r="77" spans="1:12" x14ac:dyDescent="0.2">
      <c r="A77" t="str">
        <f>A25</f>
        <v>41 Administrative occupations</v>
      </c>
      <c r="B77" s="49">
        <f t="shared" si="42"/>
        <v>-0.44528361645734815</v>
      </c>
      <c r="C77" s="44">
        <f t="shared" si="42"/>
        <v>3.7927991833748731</v>
      </c>
      <c r="D77" s="49">
        <f t="shared" si="42"/>
        <v>0.816502131473551</v>
      </c>
      <c r="E77" s="49">
        <f t="shared" si="42"/>
        <v>2.093679326942155E-2</v>
      </c>
      <c r="F77" s="44">
        <f>IF(AND(F$5-D$5 &lt;&gt; 0,F25 &lt;&gt; 0,D25 &lt;&gt; 0),(EXP(LN(F25/D25)/(F$5-D$5))-1)*100,0)</f>
        <v>0.2854252279702818</v>
      </c>
      <c r="H77" s="40">
        <f t="shared" ref="H77:L78" si="43">(B25/B$24)*100</f>
        <v>80.947750347699213</v>
      </c>
      <c r="I77" s="40">
        <f t="shared" si="43"/>
        <v>82.20816233572738</v>
      </c>
      <c r="J77" s="40">
        <f t="shared" si="43"/>
        <v>83.122215779669332</v>
      </c>
      <c r="K77" s="40">
        <f t="shared" si="43"/>
        <v>84.602859703635033</v>
      </c>
      <c r="L77" s="40">
        <f t="shared" si="43"/>
        <v>89.066215321913461</v>
      </c>
    </row>
    <row r="78" spans="1:12" x14ac:dyDescent="0.2">
      <c r="A78" t="str">
        <f>A26</f>
        <v>42 Secretarial and related occupations</v>
      </c>
      <c r="B78" s="49">
        <f t="shared" si="42"/>
        <v>-2.5116014563230649</v>
      </c>
      <c r="C78" s="44">
        <f t="shared" si="42"/>
        <v>-2.6222633605321732</v>
      </c>
      <c r="D78" s="49">
        <f t="shared" si="42"/>
        <v>-1.3668356429657136</v>
      </c>
      <c r="E78" s="49">
        <f t="shared" si="42"/>
        <v>-3.840727874033778</v>
      </c>
      <c r="F78" s="44">
        <f>IF(AND(F$5-D$5 &lt;&gt; 0,F26 &lt;&gt; 0,D26 &lt;&gt; 0),(EXP(LN(F26/D26)/(F$5-D$5))-1)*100,0)</f>
        <v>-3.0230695224894966</v>
      </c>
      <c r="H78" s="40">
        <f t="shared" si="43"/>
        <v>19.052249652300791</v>
      </c>
      <c r="I78" s="40">
        <f t="shared" si="43"/>
        <v>17.791837664272631</v>
      </c>
      <c r="J78" s="40">
        <f t="shared" si="43"/>
        <v>16.877784220330671</v>
      </c>
      <c r="K78" s="40">
        <f t="shared" si="43"/>
        <v>15.397140296364961</v>
      </c>
      <c r="L78" s="40">
        <f t="shared" si="43"/>
        <v>10.933784678086541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1.5464099349751015</v>
      </c>
      <c r="C80" s="44">
        <f t="shared" si="44"/>
        <v>-15.090940683215514</v>
      </c>
      <c r="D80" s="44">
        <f t="shared" si="44"/>
        <v>-0.32507775885183277</v>
      </c>
      <c r="E80" s="44">
        <f t="shared" si="44"/>
        <v>-0.58984153553340857</v>
      </c>
      <c r="F80" s="44">
        <f>IF(AND(F$5-D$5 &lt;&gt; 0,F28 &lt;&gt; 0,D28 &lt;&gt; 0),(EXP(LN(F28/D28)/(F$5-D$5))-1)*100,0)</f>
        <v>-0.50166517845727787</v>
      </c>
      <c r="H80" s="44">
        <f>(B28/B$51)*100</f>
        <v>13.279344898890136</v>
      </c>
      <c r="I80" s="44">
        <f>(C28/C$51)*100</f>
        <v>13.291064612046435</v>
      </c>
      <c r="J80" s="44">
        <f>(D28/D$51)*100</f>
        <v>11.607888079910127</v>
      </c>
      <c r="K80" s="44">
        <f>(E28/E$51)*100</f>
        <v>11.117263302772196</v>
      </c>
      <c r="L80" s="44">
        <f>(F28/F$51)*100</f>
        <v>10.011463986553625</v>
      </c>
    </row>
    <row r="81" spans="1:12" x14ac:dyDescent="0.2">
      <c r="A81" t="str">
        <f>A29</f>
        <v>51 Skilled agricultural and related trades</v>
      </c>
      <c r="B81" s="49">
        <f t="shared" si="44"/>
        <v>-3.2692510903893912</v>
      </c>
      <c r="C81" s="44">
        <f t="shared" si="44"/>
        <v>-18.338576717933641</v>
      </c>
      <c r="D81" s="49">
        <f t="shared" si="44"/>
        <v>-0.43832565980275184</v>
      </c>
      <c r="E81" s="49">
        <f t="shared" si="44"/>
        <v>5.8443735721236401E-2</v>
      </c>
      <c r="F81" s="44">
        <f>IF(AND(F$5-D$5 &lt;&gt; 0,F29 &lt;&gt; 0,D29 &lt;&gt; 0),(EXP(LN(F29/D29)/(F$5-D$5))-1)*100,0)</f>
        <v>-0.10742086081347857</v>
      </c>
      <c r="H81" s="40">
        <f t="shared" ref="H81:L84" si="45">(B29/B$28)*100</f>
        <v>19.939191429702831</v>
      </c>
      <c r="I81" s="40">
        <f t="shared" si="45"/>
        <v>16.417515979537121</v>
      </c>
      <c r="J81" s="40">
        <f t="shared" si="45"/>
        <v>15.789572189737463</v>
      </c>
      <c r="K81" s="40">
        <f t="shared" si="45"/>
        <v>15.700077399086606</v>
      </c>
      <c r="L81" s="40">
        <f t="shared" si="45"/>
        <v>16.754503801162908</v>
      </c>
    </row>
    <row r="82" spans="1:12" x14ac:dyDescent="0.2">
      <c r="A82" t="str">
        <f>A30</f>
        <v>52 Skilled metal, electrical and electronic trades</v>
      </c>
      <c r="B82" s="49">
        <f t="shared" si="44"/>
        <v>1.8818585762206075</v>
      </c>
      <c r="C82" s="44">
        <f t="shared" si="44"/>
        <v>-16.516580145210035</v>
      </c>
      <c r="D82" s="49">
        <f t="shared" si="44"/>
        <v>-0.29885232113299187</v>
      </c>
      <c r="E82" s="49">
        <f t="shared" si="44"/>
        <v>-0.57207074421452564</v>
      </c>
      <c r="F82" s="44">
        <f>IF(AND(F$5-D$5 &lt;&gt; 0,F30 &lt;&gt; 0,D30 &lt;&gt; 0),(EXP(LN(F30/D30)/(F$5-D$5))-1)*100,0)</f>
        <v>-0.48108122918693041</v>
      </c>
      <c r="H82" s="40">
        <f t="shared" si="45"/>
        <v>37.141596501048021</v>
      </c>
      <c r="I82" s="40">
        <f t="shared" si="45"/>
        <v>37.63480823661228</v>
      </c>
      <c r="J82" s="40">
        <f t="shared" si="45"/>
        <v>37.00291255671155</v>
      </c>
      <c r="K82" s="40">
        <f t="shared" si="45"/>
        <v>37.051617303289206</v>
      </c>
      <c r="L82" s="40">
        <f t="shared" si="45"/>
        <v>37.117904943134768</v>
      </c>
    </row>
    <row r="83" spans="1:12" x14ac:dyDescent="0.2">
      <c r="A83" t="str">
        <f>A31</f>
        <v>53 Skilled construction and building trades</v>
      </c>
      <c r="B83" s="49">
        <f t="shared" si="44"/>
        <v>6.2418864030043597</v>
      </c>
      <c r="C83" s="44">
        <f t="shared" si="44"/>
        <v>-18.631664318017361</v>
      </c>
      <c r="D83" s="49">
        <f t="shared" si="44"/>
        <v>-0.6904965707757893</v>
      </c>
      <c r="E83" s="49">
        <f t="shared" si="44"/>
        <v>-1.4076937334775663</v>
      </c>
      <c r="F83" s="44">
        <f>IF(AND(F$5-D$5 &lt;&gt; 0,F31 &lt;&gt; 0,D31 &lt;&gt; 0),(EXP(LN(F31/D31)/(F$5-D$5))-1)*100,0)</f>
        <v>-1.1692053655585011</v>
      </c>
      <c r="H83" s="40">
        <f t="shared" si="45"/>
        <v>27.254843682635777</v>
      </c>
      <c r="I83" s="40">
        <f t="shared" si="45"/>
        <v>32.656413972540705</v>
      </c>
      <c r="J83" s="40">
        <f t="shared" si="45"/>
        <v>31.294635409560069</v>
      </c>
      <c r="K83" s="40">
        <f t="shared" si="45"/>
        <v>30.725178896546097</v>
      </c>
      <c r="L83" s="40">
        <f t="shared" si="45"/>
        <v>28.288962286215359</v>
      </c>
    </row>
    <row r="84" spans="1:12" x14ac:dyDescent="0.2">
      <c r="A84" t="str">
        <f>A32</f>
        <v>54 Textiles, printing and other skilled trades</v>
      </c>
      <c r="B84" s="49">
        <f t="shared" si="44"/>
        <v>-2.5396638040398045</v>
      </c>
      <c r="C84" s="44">
        <f t="shared" si="44"/>
        <v>1.6568387378059546</v>
      </c>
      <c r="D84" s="49">
        <f t="shared" si="44"/>
        <v>0.42794911873256236</v>
      </c>
      <c r="E84" s="49">
        <f t="shared" si="44"/>
        <v>0.17461703738161916</v>
      </c>
      <c r="F84" s="44">
        <f>IF(AND(F$5-D$5 &lt;&gt; 0,F32 &lt;&gt; 0,D32 &lt;&gt; 0),(EXP(LN(F32/D32)/(F$5-D$5))-1)*100,0)</f>
        <v>0.25898998070115198</v>
      </c>
      <c r="H84" s="40">
        <f t="shared" si="45"/>
        <v>15.664368386613377</v>
      </c>
      <c r="I84" s="40">
        <f t="shared" si="45"/>
        <v>13.291261811309896</v>
      </c>
      <c r="J84" s="40">
        <f t="shared" si="45"/>
        <v>15.912879843990915</v>
      </c>
      <c r="K84" s="40">
        <f t="shared" si="45"/>
        <v>16.523126401078102</v>
      </c>
      <c r="L84" s="40">
        <f t="shared" si="45"/>
        <v>17.838628969486969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1.1539975447094619E-2</v>
      </c>
      <c r="C86" s="44">
        <f t="shared" si="46"/>
        <v>-4.3634264011079615</v>
      </c>
      <c r="D86" s="44">
        <f t="shared" si="46"/>
        <v>0.31232742378026757</v>
      </c>
      <c r="E86" s="44">
        <f t="shared" si="46"/>
        <v>0.75368078253872373</v>
      </c>
      <c r="F86" s="44">
        <f>IF(AND(F$5-D$5 &lt;&gt; 0,F34 &lt;&gt; 0,D34 &lt;&gt; 0),(EXP(LN(F34/D34)/(F$5-D$5))-1)*100,0)</f>
        <v>0.60634765457716622</v>
      </c>
      <c r="H86" s="44">
        <f>(B34/B$51)*100</f>
        <v>9.8321940600129185</v>
      </c>
      <c r="I86" s="44">
        <f>(C34/C$51)*100</f>
        <v>9.25924813063288</v>
      </c>
      <c r="J86" s="44">
        <f>(D34/D$51)*100</f>
        <v>9.1083381176772367</v>
      </c>
      <c r="K86" s="44">
        <f>(E34/E$51)*100</f>
        <v>9.0058732551381748</v>
      </c>
      <c r="L86" s="44">
        <f>(F34/F$51)*100</f>
        <v>9.2752810308551883</v>
      </c>
    </row>
    <row r="87" spans="1:12" x14ac:dyDescent="0.2">
      <c r="A87" t="str">
        <f>A35</f>
        <v>61 Caring personal service occupations</v>
      </c>
      <c r="B87" s="49">
        <f t="shared" si="46"/>
        <v>0.77899606110241049</v>
      </c>
      <c r="C87" s="44">
        <f t="shared" si="46"/>
        <v>-3.4621459207587746</v>
      </c>
      <c r="D87" s="49">
        <f t="shared" si="46"/>
        <v>0.83099658764509421</v>
      </c>
      <c r="E87" s="49">
        <f t="shared" si="46"/>
        <v>0.86435143272587389</v>
      </c>
      <c r="F87" s="44">
        <f>IF(AND(F$5-D$5 &lt;&gt; 0,F35 &lt;&gt; 0,D35 &lt;&gt; 0),(EXP(LN(F35/D35)/(F$5-D$5))-1)*100,0)</f>
        <v>0.85323192523840685</v>
      </c>
      <c r="H87" s="40">
        <f t="shared" ref="H87:L89" si="47">(B35/B$34)*100</f>
        <v>75.577705746623963</v>
      </c>
      <c r="I87" s="40">
        <f t="shared" si="47"/>
        <v>77.924380205080297</v>
      </c>
      <c r="J87" s="40">
        <f t="shared" si="47"/>
        <v>78.658740713610271</v>
      </c>
      <c r="K87" s="40">
        <f t="shared" si="47"/>
        <v>80.71342061108291</v>
      </c>
      <c r="L87" s="40">
        <f t="shared" si="47"/>
        <v>81.604394465000127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-2.4161198796644801</v>
      </c>
      <c r="C88" s="44">
        <f t="shared" si="46"/>
        <v>-8.6888705631878445</v>
      </c>
      <c r="D88" s="49">
        <f t="shared" si="46"/>
        <v>-1.5164140090952904</v>
      </c>
      <c r="E88" s="49">
        <f t="shared" si="46"/>
        <v>0.24634089050010743</v>
      </c>
      <c r="F88" s="44">
        <f>IF(AND(F$5-D$5 &lt;&gt; 0,F36 &lt;&gt; 0,D36 &lt;&gt; 0),(EXP(LN(F36/D36)/(F$5-D$5))-1)*100,0)</f>
        <v>-0.34472219761189082</v>
      </c>
      <c r="H88" s="40">
        <f t="shared" si="47"/>
        <v>23.432841478016762</v>
      </c>
      <c r="I88" s="40">
        <f t="shared" si="47"/>
        <v>21.239135039106959</v>
      </c>
      <c r="J88" s="40">
        <f t="shared" si="47"/>
        <v>20.278532947193494</v>
      </c>
      <c r="K88" s="40">
        <f t="shared" si="47"/>
        <v>18.496274706099989</v>
      </c>
      <c r="L88" s="40">
        <f t="shared" si="47"/>
        <v>17.585727956398227</v>
      </c>
    </row>
    <row r="89" spans="1:12" x14ac:dyDescent="0.2">
      <c r="A89" t="str">
        <f>A37</f>
        <v>63 Community and civil enforcement occupations</v>
      </c>
      <c r="B89" s="49">
        <f t="shared" si="46"/>
        <v>-4.1006078332632256</v>
      </c>
      <c r="C89" s="44">
        <f t="shared" si="46"/>
        <v>21.50311771703435</v>
      </c>
      <c r="D89" s="49">
        <f t="shared" si="46"/>
        <v>-5.4570979521996188</v>
      </c>
      <c r="E89" s="49">
        <f t="shared" si="46"/>
        <v>1.0004719191034184</v>
      </c>
      <c r="F89" s="44">
        <f>IF(AND(F$5-D$5 &lt;&gt; 0,F37 &lt;&gt; 0,D37 &lt;&gt; 0),(EXP(LN(F37/D37)/(F$5-D$5))-1)*100,0)</f>
        <v>-1.1996283224866455</v>
      </c>
      <c r="H89" s="40">
        <f t="shared" si="47"/>
        <v>0.98945277535925147</v>
      </c>
      <c r="I89" s="40">
        <f t="shared" si="47"/>
        <v>0.83648475581275461</v>
      </c>
      <c r="J89" s="40">
        <f t="shared" si="47"/>
        <v>1.0627263391962352</v>
      </c>
      <c r="K89" s="40">
        <f t="shared" si="47"/>
        <v>0.79030468281709587</v>
      </c>
      <c r="L89" s="40">
        <f t="shared" si="47"/>
        <v>0.80987757860164522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-0.55301500100028989</v>
      </c>
      <c r="C91" s="44">
        <f t="shared" si="48"/>
        <v>-0.95132627596380415</v>
      </c>
      <c r="D91" s="44">
        <f t="shared" si="48"/>
        <v>0.28614758670941765</v>
      </c>
      <c r="E91" s="44">
        <f t="shared" si="48"/>
        <v>0.25349926321245331</v>
      </c>
      <c r="F91" s="44">
        <f t="shared" ref="F91:F93" si="49">IF(AND(F$5-D$5 &lt;&gt; 0,F39 &lt;&gt; 0,D39 &lt;&gt; 0),(EXP(LN(F39/D39)/(F$5-D$5))-1)*100,0)</f>
        <v>0.26438085657203292</v>
      </c>
      <c r="H91" s="44">
        <f>(B39/B$51)*100</f>
        <v>8.0435324297388853</v>
      </c>
      <c r="I91" s="44">
        <f>(C39/C$51)*100</f>
        <v>7.4052226882380445</v>
      </c>
      <c r="J91" s="44">
        <f>(D39/D$51)*100</f>
        <v>7.5444259650508894</v>
      </c>
      <c r="K91" s="44">
        <f>(E39/E$51)*100</f>
        <v>7.4498254233051693</v>
      </c>
      <c r="L91" s="44">
        <f>(F39/F$51)*100</f>
        <v>7.3001794358871068</v>
      </c>
    </row>
    <row r="92" spans="1:12" s="30" customFormat="1" x14ac:dyDescent="0.2">
      <c r="A92" t="str">
        <f>A40</f>
        <v>71 Sales occupations</v>
      </c>
      <c r="B92" s="49">
        <f t="shared" si="48"/>
        <v>-1.3207651504875684</v>
      </c>
      <c r="C92" s="44">
        <f t="shared" si="48"/>
        <v>-1.7981241503912893</v>
      </c>
      <c r="D92" s="49">
        <f t="shared" si="48"/>
        <v>-0.45496666786669637</v>
      </c>
      <c r="E92" s="49">
        <f t="shared" si="48"/>
        <v>-0.16599190011425957</v>
      </c>
      <c r="F92" s="44">
        <f t="shared" si="49"/>
        <v>-0.26240991162010951</v>
      </c>
      <c r="G92"/>
      <c r="H92" s="40">
        <f>(B40/B$34)*100</f>
        <v>65.044512732989432</v>
      </c>
      <c r="I92" s="40">
        <f t="shared" ref="H92:L93" si="50">(C40/C$34)*100</f>
        <v>61.647192026605033</v>
      </c>
      <c r="J92" s="40">
        <f t="shared" si="50"/>
        <v>63.30078201320871</v>
      </c>
      <c r="K92" s="40">
        <f t="shared" si="50"/>
        <v>60.916581315760531</v>
      </c>
      <c r="L92" s="40">
        <f t="shared" si="50"/>
        <v>55.579084197824557</v>
      </c>
    </row>
    <row r="93" spans="1:12" s="30" customFormat="1" x14ac:dyDescent="0.2">
      <c r="A93" t="str">
        <f>A41</f>
        <v>72 Customer service occupations</v>
      </c>
      <c r="B93" s="49">
        <f t="shared" si="48"/>
        <v>2.2691895336495627</v>
      </c>
      <c r="C93" s="44">
        <f t="shared" si="48"/>
        <v>1.8967194852735014</v>
      </c>
      <c r="D93" s="49">
        <f t="shared" si="48"/>
        <v>2.5486996315728039</v>
      </c>
      <c r="E93" s="49">
        <f t="shared" si="48"/>
        <v>1.3482065250375985</v>
      </c>
      <c r="F93" s="44">
        <f t="shared" si="49"/>
        <v>1.7468011966743635</v>
      </c>
      <c r="G93"/>
      <c r="H93" s="40">
        <f t="shared" si="50"/>
        <v>16.763600294921211</v>
      </c>
      <c r="I93" s="40">
        <f t="shared" si="50"/>
        <v>18.329309129454703</v>
      </c>
      <c r="J93" s="40">
        <f t="shared" si="50"/>
        <v>19.529102731724656</v>
      </c>
      <c r="K93" s="40">
        <f t="shared" si="50"/>
        <v>21.805273769805705</v>
      </c>
      <c r="L93" s="40">
        <f t="shared" si="50"/>
        <v>23.126665111574248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1.2657000145880115</v>
      </c>
      <c r="C95" s="44">
        <f t="shared" si="51"/>
        <v>-12.727830188436673</v>
      </c>
      <c r="D95" s="44">
        <f t="shared" si="51"/>
        <v>0.72920776170886104</v>
      </c>
      <c r="E95" s="44">
        <f t="shared" si="51"/>
        <v>-0.23292011695248416</v>
      </c>
      <c r="F95" s="44">
        <f>IF(AND(F$5-D$5 &lt;&gt; 0,F43 &lt;&gt; 0,D43 &lt;&gt; 0),(EXP(LN(F43/D43)/(F$5-D$5))-1)*100,0)</f>
        <v>8.6763718317373062E-2</v>
      </c>
      <c r="H95" s="44">
        <f>(B43/B$51)*100</f>
        <v>8.3519608203574673</v>
      </c>
      <c r="I95" s="44">
        <f>(C43/C$51)*100</f>
        <v>8.2672819188347741</v>
      </c>
      <c r="J95" s="44">
        <f>(D43/D$51)*100</f>
        <v>7.4212649140611315</v>
      </c>
      <c r="K95" s="44">
        <f>(E43/E$51)*100</f>
        <v>7.4915240445168401</v>
      </c>
      <c r="L95" s="44">
        <f>(F43/F$51)*100</f>
        <v>6.9925378135889229</v>
      </c>
    </row>
    <row r="96" spans="1:12" x14ac:dyDescent="0.2">
      <c r="A96" t="str">
        <f>A44</f>
        <v>81 Process, plant and machine operatives</v>
      </c>
      <c r="B96" s="49">
        <f t="shared" si="51"/>
        <v>0.12454230318759141</v>
      </c>
      <c r="C96" s="44">
        <f t="shared" si="51"/>
        <v>-13.15436398965547</v>
      </c>
      <c r="D96" s="49">
        <f t="shared" si="51"/>
        <v>0.80308263111950051</v>
      </c>
      <c r="E96" s="49">
        <f t="shared" si="51"/>
        <v>-0.60537260499264889</v>
      </c>
      <c r="F96" s="44">
        <f>IF(AND(F$5-D$5 &lt;&gt; 0,F44 &lt;&gt; 0,D44 &lt;&gt; 0),(EXP(LN(F44/D44)/(F$5-D$5))-1)*100,0)</f>
        <v>-0.13808781881906596</v>
      </c>
      <c r="H96" s="40">
        <f>(B44/B$43)*100</f>
        <v>52.817458698976459</v>
      </c>
      <c r="I96" s="40">
        <f t="shared" ref="H96:L97" si="52">(C44/C$43)*100</f>
        <v>50.47661230722732</v>
      </c>
      <c r="J96" s="40">
        <f t="shared" si="52"/>
        <v>50.229913028791394</v>
      </c>
      <c r="K96" s="40">
        <f t="shared" si="52"/>
        <v>50.414376663651673</v>
      </c>
      <c r="L96" s="40">
        <f t="shared" si="52"/>
        <v>48.56360218374143</v>
      </c>
    </row>
    <row r="97" spans="1:12" x14ac:dyDescent="0.2">
      <c r="A97" t="str">
        <f>A45</f>
        <v>82 Transport and mobile machine drivers and operatives</v>
      </c>
      <c r="B97" s="49">
        <f t="shared" si="51"/>
        <v>2.4989988155593057</v>
      </c>
      <c r="C97" s="44">
        <f t="shared" si="51"/>
        <v>-12.293086477977788</v>
      </c>
      <c r="D97" s="49">
        <f t="shared" si="51"/>
        <v>0.65442997857143581</v>
      </c>
      <c r="E97" s="49">
        <f t="shared" si="51"/>
        <v>0.13334814138288298</v>
      </c>
      <c r="F97" s="44">
        <f>IF(AND(F$5-D$5 &lt;&gt; 0,F45 &lt;&gt; 0,D45 &lt;&gt; 0),(EXP(LN(F45/D45)/(F$5-D$5))-1)*100,0)</f>
        <v>0.30674166105870704</v>
      </c>
      <c r="H97" s="40">
        <f t="shared" si="52"/>
        <v>47.182541301023541</v>
      </c>
      <c r="I97" s="40">
        <f t="shared" si="52"/>
        <v>49.52338769277268</v>
      </c>
      <c r="J97" s="40">
        <f t="shared" si="52"/>
        <v>49.770086971208599</v>
      </c>
      <c r="K97" s="40">
        <f t="shared" si="52"/>
        <v>49.585623336348334</v>
      </c>
      <c r="L97" s="40">
        <f t="shared" si="52"/>
        <v>51.43639781625857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-0.39340146192601289</v>
      </c>
      <c r="C99" s="44">
        <f t="shared" si="53"/>
        <v>-10.982505789231734</v>
      </c>
      <c r="D99" s="44">
        <f t="shared" si="53"/>
        <v>0.96322698723338984</v>
      </c>
      <c r="E99" s="44">
        <f t="shared" si="53"/>
        <v>-2.9848819674527238E-2</v>
      </c>
      <c r="F99" s="44">
        <f>IF(AND(F$5-D$5 &lt;&gt; 0,F47 &lt;&gt; 0,D47 &lt;&gt; 0),(EXP(LN(F47/D47)/(F$5-D$5))-1)*100,0)</f>
        <v>0.30008635417320129</v>
      </c>
      <c r="H99" s="44">
        <f>(B47/B$51)*100</f>
        <v>11.834677866089166</v>
      </c>
      <c r="I99" s="44">
        <f>(C47/C$51)*100</f>
        <v>10.965632885765157</v>
      </c>
      <c r="J99" s="44">
        <f>(D47/D$51)*100</f>
        <v>10.040341406163625</v>
      </c>
      <c r="K99" s="44">
        <f>(E47/E$51)*100</f>
        <v>10.253679716381875</v>
      </c>
      <c r="L99" s="44">
        <f>(F47/F$51)*100</f>
        <v>9.7673167822463327</v>
      </c>
    </row>
    <row r="100" spans="1:12" x14ac:dyDescent="0.2">
      <c r="A100" t="str">
        <f>A48</f>
        <v>91 Elementary trades and related occupations</v>
      </c>
      <c r="B100" s="49">
        <f t="shared" si="53"/>
        <v>-2.672645003728813</v>
      </c>
      <c r="C100" s="44">
        <f t="shared" si="53"/>
        <v>-16.467127141130987</v>
      </c>
      <c r="D100" s="49">
        <f t="shared" si="53"/>
        <v>11.383555709887517</v>
      </c>
      <c r="E100" s="49">
        <f t="shared" si="53"/>
        <v>1.1468936087684956</v>
      </c>
      <c r="F100" s="44">
        <f>IF(AND(F$5-D$5 &lt;&gt; 0,F48 &lt;&gt; 0,D48 &lt;&gt; 0),(EXP(LN(F48/D48)/(F$5-D$5))-1)*100,0)</f>
        <v>4.4500676343049106</v>
      </c>
      <c r="H100" s="40">
        <f t="shared" ref="H100:L101" si="54">(B48/B$47)*100</f>
        <v>21.044083571039458</v>
      </c>
      <c r="I100" s="40">
        <f t="shared" si="54"/>
        <v>19.183032527031287</v>
      </c>
      <c r="J100" s="40">
        <f t="shared" si="54"/>
        <v>18.00111125723209</v>
      </c>
      <c r="K100" s="40">
        <f t="shared" si="54"/>
        <v>29.416336841024954</v>
      </c>
      <c r="L100" s="40">
        <f t="shared" si="54"/>
        <v>33.068203010816724</v>
      </c>
    </row>
    <row r="101" spans="1:12" x14ac:dyDescent="0.2">
      <c r="A101" t="str">
        <f>A49</f>
        <v>92 Elementary administration and service occupations</v>
      </c>
      <c r="B101" s="49">
        <f t="shared" si="53"/>
        <v>0.18843149169534001</v>
      </c>
      <c r="C101" s="44">
        <f t="shared" si="53"/>
        <v>-9.6806545433640316</v>
      </c>
      <c r="D101" s="49">
        <f t="shared" si="53"/>
        <v>-2.0188644454443683</v>
      </c>
      <c r="E101" s="49">
        <f t="shared" si="53"/>
        <v>-0.5595277766770379</v>
      </c>
      <c r="F101" s="44">
        <f>IF(AND(F$5-D$5 &lt;&gt; 0,F49 &lt;&gt; 0,D49 &lt;&gt; 0),(EXP(LN(F49/D49)/(F$5-D$5))-1)*100,0)</f>
        <v>-1.04837253321306</v>
      </c>
      <c r="H101" s="40">
        <f t="shared" si="54"/>
        <v>78.955916428960549</v>
      </c>
      <c r="I101" s="40">
        <f t="shared" si="54"/>
        <v>80.816967472968713</v>
      </c>
      <c r="J101" s="40">
        <f t="shared" si="54"/>
        <v>81.998888742767903</v>
      </c>
      <c r="K101" s="40">
        <f t="shared" si="54"/>
        <v>70.583663158975057</v>
      </c>
      <c r="L101" s="40">
        <f t="shared" si="54"/>
        <v>66.931796989183269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1.5240172870438995</v>
      </c>
      <c r="C103" s="206">
        <f t="shared" ref="C103" si="56">IF(AND(D$5-C$5 &lt;&gt; 0,D51 &lt;&gt; 0,C51 &lt;&gt; 0),(EXP(LN(D51/C51)/(D$5-C$5))-1)*100,0)</f>
        <v>-2.7788874463197333</v>
      </c>
      <c r="D103" s="50">
        <f>IF(AND(E$5-D$5 &lt;&gt; 0,E51 &lt;&gt; 0,D51 &lt;&gt; 0),(EXP(LN(E51/D51)/(E$5-D$5))-1)*100,0)</f>
        <v>0.5395575370495953</v>
      </c>
      <c r="E103" s="50">
        <f>IF(AND(F$5-E$5 &lt;&gt; 0,F51 &lt;&gt; 0,E51 &lt;&gt; 0),(EXP(LN(F51/E51)/(F$5-E$5))-1)*100,0)</f>
        <v>0.45713690202588975</v>
      </c>
      <c r="F103" s="206">
        <f>IF(AND(F$5-D$5 &lt;&gt; 0,F51 &lt;&gt; 0,D51 &lt;&gt; 0),(EXP(LN(F51/D51)/(F$5-D$5))-1)*100,0)</f>
        <v>0.48460293684742251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5.5384645863130704</v>
      </c>
      <c r="C9" s="330">
        <v>13.634855021286315</v>
      </c>
      <c r="D9" s="330">
        <f>SUM(B9:C9)</f>
        <v>19.173319607599385</v>
      </c>
      <c r="E9" s="331"/>
      <c r="F9" s="330">
        <v>7.7135285049558755</v>
      </c>
      <c r="G9" s="330">
        <v>16.381444005600461</v>
      </c>
      <c r="H9" s="330">
        <f>SUM(F9:G9)</f>
        <v>24.094972510556335</v>
      </c>
      <c r="I9" s="331"/>
      <c r="J9" s="330">
        <v>8.9856904901541164</v>
      </c>
      <c r="K9" s="330">
        <v>15.149217064494632</v>
      </c>
      <c r="L9" s="330">
        <f>SUM(J9:K9)</f>
        <v>24.134907554648748</v>
      </c>
      <c r="M9" s="236"/>
      <c r="N9" s="328">
        <f>IF(B9&gt;0,(EXP(LN(F9/B9)/($F$6-$B$6))-1)*100,0)</f>
        <v>6.8495607444010176</v>
      </c>
      <c r="O9" s="328">
        <f>IF(F9&gt;0,(EXP(LN(J9/F9)/($J$6-$F$6))-1)*100,0)</f>
        <v>1.0229138951601824</v>
      </c>
      <c r="P9" s="328"/>
      <c r="Q9" s="328">
        <f>IF(C9&gt;0,(EXP(LN(G9/C9)/($F$6-$B$6))-1)*100,0)</f>
        <v>3.7385877573267834</v>
      </c>
      <c r="R9" s="328">
        <f>IF(G9&gt;0,(EXP(LN(K9/G9)/($J$6-$F$6))-1)*100,0)</f>
        <v>-0.51997926615988677</v>
      </c>
      <c r="S9" s="327"/>
      <c r="T9" s="328">
        <f>IF(D9&gt;0,(EXP(LN(H9/D9)/($F$6-$B$6))-1)*100,0)</f>
        <v>4.6756881516305304</v>
      </c>
      <c r="U9" s="328">
        <f>IF(H9&gt;0,(EXP(LN(L9/H9)/($J$6-$F$6))-1)*100,0)</f>
        <v>1.1040806432416339E-2</v>
      </c>
    </row>
    <row r="10" spans="1:21" x14ac:dyDescent="0.2">
      <c r="A10" s="329" t="str">
        <f>name!D5</f>
        <v>12 Other managers and proprietors</v>
      </c>
      <c r="B10" s="330">
        <v>3.6341332018477983</v>
      </c>
      <c r="C10" s="330">
        <v>5.5010558592740031</v>
      </c>
      <c r="D10" s="330">
        <f t="shared" ref="D10:D33" si="0">SUM(B10:C10)</f>
        <v>9.1351890611218014</v>
      </c>
      <c r="E10" s="331"/>
      <c r="F10" s="330">
        <v>4.5321444204246131</v>
      </c>
      <c r="G10" s="330">
        <v>5.6782054567854576</v>
      </c>
      <c r="H10" s="330">
        <f t="shared" ref="H10:H33" si="1">SUM(F10:G10)</f>
        <v>10.210349877210071</v>
      </c>
      <c r="I10" s="331"/>
      <c r="J10" s="330">
        <v>4.9500828484320216</v>
      </c>
      <c r="K10" s="330">
        <v>7.4706395500507448</v>
      </c>
      <c r="L10" s="330">
        <f t="shared" ref="L10:L33" si="2">SUM(J10:K10)</f>
        <v>12.420722398482766</v>
      </c>
      <c r="M10" s="236"/>
      <c r="N10" s="328">
        <f t="shared" ref="N10:N36" si="3">IF(B10&gt;0,(EXP(LN(F10/B10)/($F$6-$B$6))-1)*100,0)</f>
        <v>4.5154704630668174</v>
      </c>
      <c r="O10" s="328">
        <f t="shared" ref="O10:O34" si="4">IF(F10&gt;0,(EXP(LN(J10/F10)/($J$6-$F$6))-1)*100,0)</f>
        <v>0.58979316469383036</v>
      </c>
      <c r="P10" s="328"/>
      <c r="Q10" s="328">
        <f t="shared" ref="Q10:Q34" si="5">IF(C10&gt;0,(EXP(LN(G10/C10)/($F$6-$B$6))-1)*100,0)</f>
        <v>0.63591730035696958</v>
      </c>
      <c r="R10" s="328">
        <f t="shared" ref="R10:R34" si="6">IF(G10&gt;0,(EXP(LN(K10/G10)/($J$6-$F$6))-1)*100,0)</f>
        <v>1.8457972050864635</v>
      </c>
      <c r="S10" s="327"/>
      <c r="T10" s="328">
        <f t="shared" ref="T10:T34" si="7">IF(D10&gt;0,(EXP(LN(H10/D10)/($F$6-$B$6))-1)*100,0)</f>
        <v>2.2503061174184324</v>
      </c>
      <c r="U10" s="328">
        <f t="shared" ref="U10:U34" si="8">IF(H10&gt;0,(EXP(LN(L10/H10)/($J$6-$F$6))-1)*100,0)</f>
        <v>1.3149999954365388</v>
      </c>
    </row>
    <row r="11" spans="1:21" x14ac:dyDescent="0.2">
      <c r="A11" s="329" t="str">
        <f>name!D6</f>
        <v>21 Science, research, engineering and technology professionals</v>
      </c>
      <c r="B11" s="330">
        <v>2.6282773128176617</v>
      </c>
      <c r="C11" s="330">
        <v>13.422378253699504</v>
      </c>
      <c r="D11" s="330">
        <f t="shared" si="0"/>
        <v>16.050655566517165</v>
      </c>
      <c r="E11" s="331"/>
      <c r="F11" s="330">
        <v>3.6926778234865818</v>
      </c>
      <c r="G11" s="330">
        <v>16.583527085181927</v>
      </c>
      <c r="H11" s="330">
        <f t="shared" si="1"/>
        <v>20.276204908668511</v>
      </c>
      <c r="I11" s="331"/>
      <c r="J11" s="330">
        <v>6.3062181356686198</v>
      </c>
      <c r="K11" s="330">
        <v>22.040613634093496</v>
      </c>
      <c r="L11" s="330">
        <f t="shared" si="2"/>
        <v>28.346831769762115</v>
      </c>
      <c r="M11" s="236"/>
      <c r="N11" s="328">
        <f t="shared" si="3"/>
        <v>7.0370291008087005</v>
      </c>
      <c r="O11" s="328">
        <f t="shared" si="4"/>
        <v>3.6323082242663673</v>
      </c>
      <c r="P11" s="328"/>
      <c r="Q11" s="328">
        <f t="shared" si="5"/>
        <v>4.3204582680611558</v>
      </c>
      <c r="R11" s="328">
        <f t="shared" si="6"/>
        <v>1.9146111550904177</v>
      </c>
      <c r="S11" s="327"/>
      <c r="T11" s="328">
        <f t="shared" si="7"/>
        <v>4.7849183327664635</v>
      </c>
      <c r="U11" s="328">
        <f t="shared" si="8"/>
        <v>2.2589173333622536</v>
      </c>
    </row>
    <row r="12" spans="1:21" x14ac:dyDescent="0.2">
      <c r="A12" s="329" t="str">
        <f>name!D7</f>
        <v>22 Health professionals</v>
      </c>
      <c r="B12" s="330">
        <v>10.697741199955184</v>
      </c>
      <c r="C12" s="330">
        <v>3.2907199021858449</v>
      </c>
      <c r="D12" s="330">
        <f t="shared" si="0"/>
        <v>13.988461102141029</v>
      </c>
      <c r="E12" s="331"/>
      <c r="F12" s="330">
        <v>12.629972137526446</v>
      </c>
      <c r="G12" s="330">
        <v>4.396458237687157</v>
      </c>
      <c r="H12" s="330">
        <f t="shared" si="1"/>
        <v>17.026430375213604</v>
      </c>
      <c r="I12" s="331"/>
      <c r="J12" s="330">
        <v>13.327257068960744</v>
      </c>
      <c r="K12" s="330">
        <v>4.5947723815138124</v>
      </c>
      <c r="L12" s="330">
        <f t="shared" si="2"/>
        <v>17.922029450474557</v>
      </c>
      <c r="M12" s="236"/>
      <c r="N12" s="328">
        <f t="shared" si="3"/>
        <v>3.376556366825878</v>
      </c>
      <c r="O12" s="328">
        <f t="shared" si="4"/>
        <v>0.35889991851374425</v>
      </c>
      <c r="P12" s="328"/>
      <c r="Q12" s="328">
        <f t="shared" si="5"/>
        <v>5.9649913130755072</v>
      </c>
      <c r="R12" s="328">
        <f t="shared" si="6"/>
        <v>0.29456597986210475</v>
      </c>
      <c r="S12" s="327"/>
      <c r="T12" s="328">
        <f t="shared" si="7"/>
        <v>4.008955120932467</v>
      </c>
      <c r="U12" s="328">
        <f t="shared" si="8"/>
        <v>0.34234324080388845</v>
      </c>
    </row>
    <row r="13" spans="1:21" x14ac:dyDescent="0.2">
      <c r="A13" s="329" t="str">
        <f>name!D8</f>
        <v>23 Teaching and other educational professionals</v>
      </c>
      <c r="B13" s="330">
        <v>8.4235408461953032</v>
      </c>
      <c r="C13" s="330">
        <v>4.2307345306660347</v>
      </c>
      <c r="D13" s="330">
        <f t="shared" si="0"/>
        <v>12.654275376861339</v>
      </c>
      <c r="E13" s="331"/>
      <c r="F13" s="330">
        <v>9.2821078963578483</v>
      </c>
      <c r="G13" s="330">
        <v>4.4005078444056061</v>
      </c>
      <c r="H13" s="330">
        <f t="shared" si="1"/>
        <v>13.682615740763454</v>
      </c>
      <c r="I13" s="331"/>
      <c r="J13" s="330">
        <v>10.348924326987394</v>
      </c>
      <c r="K13" s="330">
        <v>4.9141671069940989</v>
      </c>
      <c r="L13" s="330">
        <f t="shared" si="2"/>
        <v>15.263091433981494</v>
      </c>
      <c r="M13" s="236"/>
      <c r="N13" s="328">
        <f t="shared" si="3"/>
        <v>1.960131110468355</v>
      </c>
      <c r="O13" s="328">
        <f t="shared" si="4"/>
        <v>0.72792941569879144</v>
      </c>
      <c r="P13" s="328"/>
      <c r="Q13" s="328">
        <f t="shared" si="5"/>
        <v>0.78999063981102235</v>
      </c>
      <c r="R13" s="328">
        <f t="shared" si="6"/>
        <v>0.73873076082588973</v>
      </c>
      <c r="S13" s="327"/>
      <c r="T13" s="328">
        <f t="shared" si="7"/>
        <v>1.5748921493360823</v>
      </c>
      <c r="U13" s="328">
        <f t="shared" si="8"/>
        <v>0.73140503847950455</v>
      </c>
    </row>
    <row r="14" spans="1:21" x14ac:dyDescent="0.2">
      <c r="A14" s="329" t="str">
        <f>name!D9</f>
        <v>24 Business, media and public service professionals</v>
      </c>
      <c r="B14" s="330">
        <v>6.2000512506871219</v>
      </c>
      <c r="C14" s="330">
        <v>9.5164781743416285</v>
      </c>
      <c r="D14" s="330">
        <f t="shared" si="0"/>
        <v>15.71652942502875</v>
      </c>
      <c r="E14" s="331"/>
      <c r="F14" s="330">
        <v>8.7303372287950172</v>
      </c>
      <c r="G14" s="330">
        <v>12.539262466187632</v>
      </c>
      <c r="H14" s="330">
        <f t="shared" si="1"/>
        <v>21.269599694982649</v>
      </c>
      <c r="I14" s="331"/>
      <c r="J14" s="330">
        <v>10.621708280487558</v>
      </c>
      <c r="K14" s="330">
        <v>14.504494808009763</v>
      </c>
      <c r="L14" s="330">
        <f t="shared" si="2"/>
        <v>25.12620308849732</v>
      </c>
      <c r="M14" s="236"/>
      <c r="N14" s="328">
        <f t="shared" si="3"/>
        <v>7.0846318724816948</v>
      </c>
      <c r="O14" s="328">
        <f t="shared" si="4"/>
        <v>1.3158883347809569</v>
      </c>
      <c r="P14" s="328"/>
      <c r="Q14" s="328">
        <f t="shared" si="5"/>
        <v>5.6718102686403649</v>
      </c>
      <c r="R14" s="328">
        <f t="shared" si="6"/>
        <v>0.97535164438395938</v>
      </c>
      <c r="S14" s="327"/>
      <c r="T14" s="328">
        <f t="shared" si="7"/>
        <v>6.2381582823996196</v>
      </c>
      <c r="U14" s="328">
        <f t="shared" si="8"/>
        <v>1.1170761529571971</v>
      </c>
    </row>
    <row r="15" spans="1:21" x14ac:dyDescent="0.2">
      <c r="A15" s="329" t="str">
        <f>name!D10</f>
        <v>31 Science, engineering and technology associate professionals</v>
      </c>
      <c r="B15" s="330">
        <v>1.2054234718531602</v>
      </c>
      <c r="C15" s="330">
        <v>3.9453461766956304</v>
      </c>
      <c r="D15" s="330">
        <f t="shared" si="0"/>
        <v>5.1507696485487902</v>
      </c>
      <c r="E15" s="331"/>
      <c r="F15" s="330">
        <v>1.5716511007398219</v>
      </c>
      <c r="G15" s="330">
        <v>5.0909575409439514</v>
      </c>
      <c r="H15" s="330">
        <f t="shared" si="1"/>
        <v>6.6626086416837733</v>
      </c>
      <c r="I15" s="331"/>
      <c r="J15" s="330">
        <v>2.0070326073169245</v>
      </c>
      <c r="K15" s="330">
        <v>4.764009354992548</v>
      </c>
      <c r="L15" s="330">
        <f t="shared" si="2"/>
        <v>6.7710419623094724</v>
      </c>
      <c r="M15" s="236"/>
      <c r="N15" s="328">
        <f t="shared" si="3"/>
        <v>5.4492024734015487</v>
      </c>
      <c r="O15" s="328">
        <f t="shared" si="4"/>
        <v>1.6435642807746564</v>
      </c>
      <c r="P15" s="328"/>
      <c r="Q15" s="328">
        <f t="shared" si="5"/>
        <v>5.2307999582350995</v>
      </c>
      <c r="R15" s="328">
        <f t="shared" si="6"/>
        <v>-0.44153117029376299</v>
      </c>
      <c r="S15" s="327"/>
      <c r="T15" s="328">
        <f t="shared" si="7"/>
        <v>5.2820748371777082</v>
      </c>
      <c r="U15" s="328">
        <f t="shared" si="8"/>
        <v>0.10768385773674005</v>
      </c>
    </row>
    <row r="16" spans="1:21" x14ac:dyDescent="0.2">
      <c r="A16" s="329" t="str">
        <f>name!D11</f>
        <v>32 Health and social care associate professionals</v>
      </c>
      <c r="B16" s="330">
        <v>4.5203848793154258</v>
      </c>
      <c r="C16" s="330">
        <v>1.3643947889928634</v>
      </c>
      <c r="D16" s="330">
        <f t="shared" si="0"/>
        <v>5.8847796683082887</v>
      </c>
      <c r="E16" s="331"/>
      <c r="F16" s="330">
        <v>5.4026180534030308</v>
      </c>
      <c r="G16" s="330">
        <v>1.5788673666994577</v>
      </c>
      <c r="H16" s="330">
        <f t="shared" si="1"/>
        <v>6.981485420102489</v>
      </c>
      <c r="I16" s="331"/>
      <c r="J16" s="330">
        <v>10.896824352123444</v>
      </c>
      <c r="K16" s="330">
        <v>2.3312695055407029</v>
      </c>
      <c r="L16" s="330">
        <f t="shared" si="2"/>
        <v>13.228093857664147</v>
      </c>
      <c r="M16" s="236"/>
      <c r="N16" s="328">
        <f t="shared" si="3"/>
        <v>3.6300649601690216</v>
      </c>
      <c r="O16" s="328">
        <f t="shared" si="4"/>
        <v>4.7883605360955039</v>
      </c>
      <c r="P16" s="328"/>
      <c r="Q16" s="328">
        <f t="shared" si="5"/>
        <v>2.9629837142261195</v>
      </c>
      <c r="R16" s="328">
        <f t="shared" si="6"/>
        <v>2.6320780244591946</v>
      </c>
      <c r="S16" s="327"/>
      <c r="T16" s="328">
        <f t="shared" si="7"/>
        <v>3.4769276812776972</v>
      </c>
      <c r="U16" s="328">
        <f t="shared" si="8"/>
        <v>4.3526051122481757</v>
      </c>
    </row>
    <row r="17" spans="1:21" x14ac:dyDescent="0.2">
      <c r="A17" s="329" t="str">
        <f>name!D12</f>
        <v>33 Protective service occupations</v>
      </c>
      <c r="B17" s="330">
        <v>0.82102380337870962</v>
      </c>
      <c r="C17" s="330">
        <v>2.6674240997981253</v>
      </c>
      <c r="D17" s="330">
        <f t="shared" si="0"/>
        <v>3.488447903176835</v>
      </c>
      <c r="E17" s="331"/>
      <c r="F17" s="330">
        <v>0.98679168833006259</v>
      </c>
      <c r="G17" s="330">
        <v>2.6198630551495121</v>
      </c>
      <c r="H17" s="330">
        <f t="shared" si="1"/>
        <v>3.6066547434795746</v>
      </c>
      <c r="I17" s="331"/>
      <c r="J17" s="330">
        <v>1.1684985429986883</v>
      </c>
      <c r="K17" s="330">
        <v>2.2874883093516827</v>
      </c>
      <c r="L17" s="330">
        <f t="shared" si="2"/>
        <v>3.455986852350371</v>
      </c>
      <c r="M17" s="236"/>
      <c r="N17" s="328">
        <f t="shared" si="3"/>
        <v>3.7466176799974882</v>
      </c>
      <c r="O17" s="328">
        <f t="shared" si="4"/>
        <v>1.1331449655129333</v>
      </c>
      <c r="P17" s="328"/>
      <c r="Q17" s="328">
        <f t="shared" si="5"/>
        <v>-0.35917746351151747</v>
      </c>
      <c r="R17" s="328">
        <f t="shared" si="6"/>
        <v>-0.90037307848614967</v>
      </c>
      <c r="S17" s="327"/>
      <c r="T17" s="328">
        <f t="shared" si="7"/>
        <v>0.66870125853764062</v>
      </c>
      <c r="U17" s="328">
        <f t="shared" si="8"/>
        <v>-0.28407994199600717</v>
      </c>
    </row>
    <row r="18" spans="1:21" x14ac:dyDescent="0.2">
      <c r="A18" s="329" t="str">
        <f>name!D13</f>
        <v>34 Culture, media and sports occupations</v>
      </c>
      <c r="B18" s="330">
        <v>2.2183466208973392</v>
      </c>
      <c r="C18" s="330">
        <v>3.3085075514317031</v>
      </c>
      <c r="D18" s="330">
        <f t="shared" si="0"/>
        <v>5.5268541723290419</v>
      </c>
      <c r="E18" s="331"/>
      <c r="F18" s="330">
        <v>2.3893921149635262</v>
      </c>
      <c r="G18" s="330">
        <v>3.5923930036259928</v>
      </c>
      <c r="H18" s="330">
        <f t="shared" si="1"/>
        <v>5.981785118589519</v>
      </c>
      <c r="I18" s="331"/>
      <c r="J18" s="330">
        <v>2.3713784435002623</v>
      </c>
      <c r="K18" s="330">
        <v>3.254212170390574</v>
      </c>
      <c r="L18" s="330">
        <f t="shared" si="2"/>
        <v>5.6255906138908358</v>
      </c>
      <c r="M18" s="236"/>
      <c r="N18" s="328">
        <f t="shared" si="3"/>
        <v>1.496625645408356</v>
      </c>
      <c r="O18" s="328">
        <f t="shared" si="4"/>
        <v>-5.0437813109016627E-2</v>
      </c>
      <c r="P18" s="327"/>
      <c r="Q18" s="328">
        <f t="shared" si="5"/>
        <v>1.6600554699748749</v>
      </c>
      <c r="R18" s="328">
        <f t="shared" si="6"/>
        <v>-0.65695485789857289</v>
      </c>
      <c r="S18" s="327"/>
      <c r="T18" s="328">
        <f t="shared" si="7"/>
        <v>1.5945849566288972</v>
      </c>
      <c r="U18" s="328">
        <f t="shared" si="8"/>
        <v>-0.40845087850428508</v>
      </c>
    </row>
    <row r="19" spans="1:21" x14ac:dyDescent="0.2">
      <c r="A19" s="329" t="str">
        <f>name!D14</f>
        <v>35 Business and public service associate professionals</v>
      </c>
      <c r="B19" s="330">
        <v>8.0494852612897194</v>
      </c>
      <c r="C19" s="330">
        <v>9.9026958858071037</v>
      </c>
      <c r="D19" s="330">
        <f t="shared" si="0"/>
        <v>17.952181147096823</v>
      </c>
      <c r="E19" s="331"/>
      <c r="F19" s="330">
        <v>9.314644853369364</v>
      </c>
      <c r="G19" s="330">
        <v>11.017493260525434</v>
      </c>
      <c r="H19" s="330">
        <f t="shared" si="1"/>
        <v>20.3321381138948</v>
      </c>
      <c r="I19" s="331"/>
      <c r="J19" s="330">
        <v>10.78075792136258</v>
      </c>
      <c r="K19" s="330">
        <v>11.347841745924207</v>
      </c>
      <c r="L19" s="330">
        <f t="shared" si="2"/>
        <v>22.128599667286785</v>
      </c>
      <c r="M19" s="236"/>
      <c r="N19" s="328">
        <f t="shared" si="3"/>
        <v>2.9626325936594977</v>
      </c>
      <c r="O19" s="328">
        <f t="shared" si="4"/>
        <v>0.97926367310063878</v>
      </c>
      <c r="P19" s="327"/>
      <c r="Q19" s="328">
        <f t="shared" si="5"/>
        <v>2.1564682995049766</v>
      </c>
      <c r="R19" s="328">
        <f t="shared" si="6"/>
        <v>0.19714918578679352</v>
      </c>
      <c r="S19" s="327"/>
      <c r="T19" s="328">
        <f t="shared" si="7"/>
        <v>2.5210784141550757</v>
      </c>
      <c r="U19" s="328">
        <f t="shared" si="8"/>
        <v>0.56604992242892394</v>
      </c>
    </row>
    <row r="20" spans="1:21" x14ac:dyDescent="0.2">
      <c r="A20" s="329" t="str">
        <f>name!D15</f>
        <v>41 Administrative occupations</v>
      </c>
      <c r="B20" s="330">
        <v>22.362548214993602</v>
      </c>
      <c r="C20" s="330">
        <v>10.323371852311515</v>
      </c>
      <c r="D20" s="330">
        <f t="shared" si="0"/>
        <v>32.685920067305119</v>
      </c>
      <c r="E20" s="331"/>
      <c r="F20" s="330">
        <v>21.735260000185111</v>
      </c>
      <c r="G20" s="330">
        <v>11.590134309116495</v>
      </c>
      <c r="H20" s="330">
        <f t="shared" si="1"/>
        <v>33.325394309301608</v>
      </c>
      <c r="I20" s="331"/>
      <c r="J20" s="330">
        <v>20.410211974916997</v>
      </c>
      <c r="K20" s="330">
        <v>14.370831052817156</v>
      </c>
      <c r="L20" s="330">
        <f t="shared" si="2"/>
        <v>34.781043027734157</v>
      </c>
      <c r="M20" s="236"/>
      <c r="N20" s="328">
        <f t="shared" si="3"/>
        <v>-0.56741962410502556</v>
      </c>
      <c r="O20" s="328">
        <f t="shared" si="4"/>
        <v>-0.41845843945114147</v>
      </c>
      <c r="P20" s="327"/>
      <c r="Q20" s="328">
        <f t="shared" si="5"/>
        <v>2.3418773859473108</v>
      </c>
      <c r="R20" s="328">
        <f t="shared" si="6"/>
        <v>1.4439678338497686</v>
      </c>
      <c r="S20" s="327"/>
      <c r="T20" s="328">
        <f t="shared" si="7"/>
        <v>0.38825761534444503</v>
      </c>
      <c r="U20" s="328">
        <f t="shared" si="8"/>
        <v>0.28542522797030401</v>
      </c>
    </row>
    <row r="21" spans="1:21" x14ac:dyDescent="0.2">
      <c r="A21" s="329" t="str">
        <f>name!D16</f>
        <v>42 Secretarial and related occupations</v>
      </c>
      <c r="B21" s="330">
        <v>6.9886979430466925</v>
      </c>
      <c r="C21" s="330">
        <v>0.7044165235389227</v>
      </c>
      <c r="D21" s="330">
        <f t="shared" si="0"/>
        <v>7.693114466585615</v>
      </c>
      <c r="E21" s="331"/>
      <c r="F21" s="330">
        <v>6.2447772022092565</v>
      </c>
      <c r="G21" s="330">
        <v>0.52187126756602387</v>
      </c>
      <c r="H21" s="330">
        <f t="shared" si="1"/>
        <v>6.76664846977528</v>
      </c>
      <c r="I21" s="331"/>
      <c r="J21" s="330">
        <v>3.7058325898653424</v>
      </c>
      <c r="K21" s="330">
        <v>0.56389453360145592</v>
      </c>
      <c r="L21" s="330">
        <f t="shared" si="2"/>
        <v>4.2697271234667982</v>
      </c>
      <c r="M21" s="236"/>
      <c r="N21" s="328">
        <f t="shared" si="3"/>
        <v>-2.2258305201246054</v>
      </c>
      <c r="O21" s="328">
        <f t="shared" si="4"/>
        <v>-3.4190981285275313</v>
      </c>
      <c r="P21" s="327"/>
      <c r="Q21" s="328">
        <f t="shared" si="5"/>
        <v>-5.822583971436746</v>
      </c>
      <c r="R21" s="328">
        <f t="shared" si="6"/>
        <v>0.51764379144785266</v>
      </c>
      <c r="S21" s="327"/>
      <c r="T21" s="328">
        <f t="shared" si="7"/>
        <v>-2.5337438932571898</v>
      </c>
      <c r="U21" s="328">
        <f t="shared" si="8"/>
        <v>-3.0230695224894966</v>
      </c>
    </row>
    <row r="22" spans="1:21" x14ac:dyDescent="0.2">
      <c r="A22" s="329" t="str">
        <f>name!D17</f>
        <v>51 Skilled agricultural and related trades</v>
      </c>
      <c r="B22" s="330">
        <v>1.171866880409179</v>
      </c>
      <c r="C22" s="330">
        <v>7.8122570292314437</v>
      </c>
      <c r="D22" s="330">
        <f t="shared" si="0"/>
        <v>8.9841239096406227</v>
      </c>
      <c r="E22" s="331"/>
      <c r="F22" s="330">
        <v>1.3953230803754189</v>
      </c>
      <c r="G22" s="330">
        <v>5.0278685476743288</v>
      </c>
      <c r="H22" s="330">
        <f t="shared" si="1"/>
        <v>6.4231916280497474</v>
      </c>
      <c r="I22" s="331"/>
      <c r="J22" s="330">
        <v>1.5458029664260542</v>
      </c>
      <c r="K22" s="330">
        <v>4.7746655814902379</v>
      </c>
      <c r="L22" s="330">
        <f t="shared" si="2"/>
        <v>6.3204685479162919</v>
      </c>
      <c r="M22" s="236"/>
      <c r="N22" s="328">
        <f t="shared" si="3"/>
        <v>3.5521927274203779</v>
      </c>
      <c r="O22" s="328">
        <f t="shared" si="4"/>
        <v>0.68511966274336089</v>
      </c>
      <c r="P22" s="327"/>
      <c r="Q22" s="328">
        <f t="shared" si="5"/>
        <v>-8.4366912085519949</v>
      </c>
      <c r="R22" s="328">
        <f t="shared" si="6"/>
        <v>-0.34388874446601436</v>
      </c>
      <c r="S22" s="327"/>
      <c r="T22" s="328">
        <f t="shared" si="7"/>
        <v>-6.4906519382207044</v>
      </c>
      <c r="U22" s="328">
        <f t="shared" si="8"/>
        <v>-0.10742086081348967</v>
      </c>
    </row>
    <row r="23" spans="1:21" x14ac:dyDescent="0.2">
      <c r="A23" s="329" t="str">
        <f>name!D18</f>
        <v>52 Skilled metal, electrical and electronic trades</v>
      </c>
      <c r="B23" s="330">
        <v>0.22909819262976511</v>
      </c>
      <c r="C23" s="330">
        <v>16.506018993226121</v>
      </c>
      <c r="D23" s="330">
        <f t="shared" si="0"/>
        <v>16.735117185855888</v>
      </c>
      <c r="E23" s="331"/>
      <c r="F23" s="330">
        <v>0.30812346512506472</v>
      </c>
      <c r="G23" s="330">
        <v>14.744646508098507</v>
      </c>
      <c r="H23" s="330">
        <f t="shared" si="1"/>
        <v>15.052769973223571</v>
      </c>
      <c r="I23" s="331"/>
      <c r="J23" s="330">
        <v>0.63505381354841972</v>
      </c>
      <c r="K23" s="330">
        <v>13.367303614747749</v>
      </c>
      <c r="L23" s="330">
        <f t="shared" si="2"/>
        <v>14.002357428296168</v>
      </c>
      <c r="M23" s="236"/>
      <c r="N23" s="328">
        <f t="shared" si="3"/>
        <v>6.1061659654869649</v>
      </c>
      <c r="O23" s="328">
        <f t="shared" si="4"/>
        <v>4.9395144335599106</v>
      </c>
      <c r="P23" s="327"/>
      <c r="Q23" s="328">
        <f t="shared" si="5"/>
        <v>-2.2316231875872616</v>
      </c>
      <c r="R23" s="328">
        <f t="shared" si="6"/>
        <v>-0.65165659419578192</v>
      </c>
      <c r="S23" s="327"/>
      <c r="T23" s="328">
        <f t="shared" si="7"/>
        <v>-2.0966542922839171</v>
      </c>
      <c r="U23" s="328">
        <f t="shared" si="8"/>
        <v>-0.48108122918693041</v>
      </c>
    </row>
    <row r="24" spans="1:21" x14ac:dyDescent="0.2">
      <c r="A24" s="329" t="str">
        <f>name!D19</f>
        <v>53 Skilled construction and building trades</v>
      </c>
      <c r="B24" s="330">
        <v>0.16390016498932158</v>
      </c>
      <c r="C24" s="330">
        <v>12.116482098552375</v>
      </c>
      <c r="D24" s="330">
        <f t="shared" si="0"/>
        <v>12.280382263541696</v>
      </c>
      <c r="E24" s="331"/>
      <c r="F24" s="330">
        <v>0.20090218559026451</v>
      </c>
      <c r="G24" s="330">
        <v>12.529742935764173</v>
      </c>
      <c r="H24" s="330">
        <f t="shared" si="1"/>
        <v>12.730645121354437</v>
      </c>
      <c r="I24" s="331"/>
      <c r="J24" s="330">
        <v>0.12651016505399143</v>
      </c>
      <c r="K24" s="330">
        <v>10.545217180927086</v>
      </c>
      <c r="L24" s="330">
        <f t="shared" si="2"/>
        <v>10.671727345981077</v>
      </c>
      <c r="M24" s="236"/>
      <c r="N24" s="328">
        <f t="shared" si="3"/>
        <v>4.1552232486302465</v>
      </c>
      <c r="O24" s="328">
        <f t="shared" si="4"/>
        <v>-3.0362542636532486</v>
      </c>
      <c r="P24" s="327"/>
      <c r="Q24" s="328">
        <f t="shared" si="5"/>
        <v>0.67302611353825537</v>
      </c>
      <c r="R24" s="328">
        <f t="shared" si="6"/>
        <v>-1.1429701830442118</v>
      </c>
      <c r="S24" s="327"/>
      <c r="T24" s="328">
        <f t="shared" si="7"/>
        <v>0.72278028514938253</v>
      </c>
      <c r="U24" s="328">
        <f t="shared" si="8"/>
        <v>-1.1692053655585011</v>
      </c>
    </row>
    <row r="25" spans="1:21" x14ac:dyDescent="0.2">
      <c r="A25" s="329" t="str">
        <f>name!D20</f>
        <v>54 Textiles, printing and other skilled trades</v>
      </c>
      <c r="B25" s="330">
        <v>2.479270708570668</v>
      </c>
      <c r="C25" s="330">
        <v>4.5787199350193024</v>
      </c>
      <c r="D25" s="330">
        <f t="shared" si="0"/>
        <v>7.0579906435899709</v>
      </c>
      <c r="E25" s="331"/>
      <c r="F25" s="330">
        <v>2.6211957498902869</v>
      </c>
      <c r="G25" s="330">
        <v>3.8521573824077979</v>
      </c>
      <c r="H25" s="330">
        <f t="shared" si="1"/>
        <v>6.4733531322980848</v>
      </c>
      <c r="I25" s="331"/>
      <c r="J25" s="330">
        <v>2.8343578447685558</v>
      </c>
      <c r="K25" s="330">
        <v>3.8950860514908485</v>
      </c>
      <c r="L25" s="330">
        <f t="shared" si="2"/>
        <v>6.7294438962594043</v>
      </c>
      <c r="M25" s="236"/>
      <c r="N25" s="328">
        <f t="shared" si="3"/>
        <v>1.1195436846447526</v>
      </c>
      <c r="O25" s="328">
        <f t="shared" si="4"/>
        <v>0.52259274369246267</v>
      </c>
      <c r="P25" s="327"/>
      <c r="Q25" s="328">
        <f t="shared" si="5"/>
        <v>-3.3966941874702616</v>
      </c>
      <c r="R25" s="328">
        <f t="shared" si="6"/>
        <v>7.3910109827335368E-2</v>
      </c>
      <c r="S25" s="327"/>
      <c r="T25" s="328">
        <f t="shared" si="7"/>
        <v>-1.7144563641435684</v>
      </c>
      <c r="U25" s="328">
        <f t="shared" si="8"/>
        <v>0.25898998070115198</v>
      </c>
    </row>
    <row r="26" spans="1:21" x14ac:dyDescent="0.2">
      <c r="A26" s="329" t="str">
        <f>name!D21</f>
        <v>61 Caring personal service occupations</v>
      </c>
      <c r="B26" s="330">
        <v>22.3377057699213</v>
      </c>
      <c r="C26" s="330">
        <v>2.8759422234008678</v>
      </c>
      <c r="D26" s="330">
        <f t="shared" si="0"/>
        <v>25.213647993322169</v>
      </c>
      <c r="E26" s="331"/>
      <c r="F26" s="330">
        <v>22.323683303739895</v>
      </c>
      <c r="G26" s="330">
        <v>2.7843928311449364</v>
      </c>
      <c r="H26" s="330">
        <f t="shared" si="1"/>
        <v>25.108076134884833</v>
      </c>
      <c r="I26" s="331"/>
      <c r="J26" s="330">
        <v>24.755238379775268</v>
      </c>
      <c r="K26" s="330">
        <v>3.7654982583276371</v>
      </c>
      <c r="L26" s="330">
        <f t="shared" si="2"/>
        <v>28.520736638102903</v>
      </c>
      <c r="M26" s="236"/>
      <c r="N26" s="328">
        <f t="shared" si="3"/>
        <v>-1.2558128114603662E-2</v>
      </c>
      <c r="O26" s="328">
        <f t="shared" si="4"/>
        <v>0.69164067481319869</v>
      </c>
      <c r="P26" s="327"/>
      <c r="Q26" s="328">
        <f t="shared" si="5"/>
        <v>-0.64492169085014206</v>
      </c>
      <c r="R26" s="328">
        <f t="shared" si="6"/>
        <v>2.0327196858857199</v>
      </c>
      <c r="S26" s="327"/>
      <c r="T26" s="328">
        <f t="shared" si="7"/>
        <v>-8.3882443034000165E-2</v>
      </c>
      <c r="U26" s="328">
        <f t="shared" si="8"/>
        <v>0.85323192523842906</v>
      </c>
    </row>
    <row r="27" spans="1:21" x14ac:dyDescent="0.2">
      <c r="A27" s="329" t="str">
        <f>name!D22</f>
        <v>62 Leisure, travel and related personal service occupations</v>
      </c>
      <c r="B27" s="330">
        <v>5.8048631931310322</v>
      </c>
      <c r="C27" s="330">
        <v>2.012619630319529</v>
      </c>
      <c r="D27" s="330">
        <f t="shared" si="0"/>
        <v>7.8174828234505611</v>
      </c>
      <c r="E27" s="331"/>
      <c r="F27" s="330">
        <v>4.6002413037297591</v>
      </c>
      <c r="G27" s="330">
        <v>1.8727195461736712</v>
      </c>
      <c r="H27" s="330">
        <f t="shared" si="1"/>
        <v>6.4729608499034299</v>
      </c>
      <c r="I27" s="331"/>
      <c r="J27" s="330">
        <v>4.2473223753334928</v>
      </c>
      <c r="K27" s="330">
        <v>1.8988897119196477</v>
      </c>
      <c r="L27" s="330">
        <f t="shared" si="2"/>
        <v>6.1462120872531401</v>
      </c>
      <c r="M27" s="236"/>
      <c r="N27" s="328">
        <f t="shared" si="3"/>
        <v>-4.5452103756825295</v>
      </c>
      <c r="O27" s="328">
        <f t="shared" si="4"/>
        <v>-0.53072004112223459</v>
      </c>
      <c r="P27" s="327"/>
      <c r="Q27" s="328">
        <f t="shared" si="5"/>
        <v>-1.4305784754333084</v>
      </c>
      <c r="R27" s="328">
        <f t="shared" si="6"/>
        <v>9.2560651353368328E-2</v>
      </c>
      <c r="S27" s="327"/>
      <c r="T27" s="328">
        <f t="shared" si="7"/>
        <v>-3.7042302872191679</v>
      </c>
      <c r="U27" s="328">
        <f t="shared" si="8"/>
        <v>-0.34472219761189082</v>
      </c>
    </row>
    <row r="28" spans="1:21" x14ac:dyDescent="0.2">
      <c r="A28" s="329" t="str">
        <f>name!D23</f>
        <v>63 Community and civil enforcement occupations</v>
      </c>
      <c r="B28" s="330">
        <v>7.9875979568919772E-2</v>
      </c>
      <c r="C28" s="330">
        <v>0.2502175809257795</v>
      </c>
      <c r="D28" s="330">
        <f t="shared" si="0"/>
        <v>0.33009356049469929</v>
      </c>
      <c r="E28" s="331"/>
      <c r="F28" s="330">
        <v>7.9425727406306434E-2</v>
      </c>
      <c r="G28" s="330">
        <v>0.25979930458647671</v>
      </c>
      <c r="H28" s="330">
        <f t="shared" si="1"/>
        <v>0.33922503199278314</v>
      </c>
      <c r="I28" s="331"/>
      <c r="J28" s="330">
        <v>0.11049765757635531</v>
      </c>
      <c r="K28" s="330">
        <v>0.17255456381239323</v>
      </c>
      <c r="L28" s="330">
        <f>SUM(J28:K28)</f>
        <v>0.28305222138874853</v>
      </c>
      <c r="M28" s="236"/>
      <c r="N28" s="328">
        <f t="shared" si="3"/>
        <v>-0.11299287247830136</v>
      </c>
      <c r="O28" s="328">
        <f t="shared" si="4"/>
        <v>2.2255505163057299</v>
      </c>
      <c r="P28" s="327"/>
      <c r="Q28" s="328">
        <f t="shared" si="5"/>
        <v>0.75440267492643542</v>
      </c>
      <c r="R28" s="328">
        <f t="shared" si="6"/>
        <v>-2.6910997380950707</v>
      </c>
      <c r="S28" s="327"/>
      <c r="T28" s="328">
        <f t="shared" si="7"/>
        <v>0.54724328383277676</v>
      </c>
      <c r="U28" s="328">
        <f t="shared" si="8"/>
        <v>-1.1996283224866455</v>
      </c>
    </row>
    <row r="29" spans="1:21" x14ac:dyDescent="0.2">
      <c r="A29" s="329" t="str">
        <f>name!D24</f>
        <v>71 Sales occupations</v>
      </c>
      <c r="B29" s="330">
        <v>13.048480578236543</v>
      </c>
      <c r="C29" s="330">
        <v>8.6511652597163646</v>
      </c>
      <c r="D29" s="330">
        <f t="shared" si="0"/>
        <v>21.699645837952907</v>
      </c>
      <c r="E29" s="331"/>
      <c r="F29" s="330">
        <v>11.547248430546055</v>
      </c>
      <c r="G29" s="330">
        <v>8.6585270467415665</v>
      </c>
      <c r="H29" s="330">
        <f t="shared" si="1"/>
        <v>20.205775477287624</v>
      </c>
      <c r="I29" s="331"/>
      <c r="J29" s="330">
        <v>10.929282240231899</v>
      </c>
      <c r="K29" s="330">
        <v>8.495608213099926</v>
      </c>
      <c r="L29" s="330">
        <f t="shared" si="2"/>
        <v>19.424890453331827</v>
      </c>
      <c r="M29" s="236"/>
      <c r="N29" s="328">
        <f t="shared" si="3"/>
        <v>-2.4148546804923288</v>
      </c>
      <c r="O29" s="328">
        <f t="shared" si="4"/>
        <v>-0.36600553565446781</v>
      </c>
      <c r="P29" s="327"/>
      <c r="Q29" s="328">
        <f t="shared" si="5"/>
        <v>1.7013390107156745E-2</v>
      </c>
      <c r="R29" s="328">
        <f t="shared" si="6"/>
        <v>-0.12655499798468473</v>
      </c>
      <c r="S29" s="327"/>
      <c r="T29" s="328">
        <f t="shared" si="7"/>
        <v>-1.4164222257254111</v>
      </c>
      <c r="U29" s="328">
        <f t="shared" si="8"/>
        <v>-0.26240991162008731</v>
      </c>
    </row>
    <row r="30" spans="1:21" x14ac:dyDescent="0.2">
      <c r="A30" s="329" t="str">
        <f>name!D25</f>
        <v>72 Customer service occupations</v>
      </c>
      <c r="B30" s="330">
        <v>3.1940732580316649</v>
      </c>
      <c r="C30" s="330">
        <v>2.3984690500652612</v>
      </c>
      <c r="D30" s="330">
        <f t="shared" si="0"/>
        <v>5.5925423080969257</v>
      </c>
      <c r="E30" s="331"/>
      <c r="F30" s="330">
        <v>3.6456731055827518</v>
      </c>
      <c r="G30" s="330">
        <v>2.588067655910097</v>
      </c>
      <c r="H30" s="330">
        <f t="shared" si="1"/>
        <v>6.2337407614928484</v>
      </c>
      <c r="I30" s="331"/>
      <c r="J30" s="330">
        <v>4.1827983033072078</v>
      </c>
      <c r="K30" s="330">
        <v>3.8999713721384892</v>
      </c>
      <c r="L30" s="330">
        <f t="shared" si="2"/>
        <v>8.0827696754456966</v>
      </c>
      <c r="M30" s="236"/>
      <c r="N30" s="328">
        <f t="shared" si="3"/>
        <v>2.6801679460644046</v>
      </c>
      <c r="O30" s="328">
        <f t="shared" si="4"/>
        <v>0.9204736016374726</v>
      </c>
      <c r="P30" s="327"/>
      <c r="Q30" s="328">
        <f t="shared" si="5"/>
        <v>1.5332531510091396</v>
      </c>
      <c r="R30" s="328">
        <f t="shared" si="6"/>
        <v>2.7714268647555773</v>
      </c>
      <c r="S30" s="327"/>
      <c r="T30" s="328">
        <f t="shared" si="7"/>
        <v>2.1945867616942172</v>
      </c>
      <c r="U30" s="328">
        <f t="shared" si="8"/>
        <v>1.7468011966743635</v>
      </c>
    </row>
    <row r="31" spans="1:21" x14ac:dyDescent="0.2">
      <c r="A31" s="329" t="str">
        <f>name!D26</f>
        <v>81 Process, plant and machine operatives</v>
      </c>
      <c r="B31" s="330">
        <v>3.2153250576906061</v>
      </c>
      <c r="C31" s="330">
        <v>11.752458318998668</v>
      </c>
      <c r="D31" s="330">
        <f t="shared" si="0"/>
        <v>14.967783376689274</v>
      </c>
      <c r="E31" s="331"/>
      <c r="F31" s="330">
        <v>3.0699226240514501</v>
      </c>
      <c r="G31" s="330">
        <v>9.9938214718934262</v>
      </c>
      <c r="H31" s="330">
        <f t="shared" si="1"/>
        <v>13.063744095944877</v>
      </c>
      <c r="I31" s="331"/>
      <c r="J31" s="330">
        <v>3.5187533634944614</v>
      </c>
      <c r="K31" s="330">
        <v>9.2769991349706569</v>
      </c>
      <c r="L31" s="330">
        <f t="shared" si="2"/>
        <v>12.795752498465118</v>
      </c>
      <c r="M31" s="236"/>
      <c r="N31" s="328">
        <f t="shared" si="3"/>
        <v>-0.92125226313060082</v>
      </c>
      <c r="O31" s="328">
        <f t="shared" si="4"/>
        <v>0.91384638623406289</v>
      </c>
      <c r="P31" s="327"/>
      <c r="Q31" s="328">
        <f t="shared" si="5"/>
        <v>-3.1899212320787185</v>
      </c>
      <c r="R31" s="328">
        <f t="shared" si="6"/>
        <v>-0.49496382236249303</v>
      </c>
      <c r="S31" s="327"/>
      <c r="T31" s="328">
        <f t="shared" si="7"/>
        <v>-2.6844962570595432</v>
      </c>
      <c r="U31" s="328">
        <f t="shared" si="8"/>
        <v>-0.13808781881905485</v>
      </c>
    </row>
    <row r="32" spans="1:21" x14ac:dyDescent="0.2">
      <c r="A32" s="329" t="str">
        <f>name!D27</f>
        <v>82 Transport and mobile machine drivers and operatives</v>
      </c>
      <c r="B32" s="330">
        <v>0.65659647469674121</v>
      </c>
      <c r="C32" s="330">
        <v>12.714324329736082</v>
      </c>
      <c r="D32" s="330">
        <f t="shared" si="0"/>
        <v>13.370920804432822</v>
      </c>
      <c r="E32" s="331"/>
      <c r="F32" s="330">
        <v>0.59919820128110779</v>
      </c>
      <c r="G32" s="330">
        <v>12.34495480675039</v>
      </c>
      <c r="H32" s="330">
        <f t="shared" si="1"/>
        <v>12.944153008031499</v>
      </c>
      <c r="I32" s="331"/>
      <c r="J32" s="330">
        <v>0.91300412615193682</v>
      </c>
      <c r="K32" s="330">
        <v>12.639685260011076</v>
      </c>
      <c r="L32" s="330">
        <f t="shared" si="2"/>
        <v>13.552689386163014</v>
      </c>
      <c r="M32" s="236"/>
      <c r="N32" s="328">
        <f t="shared" si="3"/>
        <v>-1.8129095555747932</v>
      </c>
      <c r="O32" s="328">
        <f t="shared" si="4"/>
        <v>2.8474391897825635</v>
      </c>
      <c r="P32" s="327"/>
      <c r="Q32" s="328">
        <f t="shared" si="5"/>
        <v>-0.58790097717195122</v>
      </c>
      <c r="R32" s="328">
        <f t="shared" si="6"/>
        <v>0.15741727883891166</v>
      </c>
      <c r="S32" s="327"/>
      <c r="T32" s="328">
        <f t="shared" si="7"/>
        <v>-0.64666165899797123</v>
      </c>
      <c r="U32" s="328">
        <f t="shared" si="8"/>
        <v>0.30674166105868483</v>
      </c>
    </row>
    <row r="33" spans="1:21" x14ac:dyDescent="0.2">
      <c r="A33" s="329" t="str">
        <f>name!D28</f>
        <v>91 Elementary trades and related occupations</v>
      </c>
      <c r="B33" s="330">
        <v>2.3123582538359702</v>
      </c>
      <c r="C33" s="330">
        <v>6.1380559813411208</v>
      </c>
      <c r="D33" s="330">
        <f t="shared" si="0"/>
        <v>8.4504142351770906</v>
      </c>
      <c r="E33" s="331"/>
      <c r="F33" s="330">
        <v>1.535197111525078</v>
      </c>
      <c r="G33" s="330">
        <v>4.7987597357803704</v>
      </c>
      <c r="H33" s="330">
        <f t="shared" si="1"/>
        <v>6.3339568473054486</v>
      </c>
      <c r="I33" s="331"/>
      <c r="J33" s="330">
        <v>5.1232720738091055</v>
      </c>
      <c r="K33" s="330">
        <v>7.0471596203284559</v>
      </c>
      <c r="L33" s="330">
        <f t="shared" si="2"/>
        <v>12.170431694137562</v>
      </c>
      <c r="M33" s="236"/>
      <c r="N33" s="328">
        <f t="shared" si="3"/>
        <v>-7.8656015044953236</v>
      </c>
      <c r="O33" s="328">
        <f t="shared" si="4"/>
        <v>8.3657942305729307</v>
      </c>
      <c r="P33" s="327"/>
      <c r="Q33" s="328">
        <f t="shared" si="5"/>
        <v>-4.8037957293692202</v>
      </c>
      <c r="R33" s="328">
        <f t="shared" si="6"/>
        <v>2.5948766090494235</v>
      </c>
      <c r="S33" s="327"/>
      <c r="T33" s="328">
        <f t="shared" si="7"/>
        <v>-5.6027330796782344</v>
      </c>
      <c r="U33" s="328">
        <f t="shared" si="8"/>
        <v>4.4500676343049106</v>
      </c>
    </row>
    <row r="34" spans="1:21" x14ac:dyDescent="0.2">
      <c r="A34" s="329" t="str">
        <f>name!D29</f>
        <v>92 Elementary administration and service occupations</v>
      </c>
      <c r="B34" s="330">
        <v>15.866190293350469</v>
      </c>
      <c r="C34" s="330">
        <v>15.83916755178498</v>
      </c>
      <c r="D34" s="330">
        <f t="shared" ref="D34" si="9">SUM(B34:C34)</f>
        <v>31.705357845135449</v>
      </c>
      <c r="E34" s="331"/>
      <c r="F34" s="330">
        <v>14.910008978112987</v>
      </c>
      <c r="G34" s="330">
        <v>13.942511035896063</v>
      </c>
      <c r="H34" s="330">
        <f t="shared" ref="H34" si="10">SUM(F34:G34)</f>
        <v>28.852520014009052</v>
      </c>
      <c r="I34" s="331"/>
      <c r="J34" s="330">
        <v>11.533223124052252</v>
      </c>
      <c r="K34" s="330">
        <v>13.100376202656955</v>
      </c>
      <c r="L34" s="330">
        <f t="shared" ref="L34" si="11">SUM(J34:K34)</f>
        <v>24.633599326709209</v>
      </c>
      <c r="M34" s="236"/>
      <c r="N34" s="328">
        <f t="shared" si="3"/>
        <v>-1.2354591103924562</v>
      </c>
      <c r="O34" s="328">
        <f t="shared" si="4"/>
        <v>-1.6974344071243652</v>
      </c>
      <c r="P34" s="327"/>
      <c r="Q34" s="328">
        <f t="shared" si="5"/>
        <v>-2.5186065035060157</v>
      </c>
      <c r="R34" s="328">
        <f t="shared" si="6"/>
        <v>-0.41448246220027185</v>
      </c>
      <c r="S34" s="327"/>
      <c r="T34" s="328">
        <f t="shared" si="7"/>
        <v>-1.8680975739348238</v>
      </c>
      <c r="U34" s="328">
        <f t="shared" si="8"/>
        <v>-1.0483725332130489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153.84772339765294</v>
      </c>
      <c r="C36" s="333">
        <f t="shared" ref="C36:D36" si="12">SUM(C9:C34)</f>
        <v>185.4582766023471</v>
      </c>
      <c r="D36" s="333">
        <f t="shared" si="12"/>
        <v>339.3060000000001</v>
      </c>
      <c r="E36" s="333"/>
      <c r="F36" s="333">
        <f>SUM(F9:F34)</f>
        <v>161.06204629170296</v>
      </c>
      <c r="G36" s="333">
        <f t="shared" ref="G36:H36" si="13">SUM(G9:G34)</f>
        <v>189.38895370829692</v>
      </c>
      <c r="H36" s="333">
        <f t="shared" si="13"/>
        <v>350.45099999999979</v>
      </c>
      <c r="I36" s="333"/>
      <c r="J36" s="333">
        <f>SUM(J9:J34)</f>
        <v>176.33553401630374</v>
      </c>
      <c r="K36" s="333">
        <f t="shared" ref="K36:L36" si="14">SUM(K9:K34)</f>
        <v>200.472465983696</v>
      </c>
      <c r="L36" s="333">
        <f t="shared" si="14"/>
        <v>376.80799999999977</v>
      </c>
      <c r="M36" s="258"/>
      <c r="N36" s="334">
        <f t="shared" si="3"/>
        <v>0.9207403195637065</v>
      </c>
      <c r="O36" s="334">
        <f>IF(F36&gt;0,(EXP(LN(J36/F36)/($J$6-$F$6))-1)*100,0)</f>
        <v>0.60582072848829327</v>
      </c>
      <c r="P36" s="335"/>
      <c r="Q36" s="334">
        <f t="shared" ref="Q36" si="15">IF(C36&gt;0,(EXP(LN(G36/C36)/($F$6-$B$6))-1)*100,0)</f>
        <v>0.42033943289101483</v>
      </c>
      <c r="R36" s="334">
        <f t="shared" ref="R36" si="16">IF(G36&gt;0,(EXP(LN(K36/G36)/($J$6-$F$6))-1)*100,0)</f>
        <v>0.37988008260434469</v>
      </c>
      <c r="S36" s="335"/>
      <c r="T36" s="334">
        <f t="shared" ref="T36" si="17">IF(D36&gt;0,(EXP(LN(H36/D36)/($F$6-$B$6))-1)*100,0)</f>
        <v>0.64846431068388277</v>
      </c>
      <c r="U36" s="334">
        <f t="shared" ref="U36" si="18">IF(H36&gt;0,(EXP(LN(L36/H36)/($J$6-$F$6))-1)*100,0)</f>
        <v>0.48460293684742251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The Marches</v>
      </c>
      <c r="Q1" s="19" t="str">
        <f>CONCATENATE("Occupation Table 5.1  Males: Employment Change by Status (SOC 2020), ",B$5,"-",L$5,", ",Info!B5)</f>
        <v>Occupation Table 5.1  Males: Employment Change by Status (SOC 2020), 2015-2035, The Marches</v>
      </c>
      <c r="AG1" s="19" t="str">
        <f>CONCATENATE("Occupation Table 5.2  Females: Employment Change by Status (SOC 2020), ",R$5,"-",AB$5,", ",Info!B5)</f>
        <v>Occupation Table 5.2  Females: Employment Change by Status (SOC 2020), 2015-2035, The Marches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20.502855342484906</v>
      </c>
      <c r="C8" s="11">
        <v>2.9749454480275488</v>
      </c>
      <c r="D8" s="11">
        <v>4.8307078782087274</v>
      </c>
      <c r="E8" s="11">
        <f>SUM(B8:D8)</f>
        <v>28.308508668721181</v>
      </c>
      <c r="F8" s="11"/>
      <c r="G8" s="11">
        <v>23.699824906525965</v>
      </c>
      <c r="H8" s="11">
        <v>4.7205860275980482</v>
      </c>
      <c r="I8" s="11">
        <v>5.884911453642399</v>
      </c>
      <c r="J8" s="11">
        <f>SUM(G8:I8)</f>
        <v>34.30532238776641</v>
      </c>
      <c r="K8" s="11"/>
      <c r="L8" s="11">
        <v>24.310366006430005</v>
      </c>
      <c r="M8" s="11">
        <v>5.7109360527966126</v>
      </c>
      <c r="N8" s="11">
        <v>6.5343278939049103</v>
      </c>
      <c r="O8" s="11">
        <f>SUM(L8:N8)</f>
        <v>36.555629953131529</v>
      </c>
      <c r="Q8" s="10" t="str">
        <f>name!E4</f>
        <v>Managers, directors and senior officials</v>
      </c>
      <c r="R8" s="11">
        <v>14.543107285578394</v>
      </c>
      <c r="S8" s="11">
        <v>1.2865031323454301</v>
      </c>
      <c r="T8" s="11">
        <v>3.3063004626364845</v>
      </c>
      <c r="U8" s="11">
        <f>SUM(R8:T8)</f>
        <v>19.13591088056031</v>
      </c>
      <c r="V8" s="11"/>
      <c r="W8" s="11">
        <v>16.238317205899605</v>
      </c>
      <c r="X8" s="11">
        <v>2.1026291874676106</v>
      </c>
      <c r="Y8" s="11">
        <v>3.7187030690187166</v>
      </c>
      <c r="Z8" s="11">
        <f>SUM(W8:Y8)</f>
        <v>22.059649462385931</v>
      </c>
      <c r="AA8" s="11"/>
      <c r="AB8" s="11">
        <v>16.078803004932624</v>
      </c>
      <c r="AC8" s="11">
        <v>2.3952724589218688</v>
      </c>
      <c r="AD8" s="11">
        <v>4.1457811506908939</v>
      </c>
      <c r="AE8" s="11">
        <f>SUM(AB8:AD8)</f>
        <v>22.619856614545387</v>
      </c>
      <c r="AG8" s="10" t="str">
        <f>name!E4</f>
        <v>Managers, directors and senior officials</v>
      </c>
      <c r="AH8" s="11">
        <v>5.9597480569065118</v>
      </c>
      <c r="AI8" s="11">
        <v>1.6884423156821189</v>
      </c>
      <c r="AJ8" s="11">
        <v>1.5244074155722407</v>
      </c>
      <c r="AK8" s="11">
        <f>SUM(AH8:AJ8)</f>
        <v>9.1725977881608713</v>
      </c>
      <c r="AL8" s="11"/>
      <c r="AM8" s="11">
        <v>7.4615077006263766</v>
      </c>
      <c r="AN8" s="11">
        <v>2.6179568401304403</v>
      </c>
      <c r="AO8" s="11">
        <v>2.1662083846236775</v>
      </c>
      <c r="AP8" s="11">
        <f>SUM(AM8:AO8)</f>
        <v>12.245672925380495</v>
      </c>
      <c r="AQ8" s="11"/>
      <c r="AR8" s="11">
        <v>8.2315630014973724</v>
      </c>
      <c r="AS8" s="11">
        <v>3.3156635938747439</v>
      </c>
      <c r="AT8" s="11">
        <v>2.3885467432140159</v>
      </c>
      <c r="AU8" s="11">
        <f>SUM(AR8:AT8)</f>
        <v>13.935773338586133</v>
      </c>
    </row>
    <row r="9" spans="1:47" x14ac:dyDescent="0.2">
      <c r="A9" t="str">
        <f>name!E5</f>
        <v>Professional occupations</v>
      </c>
      <c r="B9" s="11">
        <v>40.224613179883995</v>
      </c>
      <c r="C9" s="11">
        <v>11.60712611943916</v>
      </c>
      <c r="D9" s="11">
        <v>6.5781821712251114</v>
      </c>
      <c r="E9" s="11">
        <f t="shared" ref="E9:E18" si="0">SUM(B9:D9)</f>
        <v>58.409921470548262</v>
      </c>
      <c r="F9" s="11"/>
      <c r="G9" s="11">
        <v>49.524077862101635</v>
      </c>
      <c r="H9" s="11">
        <v>14.305487553512467</v>
      </c>
      <c r="I9" s="11">
        <v>8.4252853040141193</v>
      </c>
      <c r="J9" s="11">
        <f t="shared" ref="J9:J16" si="1">SUM(G9:I9)</f>
        <v>72.254850719628223</v>
      </c>
      <c r="K9" s="11"/>
      <c r="L9" s="11">
        <v>61.165974169738</v>
      </c>
      <c r="M9" s="11">
        <v>17.524212411524992</v>
      </c>
      <c r="N9" s="11">
        <v>7.9679691614524959</v>
      </c>
      <c r="O9" s="11">
        <f t="shared" ref="O9:O16" si="2">SUM(L9:N9)</f>
        <v>86.658155742715493</v>
      </c>
      <c r="Q9" s="10" t="str">
        <f>name!E5</f>
        <v>Professional occupations</v>
      </c>
      <c r="R9" s="11">
        <v>23.870592158943968</v>
      </c>
      <c r="S9" s="11">
        <v>2.1073695003547885</v>
      </c>
      <c r="T9" s="11">
        <v>4.4823492015942454</v>
      </c>
      <c r="U9" s="11">
        <f t="shared" ref="U9:U16" si="3">SUM(R9:T9)</f>
        <v>30.460310860893003</v>
      </c>
      <c r="V9" s="11"/>
      <c r="W9" s="11">
        <v>28.744241054873601</v>
      </c>
      <c r="X9" s="11">
        <v>2.9952294842647147</v>
      </c>
      <c r="Y9" s="11">
        <v>6.1802850943240246</v>
      </c>
      <c r="Z9" s="11">
        <f t="shared" ref="Z9:Z16" si="4">SUM(W9:Y9)</f>
        <v>37.919755633462344</v>
      </c>
      <c r="AA9" s="11"/>
      <c r="AB9" s="11">
        <v>36.274236818627443</v>
      </c>
      <c r="AC9" s="11">
        <v>4.2234721442631233</v>
      </c>
      <c r="AD9" s="11">
        <v>5.5563389677206221</v>
      </c>
      <c r="AE9" s="11">
        <f t="shared" ref="AE9:AE16" si="5">SUM(AB9:AD9)</f>
        <v>46.054047930611191</v>
      </c>
      <c r="AG9" s="10" t="str">
        <f>name!E5</f>
        <v>Professional occupations</v>
      </c>
      <c r="AH9" s="11">
        <v>16.354021020940021</v>
      </c>
      <c r="AI9" s="11">
        <v>9.499756619084371</v>
      </c>
      <c r="AJ9" s="11">
        <v>2.0958329696308668</v>
      </c>
      <c r="AK9" s="11">
        <f t="shared" ref="AK9:AK18" si="6">SUM(AH9:AJ9)</f>
        <v>27.949610609655256</v>
      </c>
      <c r="AL9" s="11"/>
      <c r="AM9" s="11">
        <v>20.77983680722804</v>
      </c>
      <c r="AN9" s="11">
        <v>11.310258069247753</v>
      </c>
      <c r="AO9" s="11">
        <v>2.2450002096900956</v>
      </c>
      <c r="AP9" s="11">
        <f t="shared" ref="AP9:AP18" si="7">SUM(AM9:AO9)</f>
        <v>34.335095086165893</v>
      </c>
      <c r="AQ9" s="11"/>
      <c r="AR9" s="11">
        <v>24.891737351110585</v>
      </c>
      <c r="AS9" s="11">
        <v>13.300740267261874</v>
      </c>
      <c r="AT9" s="11">
        <v>2.4116301937318725</v>
      </c>
      <c r="AU9" s="11">
        <f t="shared" ref="AU9:AU18" si="8">SUM(AR9:AT9)</f>
        <v>40.604107812104331</v>
      </c>
    </row>
    <row r="10" spans="1:47" x14ac:dyDescent="0.2">
      <c r="A10" t="str">
        <f>name!E6</f>
        <v>Associate professional occupations</v>
      </c>
      <c r="B10" s="11">
        <v>24.959436000681404</v>
      </c>
      <c r="C10" s="11">
        <v>7.729628926843839</v>
      </c>
      <c r="D10" s="11">
        <v>5.313967611934526</v>
      </c>
      <c r="E10" s="11">
        <f t="shared" si="0"/>
        <v>38.003032539459767</v>
      </c>
      <c r="F10" s="11"/>
      <c r="G10" s="11">
        <v>29.035071375031936</v>
      </c>
      <c r="H10" s="11">
        <v>9.2003356288905245</v>
      </c>
      <c r="I10" s="11">
        <v>5.3292650338276708</v>
      </c>
      <c r="J10" s="11">
        <f t="shared" si="1"/>
        <v>43.564672037750128</v>
      </c>
      <c r="K10" s="11"/>
      <c r="L10" s="11">
        <v>33.768540555093075</v>
      </c>
      <c r="M10" s="11">
        <v>11.889401104553359</v>
      </c>
      <c r="N10" s="11">
        <v>5.5513712938552189</v>
      </c>
      <c r="O10" s="11">
        <f t="shared" si="2"/>
        <v>51.209312953501652</v>
      </c>
      <c r="Q10" s="10" t="str">
        <f>name!E6</f>
        <v>Associate professional occupations</v>
      </c>
      <c r="R10" s="11">
        <v>15.906339708631004</v>
      </c>
      <c r="S10" s="11">
        <v>2.0770462324558965</v>
      </c>
      <c r="T10" s="11">
        <v>3.2049825616385341</v>
      </c>
      <c r="U10" s="11">
        <f t="shared" si="3"/>
        <v>21.188368502725435</v>
      </c>
      <c r="V10" s="11"/>
      <c r="W10" s="11">
        <v>17.640341214959395</v>
      </c>
      <c r="X10" s="11">
        <v>2.7695277987263278</v>
      </c>
      <c r="Y10" s="11">
        <v>3.4897052132586217</v>
      </c>
      <c r="Z10" s="11">
        <f t="shared" si="4"/>
        <v>23.899574226944342</v>
      </c>
      <c r="AA10" s="11"/>
      <c r="AB10" s="11">
        <v>17.280254957156533</v>
      </c>
      <c r="AC10" s="11">
        <v>3.0182891075967166</v>
      </c>
      <c r="AD10" s="11">
        <v>3.6862770214464855</v>
      </c>
      <c r="AE10" s="11">
        <f t="shared" si="5"/>
        <v>23.984821086199737</v>
      </c>
      <c r="AG10" s="10" t="str">
        <f>name!E6</f>
        <v>Associate professional occupations</v>
      </c>
      <c r="AH10" s="11">
        <v>9.0530962920504141</v>
      </c>
      <c r="AI10" s="11">
        <v>5.6525826943879416</v>
      </c>
      <c r="AJ10" s="11">
        <v>2.1089850502959946</v>
      </c>
      <c r="AK10" s="11">
        <f t="shared" si="6"/>
        <v>16.814664036734349</v>
      </c>
      <c r="AL10" s="11"/>
      <c r="AM10" s="11">
        <v>11.394730160072555</v>
      </c>
      <c r="AN10" s="11">
        <v>6.4308078301641984</v>
      </c>
      <c r="AO10" s="11">
        <v>1.8395598205690491</v>
      </c>
      <c r="AP10" s="11">
        <f t="shared" si="7"/>
        <v>19.665097810805804</v>
      </c>
      <c r="AQ10" s="11"/>
      <c r="AR10" s="11">
        <v>16.488285597936528</v>
      </c>
      <c r="AS10" s="11">
        <v>8.8711119969566408</v>
      </c>
      <c r="AT10" s="11">
        <v>1.8650942724087343</v>
      </c>
      <c r="AU10" s="11">
        <f t="shared" si="8"/>
        <v>27.2244918673019</v>
      </c>
    </row>
    <row r="11" spans="1:47" x14ac:dyDescent="0.2">
      <c r="A11" t="str">
        <f>name!E7</f>
        <v>Administrative and secretarial occupations</v>
      </c>
      <c r="B11" s="11">
        <v>21.801770571220526</v>
      </c>
      <c r="C11" s="11">
        <v>17.088566782783026</v>
      </c>
      <c r="D11" s="11">
        <v>1.4886971798871971</v>
      </c>
      <c r="E11" s="11">
        <f t="shared" si="0"/>
        <v>40.379034533890746</v>
      </c>
      <c r="F11" s="11"/>
      <c r="G11" s="11">
        <v>22.298683162253152</v>
      </c>
      <c r="H11" s="11">
        <v>16.493312821157772</v>
      </c>
      <c r="I11" s="11">
        <v>1.3000467956659769</v>
      </c>
      <c r="J11" s="11">
        <f t="shared" si="1"/>
        <v>40.092042779076905</v>
      </c>
      <c r="K11" s="11"/>
      <c r="L11" s="11">
        <v>22.771773489419811</v>
      </c>
      <c r="M11" s="11">
        <v>15.105261085481626</v>
      </c>
      <c r="N11" s="11">
        <v>1.1737355762995156</v>
      </c>
      <c r="O11" s="11">
        <f t="shared" si="2"/>
        <v>39.05077015120095</v>
      </c>
      <c r="Q11" s="10" t="str">
        <f>name!E7</f>
        <v>Administrative and secretarial occupations</v>
      </c>
      <c r="R11" s="11">
        <v>7.8287641671653727</v>
      </c>
      <c r="S11" s="11">
        <v>2.7707882770739305</v>
      </c>
      <c r="T11" s="11">
        <v>0.42823593161113227</v>
      </c>
      <c r="U11" s="11">
        <f t="shared" si="3"/>
        <v>11.027788375850436</v>
      </c>
      <c r="V11" s="11"/>
      <c r="W11" s="11">
        <v>8.5800300436007557</v>
      </c>
      <c r="X11" s="11">
        <v>3.1138677182845931</v>
      </c>
      <c r="Y11" s="11">
        <v>0.41810781479717313</v>
      </c>
      <c r="Z11" s="11">
        <f t="shared" si="4"/>
        <v>12.112005576682522</v>
      </c>
      <c r="AA11" s="11"/>
      <c r="AB11" s="11">
        <v>11.021842739413104</v>
      </c>
      <c r="AC11" s="11">
        <v>3.3250056826843482</v>
      </c>
      <c r="AD11" s="11">
        <v>0.58787716432115489</v>
      </c>
      <c r="AE11" s="11">
        <f t="shared" si="5"/>
        <v>14.934725586418606</v>
      </c>
      <c r="AG11" s="10" t="str">
        <f>name!E7</f>
        <v>Administrative and secretarial occupations</v>
      </c>
      <c r="AH11" s="11">
        <v>13.973006404055145</v>
      </c>
      <c r="AI11" s="11">
        <v>14.317778505709091</v>
      </c>
      <c r="AJ11" s="11">
        <v>1.0604612482760656</v>
      </c>
      <c r="AK11" s="11">
        <f t="shared" si="6"/>
        <v>29.351246158040301</v>
      </c>
      <c r="AL11" s="11"/>
      <c r="AM11" s="11">
        <v>13.718653118652398</v>
      </c>
      <c r="AN11" s="11">
        <v>13.379445102873184</v>
      </c>
      <c r="AO11" s="11">
        <v>0.88193898086880373</v>
      </c>
      <c r="AP11" s="11">
        <f t="shared" si="7"/>
        <v>27.980037202394385</v>
      </c>
      <c r="AQ11" s="11"/>
      <c r="AR11" s="11">
        <v>11.749930750006708</v>
      </c>
      <c r="AS11" s="11">
        <v>11.780255402797275</v>
      </c>
      <c r="AT11" s="11">
        <v>0.58585841197836064</v>
      </c>
      <c r="AU11" s="11">
        <f t="shared" si="8"/>
        <v>24.116044564782346</v>
      </c>
    </row>
    <row r="12" spans="1:47" x14ac:dyDescent="0.2">
      <c r="A12" t="str">
        <f>name!E8</f>
        <v>Skilled trades occupations</v>
      </c>
      <c r="B12" s="11">
        <v>26.339737846117799</v>
      </c>
      <c r="C12" s="11">
        <v>4.0655662334545095</v>
      </c>
      <c r="D12" s="11">
        <v>14.652309923055878</v>
      </c>
      <c r="E12" s="11">
        <f t="shared" si="0"/>
        <v>45.057614002628185</v>
      </c>
      <c r="F12" s="11"/>
      <c r="G12" s="11">
        <v>21.963635704259211</v>
      </c>
      <c r="H12" s="11">
        <v>3.1874475272689597</v>
      </c>
      <c r="I12" s="11">
        <v>15.528876623397695</v>
      </c>
      <c r="J12" s="11">
        <f t="shared" si="1"/>
        <v>40.679959854925862</v>
      </c>
      <c r="K12" s="11"/>
      <c r="L12" s="11">
        <v>17.908178735826969</v>
      </c>
      <c r="M12" s="11">
        <v>4.1042714759352172</v>
      </c>
      <c r="N12" s="11">
        <v>15.711547006690747</v>
      </c>
      <c r="O12" s="11">
        <f t="shared" si="2"/>
        <v>37.723997218452936</v>
      </c>
      <c r="Q12" s="10" t="str">
        <f>name!E8</f>
        <v>Skilled trades occupations</v>
      </c>
      <c r="R12" s="11">
        <v>24.89803358000659</v>
      </c>
      <c r="S12" s="11">
        <v>2.8748179361618829</v>
      </c>
      <c r="T12" s="11">
        <v>13.240626539860768</v>
      </c>
      <c r="U12" s="11">
        <f t="shared" si="3"/>
        <v>41.013478056029243</v>
      </c>
      <c r="V12" s="11"/>
      <c r="W12" s="11">
        <v>20.38497110036387</v>
      </c>
      <c r="X12" s="11">
        <v>2.1431862010137501</v>
      </c>
      <c r="Y12" s="11">
        <v>13.626258072567206</v>
      </c>
      <c r="Z12" s="11">
        <f t="shared" si="4"/>
        <v>36.154415373944829</v>
      </c>
      <c r="AA12" s="11"/>
      <c r="AB12" s="11">
        <v>16.155507519042889</v>
      </c>
      <c r="AC12" s="11">
        <v>2.8122919456285662</v>
      </c>
      <c r="AD12" s="11">
        <v>13.614472963984456</v>
      </c>
      <c r="AE12" s="11">
        <f t="shared" si="5"/>
        <v>32.582272428655912</v>
      </c>
      <c r="AG12" s="10" t="str">
        <f>name!E8</f>
        <v>Skilled trades occupations</v>
      </c>
      <c r="AH12" s="11">
        <v>1.4417042661112021</v>
      </c>
      <c r="AI12" s="11">
        <v>1.1907482972926269</v>
      </c>
      <c r="AJ12" s="11">
        <v>1.411683383195105</v>
      </c>
      <c r="AK12" s="11">
        <f t="shared" si="6"/>
        <v>4.0441359465989342</v>
      </c>
      <c r="AL12" s="11"/>
      <c r="AM12" s="11">
        <v>1.5786646038953336</v>
      </c>
      <c r="AN12" s="11">
        <v>1.0442613262552098</v>
      </c>
      <c r="AO12" s="11">
        <v>1.9026185508304907</v>
      </c>
      <c r="AP12" s="11">
        <f t="shared" si="7"/>
        <v>4.5255444809810346</v>
      </c>
      <c r="AQ12" s="11"/>
      <c r="AR12" s="11">
        <v>1.7526712167840726</v>
      </c>
      <c r="AS12" s="11">
        <v>1.291979530306651</v>
      </c>
      <c r="AT12" s="11">
        <v>2.0970740427062964</v>
      </c>
      <c r="AU12" s="11">
        <f t="shared" si="8"/>
        <v>5.1417247897970197</v>
      </c>
    </row>
    <row r="13" spans="1:47" x14ac:dyDescent="0.2">
      <c r="A13" t="str">
        <f>name!E9</f>
        <v>Caring, leisure and other service occupations</v>
      </c>
      <c r="B13" s="11">
        <v>15.84539467357247</v>
      </c>
      <c r="C13" s="11">
        <v>14.702549609909644</v>
      </c>
      <c r="D13" s="11">
        <v>2.8132800937852851</v>
      </c>
      <c r="E13" s="11">
        <f t="shared" si="0"/>
        <v>33.361224377267398</v>
      </c>
      <c r="F13" s="11"/>
      <c r="G13" s="11">
        <v>15.488177900484294</v>
      </c>
      <c r="H13" s="11">
        <v>14.019644728525396</v>
      </c>
      <c r="I13" s="11">
        <v>2.4124393877713373</v>
      </c>
      <c r="J13" s="11">
        <f t="shared" si="1"/>
        <v>31.920262016781024</v>
      </c>
      <c r="K13" s="11"/>
      <c r="L13" s="11">
        <v>17.831481136973132</v>
      </c>
      <c r="M13" s="11">
        <v>14.035152393278814</v>
      </c>
      <c r="N13" s="11">
        <v>3.0833674164928415</v>
      </c>
      <c r="O13" s="11">
        <f t="shared" si="2"/>
        <v>34.950000946744787</v>
      </c>
      <c r="Q13" s="10" t="str">
        <f>name!E9</f>
        <v>Caring, leisure and other service occupations</v>
      </c>
      <c r="R13" s="11">
        <v>3.1603691915159939</v>
      </c>
      <c r="S13" s="11">
        <v>1.5336810501067748</v>
      </c>
      <c r="T13" s="11">
        <v>0.4447291930234053</v>
      </c>
      <c r="U13" s="11">
        <f t="shared" si="3"/>
        <v>5.1387794346461737</v>
      </c>
      <c r="V13" s="11"/>
      <c r="W13" s="11">
        <v>2.8590687524821394</v>
      </c>
      <c r="X13" s="11">
        <v>1.618318016426439</v>
      </c>
      <c r="Y13" s="11">
        <v>0.43952491299650615</v>
      </c>
      <c r="Z13" s="11">
        <f t="shared" si="4"/>
        <v>4.9169116819050851</v>
      </c>
      <c r="AA13" s="11"/>
      <c r="AB13" s="11">
        <v>3.1048257675124065</v>
      </c>
      <c r="AC13" s="11">
        <v>2.0548496543838608</v>
      </c>
      <c r="AD13" s="11">
        <v>0.67726711216340507</v>
      </c>
      <c r="AE13" s="11">
        <f t="shared" si="5"/>
        <v>5.8369425340596726</v>
      </c>
      <c r="AG13" s="10" t="str">
        <f>name!E9</f>
        <v>Caring, leisure and other service occupations</v>
      </c>
      <c r="AH13" s="11">
        <v>12.685025482056478</v>
      </c>
      <c r="AI13" s="11">
        <v>13.168868559802871</v>
      </c>
      <c r="AJ13" s="11">
        <v>2.3685509007618801</v>
      </c>
      <c r="AK13" s="11">
        <f t="shared" si="6"/>
        <v>28.22244494262123</v>
      </c>
      <c r="AL13" s="11"/>
      <c r="AM13" s="11">
        <v>12.629109148002154</v>
      </c>
      <c r="AN13" s="11">
        <v>12.401326712098955</v>
      </c>
      <c r="AO13" s="11">
        <v>1.9729144747748311</v>
      </c>
      <c r="AP13" s="11">
        <f t="shared" si="7"/>
        <v>27.00335033487594</v>
      </c>
      <c r="AQ13" s="11"/>
      <c r="AR13" s="11">
        <v>14.726655369460714</v>
      </c>
      <c r="AS13" s="11">
        <v>11.980302738894954</v>
      </c>
      <c r="AT13" s="11">
        <v>2.4061003043294367</v>
      </c>
      <c r="AU13" s="11">
        <f t="shared" si="8"/>
        <v>29.113058412685106</v>
      </c>
    </row>
    <row r="14" spans="1:47" x14ac:dyDescent="0.2">
      <c r="A14" t="str">
        <f>name!E10</f>
        <v>Sales and customer service occupations</v>
      </c>
      <c r="B14" s="11">
        <v>9.5963640326716906</v>
      </c>
      <c r="C14" s="11">
        <v>16.008963502713723</v>
      </c>
      <c r="D14" s="11">
        <v>1.6868606106644193</v>
      </c>
      <c r="E14" s="11">
        <f t="shared" si="0"/>
        <v>27.292188146049831</v>
      </c>
      <c r="F14" s="11"/>
      <c r="G14" s="11">
        <v>9.2749612902930529</v>
      </c>
      <c r="H14" s="11">
        <v>15.992379135334852</v>
      </c>
      <c r="I14" s="11">
        <v>1.1721758131525712</v>
      </c>
      <c r="J14" s="11">
        <f t="shared" si="1"/>
        <v>26.439516238780477</v>
      </c>
      <c r="K14" s="11"/>
      <c r="L14" s="11">
        <v>9.6508841439723287</v>
      </c>
      <c r="M14" s="11">
        <v>16.879272960751013</v>
      </c>
      <c r="N14" s="11">
        <v>0.9775030240541841</v>
      </c>
      <c r="O14" s="11">
        <f t="shared" si="2"/>
        <v>27.507660128777527</v>
      </c>
      <c r="Q14" s="10" t="str">
        <f>name!E10</f>
        <v>Sales and customer service occupations</v>
      </c>
      <c r="R14" s="11">
        <v>5.3003347672279242</v>
      </c>
      <c r="S14" s="11">
        <v>4.6856342303830258</v>
      </c>
      <c r="T14" s="11">
        <v>1.0636653121706767</v>
      </c>
      <c r="U14" s="11">
        <f t="shared" si="3"/>
        <v>11.049634309781627</v>
      </c>
      <c r="V14" s="11"/>
      <c r="W14" s="11">
        <v>5.1630284409002778</v>
      </c>
      <c r="X14" s="11">
        <v>5.3876468134688187</v>
      </c>
      <c r="Y14" s="11">
        <v>0.69591944828257923</v>
      </c>
      <c r="Z14" s="11">
        <f t="shared" si="4"/>
        <v>11.246594702651675</v>
      </c>
      <c r="AA14" s="11"/>
      <c r="AB14" s="11">
        <v>5.7097470672686468</v>
      </c>
      <c r="AC14" s="11">
        <v>6.046804996495446</v>
      </c>
      <c r="AD14" s="11">
        <v>0.63902752147432285</v>
      </c>
      <c r="AE14" s="11">
        <f t="shared" si="5"/>
        <v>12.395579585238416</v>
      </c>
      <c r="AG14" s="10" t="str">
        <f>name!E10</f>
        <v>Sales and customer service occupations</v>
      </c>
      <c r="AH14" s="11">
        <v>4.29602926544377</v>
      </c>
      <c r="AI14" s="11">
        <v>11.323329272330698</v>
      </c>
      <c r="AJ14" s="11">
        <v>0.62319529849374145</v>
      </c>
      <c r="AK14" s="11">
        <f t="shared" si="6"/>
        <v>16.242553836268208</v>
      </c>
      <c r="AL14" s="11"/>
      <c r="AM14" s="11">
        <v>4.1119328493927796</v>
      </c>
      <c r="AN14" s="11">
        <v>10.604732321866027</v>
      </c>
      <c r="AO14" s="11">
        <v>0.47625636486999245</v>
      </c>
      <c r="AP14" s="11">
        <f t="shared" si="7"/>
        <v>15.1929215361288</v>
      </c>
      <c r="AQ14" s="11"/>
      <c r="AR14" s="11">
        <v>3.9411370767036842</v>
      </c>
      <c r="AS14" s="11">
        <v>10.832467964255567</v>
      </c>
      <c r="AT14" s="11">
        <v>0.33847550257986136</v>
      </c>
      <c r="AU14" s="11">
        <f t="shared" si="8"/>
        <v>15.112080543539113</v>
      </c>
    </row>
    <row r="15" spans="1:47" x14ac:dyDescent="0.2">
      <c r="A15" t="str">
        <f>name!E11</f>
        <v>Process, plant and machine operatives</v>
      </c>
      <c r="B15" s="11">
        <v>22.063875072860508</v>
      </c>
      <c r="C15" s="11">
        <v>3.3214680594035215</v>
      </c>
      <c r="D15" s="11">
        <v>2.9533610488580733</v>
      </c>
      <c r="E15" s="11">
        <f t="shared" si="0"/>
        <v>28.338704181122104</v>
      </c>
      <c r="F15" s="11"/>
      <c r="G15" s="11">
        <v>18.180111232619449</v>
      </c>
      <c r="H15" s="11">
        <v>4.2636281801155018</v>
      </c>
      <c r="I15" s="11">
        <v>3.564157691241439</v>
      </c>
      <c r="J15" s="11">
        <f t="shared" si="1"/>
        <v>26.00789710397639</v>
      </c>
      <c r="K15" s="11"/>
      <c r="L15" s="11">
        <v>16.565657480496409</v>
      </c>
      <c r="M15" s="11">
        <v>5.2936402698925988</v>
      </c>
      <c r="N15" s="11">
        <v>4.489144134239111</v>
      </c>
      <c r="O15" s="11">
        <f t="shared" si="2"/>
        <v>26.348441884628119</v>
      </c>
      <c r="Q15" s="10" t="str">
        <f>name!E11</f>
        <v>Process, plant and machine operatives</v>
      </c>
      <c r="R15" s="11">
        <v>19.344151900284846</v>
      </c>
      <c r="S15" s="11">
        <v>2.3973592461118818</v>
      </c>
      <c r="T15" s="11">
        <v>2.7252715023380234</v>
      </c>
      <c r="U15" s="11">
        <f t="shared" si="3"/>
        <v>24.466782648734753</v>
      </c>
      <c r="V15" s="11"/>
      <c r="W15" s="11">
        <v>15.818259958002887</v>
      </c>
      <c r="X15" s="11">
        <v>3.2781508802344983</v>
      </c>
      <c r="Y15" s="11">
        <v>3.2423654404064308</v>
      </c>
      <c r="Z15" s="11">
        <f t="shared" si="4"/>
        <v>22.338776278643817</v>
      </c>
      <c r="AA15" s="11"/>
      <c r="AB15" s="11">
        <v>13.984818831094035</v>
      </c>
      <c r="AC15" s="11">
        <v>3.848325686007394</v>
      </c>
      <c r="AD15" s="11">
        <v>4.083539877880292</v>
      </c>
      <c r="AE15" s="11">
        <f t="shared" si="5"/>
        <v>21.916684394981722</v>
      </c>
      <c r="AG15" s="10" t="str">
        <f>name!E11</f>
        <v>Process, plant and machine operatives</v>
      </c>
      <c r="AH15" s="11">
        <v>2.7197231725756561</v>
      </c>
      <c r="AI15" s="11">
        <v>0.92410881329164019</v>
      </c>
      <c r="AJ15" s="11">
        <v>0.22808954652005115</v>
      </c>
      <c r="AK15" s="11">
        <f t="shared" si="6"/>
        <v>3.8719215323873475</v>
      </c>
      <c r="AL15" s="11"/>
      <c r="AM15" s="11">
        <v>2.3618512746165492</v>
      </c>
      <c r="AN15" s="11">
        <v>0.98547729988100508</v>
      </c>
      <c r="AO15" s="11">
        <v>0.32179225083500623</v>
      </c>
      <c r="AP15" s="11">
        <f t="shared" si="7"/>
        <v>3.6691208253325609</v>
      </c>
      <c r="AQ15" s="11"/>
      <c r="AR15" s="11">
        <v>2.580838649402371</v>
      </c>
      <c r="AS15" s="11">
        <v>1.4453145838852086</v>
      </c>
      <c r="AT15" s="11">
        <v>0.40560425635881925</v>
      </c>
      <c r="AU15" s="11">
        <f t="shared" si="8"/>
        <v>4.4317574896463983</v>
      </c>
    </row>
    <row r="16" spans="1:47" x14ac:dyDescent="0.2">
      <c r="A16" t="str">
        <f>name!E12</f>
        <v>Elementary occupations</v>
      </c>
      <c r="B16" s="11">
        <v>17.29262941803885</v>
      </c>
      <c r="C16" s="11">
        <v>19.129901182627634</v>
      </c>
      <c r="D16" s="11">
        <v>3.7332414796460589</v>
      </c>
      <c r="E16" s="11">
        <f t="shared" si="0"/>
        <v>40.155772080312545</v>
      </c>
      <c r="F16" s="11"/>
      <c r="G16" s="11">
        <v>14.26526941824576</v>
      </c>
      <c r="H16" s="11">
        <v>17.405514016790828</v>
      </c>
      <c r="I16" s="11">
        <v>3.5156934262778958</v>
      </c>
      <c r="J16" s="11">
        <f t="shared" si="1"/>
        <v>35.186476861314489</v>
      </c>
      <c r="K16" s="11"/>
      <c r="L16" s="11">
        <v>15.815276364804337</v>
      </c>
      <c r="M16" s="11">
        <v>16.303844511477859</v>
      </c>
      <c r="N16" s="11">
        <v>4.6849101445645447</v>
      </c>
      <c r="O16" s="11">
        <f t="shared" si="2"/>
        <v>36.804031020846743</v>
      </c>
      <c r="Q16" s="10" t="str">
        <f>name!E12</f>
        <v>Elementary occupations</v>
      </c>
      <c r="R16" s="11">
        <v>13.365164832714763</v>
      </c>
      <c r="S16" s="11">
        <v>6.6624699713462618</v>
      </c>
      <c r="T16" s="11">
        <v>1.9495887290650844</v>
      </c>
      <c r="U16" s="11">
        <f t="shared" si="3"/>
        <v>21.977223533126107</v>
      </c>
      <c r="V16" s="11"/>
      <c r="W16" s="11">
        <v>10.815700015691986</v>
      </c>
      <c r="X16" s="11">
        <v>6.0847858036422897</v>
      </c>
      <c r="Y16" s="11">
        <v>1.840784952342156</v>
      </c>
      <c r="Z16" s="11">
        <f t="shared" si="4"/>
        <v>18.74127077167643</v>
      </c>
      <c r="AA16" s="11"/>
      <c r="AB16" s="11">
        <v>11.907058178023362</v>
      </c>
      <c r="AC16" s="11">
        <v>5.7876160519610371</v>
      </c>
      <c r="AD16" s="11">
        <v>2.452861593001002</v>
      </c>
      <c r="AE16" s="11">
        <f t="shared" si="5"/>
        <v>20.147535822985404</v>
      </c>
      <c r="AG16" s="10" t="str">
        <f>name!E12</f>
        <v>Elementary occupations</v>
      </c>
      <c r="AH16" s="11">
        <v>3.9274645853240973</v>
      </c>
      <c r="AI16" s="11">
        <v>12.467431211281367</v>
      </c>
      <c r="AJ16" s="11">
        <v>1.7836527505809758</v>
      </c>
      <c r="AK16" s="11">
        <f t="shared" si="6"/>
        <v>18.178548547186441</v>
      </c>
      <c r="AL16" s="11"/>
      <c r="AM16" s="11">
        <v>3.4495694025537853</v>
      </c>
      <c r="AN16" s="11">
        <v>11.32072821314854</v>
      </c>
      <c r="AO16" s="11">
        <v>1.6749084739357398</v>
      </c>
      <c r="AP16" s="11">
        <f t="shared" si="7"/>
        <v>16.445206089638067</v>
      </c>
      <c r="AQ16" s="11"/>
      <c r="AR16" s="11">
        <v>3.9082181867809846</v>
      </c>
      <c r="AS16" s="11">
        <v>10.516228459516819</v>
      </c>
      <c r="AT16" s="11">
        <v>2.2320485515635426</v>
      </c>
      <c r="AU16" s="11">
        <f t="shared" si="8"/>
        <v>16.656495197861346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198.62667613753212</v>
      </c>
      <c r="C18" s="34">
        <f t="shared" ref="C18:D18" si="9">SUM(C8:C16)</f>
        <v>96.628715865202622</v>
      </c>
      <c r="D18" s="34">
        <f t="shared" si="9"/>
        <v>44.050607997265281</v>
      </c>
      <c r="E18" s="34">
        <f t="shared" si="0"/>
        <v>339.30600000000004</v>
      </c>
      <c r="F18" s="34"/>
      <c r="G18" s="34">
        <f>SUM(G8:G16)</f>
        <v>203.72981285181444</v>
      </c>
      <c r="H18" s="34">
        <f t="shared" ref="H18:I18" si="10">SUM(H8:H16)</f>
        <v>99.588335619194353</v>
      </c>
      <c r="I18" s="34">
        <f t="shared" si="10"/>
        <v>47.132851528991104</v>
      </c>
      <c r="J18" s="34">
        <f t="shared" ref="J18" si="11">SUM(G18:I18)</f>
        <v>350.45099999999991</v>
      </c>
      <c r="K18" s="34"/>
      <c r="L18" s="34">
        <f>SUM(L8:L16)</f>
        <v>219.78813208275406</v>
      </c>
      <c r="M18" s="34">
        <f t="shared" ref="M18:N18" si="12">SUM(M8:M16)</f>
        <v>106.84599226569209</v>
      </c>
      <c r="N18" s="34">
        <f t="shared" si="12"/>
        <v>50.173875651553573</v>
      </c>
      <c r="O18" s="34">
        <f>SUM(L18:N18)</f>
        <v>376.80799999999977</v>
      </c>
      <c r="Q18" s="231" t="str">
        <f>name!E3</f>
        <v>All occupations</v>
      </c>
      <c r="R18" s="34">
        <f>SUM(R8:R16)</f>
        <v>128.21685759206886</v>
      </c>
      <c r="S18" s="34">
        <f t="shared" ref="S18:T18" si="13">SUM(S8:S16)</f>
        <v>26.395669576339873</v>
      </c>
      <c r="T18" s="34">
        <f t="shared" si="13"/>
        <v>30.845749433938359</v>
      </c>
      <c r="U18" s="34">
        <f t="shared" ref="U18" si="14">SUM(R18:T18)</f>
        <v>185.4582766023471</v>
      </c>
      <c r="V18" s="34"/>
      <c r="W18" s="34">
        <f>SUM(W8:W16)</f>
        <v>126.24395778677452</v>
      </c>
      <c r="X18" s="34">
        <f t="shared" ref="X18:Y18" si="15">SUM(X8:X16)</f>
        <v>29.493341903529043</v>
      </c>
      <c r="Y18" s="34">
        <f t="shared" si="15"/>
        <v>33.651654017993415</v>
      </c>
      <c r="Z18" s="34">
        <f t="shared" ref="Z18" si="16">SUM(W18:Y18)</f>
        <v>189.38895370829698</v>
      </c>
      <c r="AA18" s="34"/>
      <c r="AB18" s="34">
        <f>SUM(AB8:AB16)</f>
        <v>131.51709488307102</v>
      </c>
      <c r="AC18" s="34">
        <f t="shared" ref="AC18:AD18" si="17">SUM(AC8:AC16)</f>
        <v>33.511927727942364</v>
      </c>
      <c r="AD18" s="34">
        <f t="shared" si="17"/>
        <v>35.443443372682637</v>
      </c>
      <c r="AE18" s="34">
        <f t="shared" ref="AE18" si="18">SUM(AB18:AD18)</f>
        <v>200.472465983696</v>
      </c>
      <c r="AG18" s="231" t="str">
        <f>name!E3</f>
        <v>All occupations</v>
      </c>
      <c r="AH18" s="34">
        <f>SUM(AH8:AH16)</f>
        <v>70.40981854546331</v>
      </c>
      <c r="AI18" s="34">
        <f t="shared" ref="AI18:AJ18" si="19">SUM(AI8:AI16)</f>
        <v>70.233046288862724</v>
      </c>
      <c r="AJ18" s="34">
        <f t="shared" si="19"/>
        <v>13.204858563326921</v>
      </c>
      <c r="AK18" s="34">
        <f t="shared" si="6"/>
        <v>153.84772339765294</v>
      </c>
      <c r="AL18" s="34"/>
      <c r="AM18" s="34">
        <f>SUM(AM8:AM16)</f>
        <v>77.485855065039985</v>
      </c>
      <c r="AN18" s="34">
        <f t="shared" ref="AN18:AO18" si="20">SUM(AN8:AN16)</f>
        <v>70.094993715665311</v>
      </c>
      <c r="AO18" s="34">
        <f t="shared" si="20"/>
        <v>13.481197510997685</v>
      </c>
      <c r="AP18" s="34">
        <f t="shared" si="7"/>
        <v>161.06204629170298</v>
      </c>
      <c r="AQ18" s="34"/>
      <c r="AR18" s="34">
        <f>SUM(AR8:AR16)</f>
        <v>88.271037199683008</v>
      </c>
      <c r="AS18" s="34">
        <f t="shared" ref="AS18:AT18" si="21">SUM(AS8:AS16)</f>
        <v>73.33406453774974</v>
      </c>
      <c r="AT18" s="34">
        <f t="shared" si="21"/>
        <v>14.730432278870939</v>
      </c>
      <c r="AU18" s="34">
        <f t="shared" si="8"/>
        <v>176.33553401630368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10.322307024001358</v>
      </c>
      <c r="C26" s="18">
        <f t="shared" ref="C26:O26" si="22">C8/C$18*100</f>
        <v>3.0787384696052542</v>
      </c>
      <c r="D26" s="18">
        <f t="shared" si="22"/>
        <v>10.966268339607534</v>
      </c>
      <c r="E26" s="18">
        <f t="shared" si="22"/>
        <v>8.3430616224650258</v>
      </c>
      <c r="F26" s="18"/>
      <c r="G26" s="18">
        <f t="shared" si="22"/>
        <v>11.632968476618757</v>
      </c>
      <c r="H26" s="18">
        <f t="shared" si="22"/>
        <v>4.7400993281468367</v>
      </c>
      <c r="I26" s="18">
        <f t="shared" si="22"/>
        <v>12.48579549663493</v>
      </c>
      <c r="J26" s="18">
        <f t="shared" si="22"/>
        <v>9.7889069763722798</v>
      </c>
      <c r="K26" s="18"/>
      <c r="L26" s="18">
        <f t="shared" si="22"/>
        <v>11.060818332664445</v>
      </c>
      <c r="M26" s="18">
        <f t="shared" si="22"/>
        <v>5.3450166278537861</v>
      </c>
      <c r="N26" s="18">
        <f t="shared" si="22"/>
        <v>13.023366859846281</v>
      </c>
      <c r="O26" s="18">
        <f t="shared" si="22"/>
        <v>9.7013943316308442</v>
      </c>
      <c r="Q26" t="str">
        <f>$A$8</f>
        <v>Managers, directors and senior officials</v>
      </c>
      <c r="R26" s="18">
        <f>R8/R$18*100</f>
        <v>11.342585958430156</v>
      </c>
      <c r="S26" s="18">
        <f t="shared" ref="S26:U26" si="23">S8/S$18*100</f>
        <v>4.873917400067036</v>
      </c>
      <c r="T26" s="18">
        <f t="shared" si="23"/>
        <v>10.718820334443528</v>
      </c>
      <c r="U26" s="18">
        <f t="shared" si="23"/>
        <v>10.318175727250413</v>
      </c>
      <c r="V26" s="18"/>
      <c r="W26" s="18">
        <f t="shared" ref="W26:Z26" si="24">W8/W$18*100</f>
        <v>12.862649025410033</v>
      </c>
      <c r="X26" s="18">
        <f t="shared" si="24"/>
        <v>7.1291656074282281</v>
      </c>
      <c r="Y26" s="18">
        <f t="shared" si="24"/>
        <v>11.05058035789367</v>
      </c>
      <c r="Z26" s="18">
        <f t="shared" si="24"/>
        <v>11.647801537761763</v>
      </c>
      <c r="AA26" s="18"/>
      <c r="AB26" s="18">
        <f t="shared" ref="AB26:AE26" si="25">AB8/AB$18*100</f>
        <v>12.22563729774288</v>
      </c>
      <c r="AC26" s="18">
        <f t="shared" si="25"/>
        <v>7.1475221549988071</v>
      </c>
      <c r="AD26" s="18">
        <f t="shared" si="25"/>
        <v>11.69689160022803</v>
      </c>
      <c r="AE26" s="18">
        <f t="shared" si="25"/>
        <v>11.283273492722444</v>
      </c>
      <c r="AG26" t="str">
        <f>$A$8</f>
        <v>Managers, directors and senior officials</v>
      </c>
      <c r="AH26" s="18">
        <f>AH8/AH$18*100</f>
        <v>8.4643707085515754</v>
      </c>
      <c r="AI26" s="18">
        <f t="shared" ref="AI26:AK26" si="26">AI8/AI$18*100</f>
        <v>2.4040567865128546</v>
      </c>
      <c r="AJ26" s="18">
        <f t="shared" si="26"/>
        <v>11.544291885154211</v>
      </c>
      <c r="AK26" s="18">
        <f t="shared" si="26"/>
        <v>5.962127736172147</v>
      </c>
      <c r="AL26" s="18"/>
      <c r="AM26" s="18">
        <f t="shared" ref="AM26:AP26" si="27">AM8/AM$18*100</f>
        <v>9.6295094044756233</v>
      </c>
      <c r="AN26" s="18">
        <f t="shared" si="27"/>
        <v>3.7348699263031122</v>
      </c>
      <c r="AO26" s="18">
        <f t="shared" si="27"/>
        <v>16.068367686598531</v>
      </c>
      <c r="AP26" s="18">
        <f t="shared" si="27"/>
        <v>7.6030779487316886</v>
      </c>
      <c r="AQ26" s="18"/>
      <c r="AR26" s="18">
        <f t="shared" ref="AR26:AU26" si="28">AR8/AR$18*100</f>
        <v>9.3253271544507612</v>
      </c>
      <c r="AS26" s="18">
        <f t="shared" si="28"/>
        <v>4.5213143643060443</v>
      </c>
      <c r="AT26" s="18">
        <f t="shared" si="28"/>
        <v>16.215048533505044</v>
      </c>
      <c r="AU26" s="18">
        <f t="shared" si="28"/>
        <v>7.9029864379448647</v>
      </c>
    </row>
    <row r="27" spans="1:47" x14ac:dyDescent="0.2">
      <c r="A27" t="str">
        <f>$A$9</f>
        <v>Professional occupations</v>
      </c>
      <c r="B27" s="18">
        <f t="shared" ref="B27:B34" si="29">B9/B$18*100</f>
        <v>20.251365003979558</v>
      </c>
      <c r="C27" s="18">
        <f t="shared" ref="C27:O27" si="30">C9/C$18*100</f>
        <v>12.012087727245738</v>
      </c>
      <c r="D27" s="18">
        <f t="shared" si="30"/>
        <v>14.933238087504929</v>
      </c>
      <c r="E27" s="18">
        <f t="shared" si="30"/>
        <v>17.214526554363392</v>
      </c>
      <c r="F27" s="18"/>
      <c r="G27" s="18">
        <f t="shared" si="30"/>
        <v>24.308704341727161</v>
      </c>
      <c r="H27" s="18">
        <f t="shared" si="30"/>
        <v>14.364621584011362</v>
      </c>
      <c r="I27" s="18">
        <f t="shared" si="30"/>
        <v>17.875611236531665</v>
      </c>
      <c r="J27" s="18">
        <f t="shared" si="30"/>
        <v>20.617675714901154</v>
      </c>
      <c r="K27" s="18"/>
      <c r="L27" s="18">
        <f t="shared" si="30"/>
        <v>27.82951635746554</v>
      </c>
      <c r="M27" s="18">
        <f t="shared" si="30"/>
        <v>16.401375512473912</v>
      </c>
      <c r="N27" s="18">
        <f t="shared" si="30"/>
        <v>15.880712936724825</v>
      </c>
      <c r="O27" s="18">
        <f t="shared" si="30"/>
        <v>22.997960696884235</v>
      </c>
      <c r="Q27" t="str">
        <f>$A$9</f>
        <v>Professional occupations</v>
      </c>
      <c r="R27" s="18">
        <f t="shared" ref="R27:U27" si="31">R9/R$18*100</f>
        <v>18.617358596394531</v>
      </c>
      <c r="S27" s="18">
        <f t="shared" si="31"/>
        <v>7.983769815954048</v>
      </c>
      <c r="T27" s="18">
        <f t="shared" si="31"/>
        <v>14.531497155528644</v>
      </c>
      <c r="U27" s="18">
        <f t="shared" si="31"/>
        <v>16.42434698463466</v>
      </c>
      <c r="V27" s="18"/>
      <c r="W27" s="18">
        <f t="shared" ref="W27:Z27" si="32">W9/W$18*100</f>
        <v>22.768805381895977</v>
      </c>
      <c r="X27" s="18">
        <f t="shared" si="32"/>
        <v>10.155612388931479</v>
      </c>
      <c r="Y27" s="18">
        <f t="shared" si="32"/>
        <v>18.365471994391271</v>
      </c>
      <c r="Z27" s="18">
        <f t="shared" si="32"/>
        <v>20.022158046169675</v>
      </c>
      <c r="AA27" s="18"/>
      <c r="AB27" s="18">
        <f t="shared" ref="AB27:AE27" si="33">AB9/AB$18*100</f>
        <v>27.581385409157704</v>
      </c>
      <c r="AC27" s="18">
        <f t="shared" si="33"/>
        <v>12.60289225540904</v>
      </c>
      <c r="AD27" s="18">
        <f t="shared" si="33"/>
        <v>15.676634206492096</v>
      </c>
      <c r="AE27" s="18">
        <f t="shared" si="33"/>
        <v>22.972754739474631</v>
      </c>
      <c r="AG27" t="str">
        <f>$A$9</f>
        <v>Professional occupations</v>
      </c>
      <c r="AH27" s="18">
        <f t="shared" ref="AH27:AK27" si="34">AH9/AH$18*100</f>
        <v>23.226904086367302</v>
      </c>
      <c r="AI27" s="18">
        <f>AI9/AI$18*100</f>
        <v>13.526049518075375</v>
      </c>
      <c r="AJ27" s="18">
        <f t="shared" si="34"/>
        <v>15.871680560452958</v>
      </c>
      <c r="AK27" s="18">
        <f t="shared" si="34"/>
        <v>18.167061554374385</v>
      </c>
      <c r="AL27" s="18"/>
      <c r="AM27" s="18">
        <f t="shared" ref="AM27:AP27" si="35">AM9/AM$18*100</f>
        <v>26.81758727420106</v>
      </c>
      <c r="AN27" s="18">
        <f t="shared" si="35"/>
        <v>16.135614641934207</v>
      </c>
      <c r="AO27" s="18">
        <f t="shared" si="35"/>
        <v>16.652824853716965</v>
      </c>
      <c r="AP27" s="18">
        <f t="shared" si="35"/>
        <v>21.317930497406479</v>
      </c>
      <c r="AQ27" s="18"/>
      <c r="AR27" s="18">
        <f t="shared" ref="AR27:AU27" si="36">AR9/AR$18*100</f>
        <v>28.199212494582511</v>
      </c>
      <c r="AS27" s="18">
        <f t="shared" si="36"/>
        <v>18.137192246333395</v>
      </c>
      <c r="AT27" s="18">
        <f t="shared" si="36"/>
        <v>16.371754393053831</v>
      </c>
      <c r="AU27" s="18">
        <f t="shared" si="36"/>
        <v>23.026616863479227</v>
      </c>
    </row>
    <row r="28" spans="1:47" x14ac:dyDescent="0.2">
      <c r="A28" t="str">
        <f>$A$10</f>
        <v>Associate professional occupations</v>
      </c>
      <c r="B28" s="18">
        <f t="shared" si="29"/>
        <v>12.566003965851552</v>
      </c>
      <c r="C28" s="18">
        <f t="shared" ref="C28:O28" si="37">C10/C$18*100</f>
        <v>7.9993083397969373</v>
      </c>
      <c r="D28" s="18">
        <f t="shared" si="37"/>
        <v>12.063324102732983</v>
      </c>
      <c r="E28" s="18">
        <f t="shared" si="37"/>
        <v>11.200224145597119</v>
      </c>
      <c r="F28" s="18"/>
      <c r="G28" s="18">
        <f t="shared" si="37"/>
        <v>14.251753814818931</v>
      </c>
      <c r="H28" s="18">
        <f t="shared" si="37"/>
        <v>9.2383666939376781</v>
      </c>
      <c r="I28" s="18">
        <f t="shared" si="37"/>
        <v>11.306901366978986</v>
      </c>
      <c r="J28" s="18">
        <f t="shared" si="37"/>
        <v>12.431030882420121</v>
      </c>
      <c r="K28" s="18"/>
      <c r="L28" s="18">
        <f t="shared" si="37"/>
        <v>15.364132828781962</v>
      </c>
      <c r="M28" s="18">
        <f t="shared" si="37"/>
        <v>11.12760605469243</v>
      </c>
      <c r="N28" s="18">
        <f t="shared" si="37"/>
        <v>11.064266456927227</v>
      </c>
      <c r="O28" s="18">
        <f t="shared" si="37"/>
        <v>13.590293452766842</v>
      </c>
      <c r="Q28" t="str">
        <f>$A$10</f>
        <v>Associate professional occupations</v>
      </c>
      <c r="R28" s="18">
        <f t="shared" ref="R28:U28" si="38">R10/R$18*100</f>
        <v>12.405809974877222</v>
      </c>
      <c r="S28" s="18">
        <f t="shared" si="38"/>
        <v>7.8688901088445427</v>
      </c>
      <c r="T28" s="18">
        <f t="shared" si="38"/>
        <v>10.390354004860775</v>
      </c>
      <c r="U28" s="18">
        <f t="shared" si="38"/>
        <v>11.424870807010013</v>
      </c>
      <c r="V28" s="18"/>
      <c r="W28" s="18">
        <f t="shared" ref="W28:Z28" si="39">W10/W$18*100</f>
        <v>13.973216242755834</v>
      </c>
      <c r="X28" s="18">
        <f t="shared" si="39"/>
        <v>9.3903492109686564</v>
      </c>
      <c r="Y28" s="18">
        <f t="shared" si="39"/>
        <v>10.370085260572004</v>
      </c>
      <c r="Z28" s="18">
        <f t="shared" si="39"/>
        <v>12.619307387776821</v>
      </c>
      <c r="AA28" s="18"/>
      <c r="AB28" s="18">
        <f t="shared" ref="AB28:AE28" si="40">AB10/AB$18*100</f>
        <v>13.139170213971067</v>
      </c>
      <c r="AC28" s="18">
        <f t="shared" si="40"/>
        <v>9.0066114134044781</v>
      </c>
      <c r="AD28" s="18">
        <f t="shared" si="40"/>
        <v>10.400448350025759</v>
      </c>
      <c r="AE28" s="18">
        <f t="shared" si="40"/>
        <v>11.964147280031149</v>
      </c>
      <c r="AG28" t="str">
        <f>$A$10</f>
        <v>Associate professional occupations</v>
      </c>
      <c r="AH28" s="18">
        <f t="shared" ref="AH28:AK28" si="41">AH10/AH$18*100</f>
        <v>12.857718538508758</v>
      </c>
      <c r="AI28" s="18">
        <f t="shared" si="41"/>
        <v>8.048323393434103</v>
      </c>
      <c r="AJ28" s="18">
        <f t="shared" si="41"/>
        <v>15.971280875004259</v>
      </c>
      <c r="AK28" s="18">
        <f t="shared" si="41"/>
        <v>10.929420121007048</v>
      </c>
      <c r="AL28" s="18"/>
      <c r="AM28" s="18">
        <f t="shared" ref="AM28:AP28" si="42">AM10/AM$18*100</f>
        <v>14.705561615740137</v>
      </c>
      <c r="AN28" s="18">
        <f t="shared" si="42"/>
        <v>9.1744181563811136</v>
      </c>
      <c r="AO28" s="18">
        <f t="shared" si="42"/>
        <v>13.645374003818086</v>
      </c>
      <c r="AP28" s="18">
        <f t="shared" si="42"/>
        <v>12.209641106378294</v>
      </c>
      <c r="AQ28" s="18"/>
      <c r="AR28" s="18">
        <f t="shared" ref="AR28:AU28" si="43">AR10/AR$18*100</f>
        <v>18.679156970408567</v>
      </c>
      <c r="AS28" s="18">
        <f t="shared" si="43"/>
        <v>12.096850287617853</v>
      </c>
      <c r="AT28" s="18">
        <f t="shared" si="43"/>
        <v>12.661504001372661</v>
      </c>
      <c r="AU28" s="18">
        <f t="shared" si="43"/>
        <v>15.439027657797419</v>
      </c>
    </row>
    <row r="29" spans="1:47" x14ac:dyDescent="0.2">
      <c r="A29" t="str">
        <f>$A$11</f>
        <v>Administrative and secretarial occupations</v>
      </c>
      <c r="B29" s="18">
        <f t="shared" si="29"/>
        <v>10.976255050517308</v>
      </c>
      <c r="C29" s="18">
        <f t="shared" ref="C29:O29" si="44">C11/C$18*100</f>
        <v>17.684770649981143</v>
      </c>
      <c r="D29" s="18">
        <f t="shared" si="44"/>
        <v>3.3795156243464728</v>
      </c>
      <c r="E29" s="18">
        <f t="shared" si="44"/>
        <v>11.90047760248588</v>
      </c>
      <c r="F29" s="18"/>
      <c r="G29" s="18">
        <f t="shared" si="44"/>
        <v>10.94522340648906</v>
      </c>
      <c r="H29" s="18">
        <f t="shared" si="44"/>
        <v>16.56149057880118</v>
      </c>
      <c r="I29" s="18">
        <f t="shared" si="44"/>
        <v>2.758260435115679</v>
      </c>
      <c r="J29" s="18">
        <f t="shared" si="44"/>
        <v>11.440127943443425</v>
      </c>
      <c r="K29" s="18"/>
      <c r="L29" s="18">
        <f t="shared" si="44"/>
        <v>10.360783939346572</v>
      </c>
      <c r="M29" s="18">
        <f t="shared" si="44"/>
        <v>14.137414764158521</v>
      </c>
      <c r="N29" s="18">
        <f t="shared" si="44"/>
        <v>2.3393360808936681</v>
      </c>
      <c r="O29" s="18">
        <f t="shared" si="44"/>
        <v>10.363572469586892</v>
      </c>
      <c r="Q29" t="str">
        <f>$A$11</f>
        <v>Administrative and secretarial occupations</v>
      </c>
      <c r="R29" s="18">
        <f t="shared" ref="R29:U29" si="45">R11/R$18*100</f>
        <v>6.1058774284370214</v>
      </c>
      <c r="S29" s="18">
        <f t="shared" si="45"/>
        <v>10.497131997581773</v>
      </c>
      <c r="T29" s="18">
        <f t="shared" si="45"/>
        <v>1.3883142393031347</v>
      </c>
      <c r="U29" s="18">
        <f t="shared" si="45"/>
        <v>5.9462368452262817</v>
      </c>
      <c r="V29" s="18"/>
      <c r="W29" s="18">
        <f t="shared" ref="W29:Z29" si="46">W11/W$18*100</f>
        <v>6.7963886700164995</v>
      </c>
      <c r="X29" s="18">
        <f t="shared" si="46"/>
        <v>10.557866682147679</v>
      </c>
      <c r="Y29" s="18">
        <f t="shared" si="46"/>
        <v>1.2424584377742991</v>
      </c>
      <c r="Z29" s="18">
        <f t="shared" si="46"/>
        <v>6.3953072972449201</v>
      </c>
      <c r="AA29" s="18"/>
      <c r="AB29" s="18">
        <f t="shared" ref="AB29:AE29" si="47">AB11/AB$18*100</f>
        <v>8.3805399968820673</v>
      </c>
      <c r="AC29" s="18">
        <f t="shared" si="47"/>
        <v>9.9218574045561301</v>
      </c>
      <c r="AD29" s="18">
        <f t="shared" si="47"/>
        <v>1.6586344564203659</v>
      </c>
      <c r="AE29" s="18">
        <f t="shared" si="47"/>
        <v>7.4497639928433941</v>
      </c>
      <c r="AG29" t="str">
        <f>$A$11</f>
        <v>Administrative and secretarial occupations</v>
      </c>
      <c r="AH29" s="18">
        <f t="shared" ref="AH29:AK29" si="48">AH11/AH$18*100</f>
        <v>19.845252683093957</v>
      </c>
      <c r="AI29" s="18">
        <f t="shared" si="48"/>
        <v>20.386099225742324</v>
      </c>
      <c r="AJ29" s="18">
        <f t="shared" si="48"/>
        <v>8.0308413997043662</v>
      </c>
      <c r="AK29" s="18">
        <f t="shared" si="48"/>
        <v>19.078115366176469</v>
      </c>
      <c r="AL29" s="18"/>
      <c r="AM29" s="18">
        <f t="shared" ref="AM29:AP29" si="49">AM11/AM$18*100</f>
        <v>17.70471927700514</v>
      </c>
      <c r="AN29" s="18">
        <f t="shared" si="49"/>
        <v>19.08759013110954</v>
      </c>
      <c r="AO29" s="18">
        <f t="shared" si="49"/>
        <v>6.5419928767406308</v>
      </c>
      <c r="AP29" s="18">
        <f t="shared" si="49"/>
        <v>17.372210180242671</v>
      </c>
      <c r="AQ29" s="18"/>
      <c r="AR29" s="18">
        <f t="shared" ref="AR29:AU29" si="50">AR11/AR$18*100</f>
        <v>13.311195974084356</v>
      </c>
      <c r="AS29" s="18">
        <f t="shared" si="50"/>
        <v>16.063824468277254</v>
      </c>
      <c r="AT29" s="18">
        <f t="shared" si="50"/>
        <v>3.9771976876653179</v>
      </c>
      <c r="AU29" s="18">
        <f t="shared" si="50"/>
        <v>13.67622510080845</v>
      </c>
    </row>
    <row r="30" spans="1:47" x14ac:dyDescent="0.2">
      <c r="A30" t="str">
        <f>$A$12</f>
        <v>Skilled trades occupations</v>
      </c>
      <c r="B30" s="18">
        <f t="shared" si="29"/>
        <v>13.260926658149263</v>
      </c>
      <c r="C30" s="18">
        <f t="shared" ref="C30:O30" si="51">C12/C$18*100</f>
        <v>4.207409978547151</v>
      </c>
      <c r="D30" s="18">
        <f t="shared" si="51"/>
        <v>33.26244651144318</v>
      </c>
      <c r="E30" s="18">
        <f t="shared" si="51"/>
        <v>13.279344898890141</v>
      </c>
      <c r="F30" s="18"/>
      <c r="G30" s="18">
        <f t="shared" si="51"/>
        <v>10.780766642256109</v>
      </c>
      <c r="H30" s="18">
        <f t="shared" si="51"/>
        <v>3.2006233535793931</v>
      </c>
      <c r="I30" s="18">
        <f t="shared" si="51"/>
        <v>32.947034010547796</v>
      </c>
      <c r="J30" s="18">
        <f t="shared" si="51"/>
        <v>11.607888079910136</v>
      </c>
      <c r="K30" s="18"/>
      <c r="L30" s="18">
        <f t="shared" si="51"/>
        <v>8.147927991436875</v>
      </c>
      <c r="M30" s="18">
        <f t="shared" si="51"/>
        <v>3.8412966072973482</v>
      </c>
      <c r="N30" s="18">
        <f t="shared" si="51"/>
        <v>31.314198480109358</v>
      </c>
      <c r="O30" s="18">
        <f t="shared" si="51"/>
        <v>10.011463986553618</v>
      </c>
      <c r="Q30" t="str">
        <f>$A$12</f>
        <v>Skilled trades occupations</v>
      </c>
      <c r="R30" s="18">
        <f t="shared" ref="R30:U30" si="52">R12/R$18*100</f>
        <v>19.41868959167715</v>
      </c>
      <c r="S30" s="18">
        <f t="shared" si="52"/>
        <v>10.891248383934787</v>
      </c>
      <c r="T30" s="18">
        <f t="shared" si="52"/>
        <v>42.92528722058745</v>
      </c>
      <c r="U30" s="18">
        <f t="shared" si="52"/>
        <v>22.114665792979871</v>
      </c>
      <c r="V30" s="18"/>
      <c r="W30" s="18">
        <f t="shared" ref="W30:Z30" si="53">W12/W$18*100</f>
        <v>16.147284557407488</v>
      </c>
      <c r="X30" s="18">
        <f t="shared" si="53"/>
        <v>7.2666780455873186</v>
      </c>
      <c r="Y30" s="18">
        <f t="shared" si="53"/>
        <v>40.492090122171398</v>
      </c>
      <c r="Z30" s="18">
        <f t="shared" si="53"/>
        <v>19.090033851515457</v>
      </c>
      <c r="AA30" s="18"/>
      <c r="AB30" s="18">
        <f t="shared" ref="AB30:AE30" si="54">AB12/AB$18*100</f>
        <v>12.283960144805812</v>
      </c>
      <c r="AC30" s="18">
        <f t="shared" si="54"/>
        <v>8.391913376214605</v>
      </c>
      <c r="AD30" s="18">
        <f t="shared" si="54"/>
        <v>38.411823650513469</v>
      </c>
      <c r="AE30" s="18">
        <f t="shared" si="54"/>
        <v>16.252741875937097</v>
      </c>
      <c r="AG30" t="str">
        <f>$A$12</f>
        <v>Skilled trades occupations</v>
      </c>
      <c r="AH30" s="18">
        <f t="shared" ref="AH30:AK30" si="55">AH12/AH$18*100</f>
        <v>2.0475898047944829</v>
      </c>
      <c r="AI30" s="18">
        <f t="shared" si="55"/>
        <v>1.6954245333388751</v>
      </c>
      <c r="AJ30" s="18">
        <f t="shared" si="55"/>
        <v>10.69063615051274</v>
      </c>
      <c r="AK30" s="18">
        <f t="shared" si="55"/>
        <v>2.6286615474614363</v>
      </c>
      <c r="AL30" s="18"/>
      <c r="AM30" s="18">
        <f t="shared" ref="AM30:AP30" si="56">AM12/AM$18*100</f>
        <v>2.0373584347365541</v>
      </c>
      <c r="AN30" s="18">
        <f t="shared" si="56"/>
        <v>1.4897801838618769</v>
      </c>
      <c r="AO30" s="18">
        <f t="shared" si="56"/>
        <v>14.113127185314015</v>
      </c>
      <c r="AP30" s="18">
        <f t="shared" si="56"/>
        <v>2.8098143449541939</v>
      </c>
      <c r="AQ30" s="18"/>
      <c r="AR30" s="18">
        <f t="shared" ref="AR30:AU30" si="57">AR12/AR$18*100</f>
        <v>1.9855563867673311</v>
      </c>
      <c r="AS30" s="18">
        <f t="shared" si="57"/>
        <v>1.7617727020184275</v>
      </c>
      <c r="AT30" s="18">
        <f t="shared" si="57"/>
        <v>14.236337420418414</v>
      </c>
      <c r="AU30" s="18">
        <f t="shared" si="57"/>
        <v>2.9158755882530318</v>
      </c>
    </row>
    <row r="31" spans="1:47" x14ac:dyDescent="0.2">
      <c r="A31" t="str">
        <f>$A$13</f>
        <v>Caring, leisure and other service occupations</v>
      </c>
      <c r="B31" s="18">
        <f t="shared" si="29"/>
        <v>7.9774756249764138</v>
      </c>
      <c r="C31" s="18">
        <f t="shared" ref="C31:O31" si="58">C13/C$18*100</f>
        <v>15.215507603784934</v>
      </c>
      <c r="D31" s="18">
        <f t="shared" si="58"/>
        <v>6.3864727904775735</v>
      </c>
      <c r="E31" s="18">
        <f t="shared" si="58"/>
        <v>9.8321940600129061</v>
      </c>
      <c r="F31" s="18"/>
      <c r="G31" s="18">
        <f t="shared" si="58"/>
        <v>7.6023129279315764</v>
      </c>
      <c r="H31" s="18">
        <f t="shared" si="58"/>
        <v>14.07759718179615</v>
      </c>
      <c r="I31" s="18">
        <f t="shared" si="58"/>
        <v>5.1183819979308094</v>
      </c>
      <c r="J31" s="18">
        <f t="shared" si="58"/>
        <v>9.1083381176772313</v>
      </c>
      <c r="K31" s="18"/>
      <c r="L31" s="18">
        <f t="shared" si="58"/>
        <v>8.1130318402538997</v>
      </c>
      <c r="M31" s="18">
        <f t="shared" si="58"/>
        <v>13.135871636979926</v>
      </c>
      <c r="N31" s="18">
        <f t="shared" si="58"/>
        <v>6.1453642487300435</v>
      </c>
      <c r="O31" s="18">
        <f t="shared" si="58"/>
        <v>9.2752810308551847</v>
      </c>
      <c r="Q31" t="str">
        <f>$A$13</f>
        <v>Caring, leisure and other service occupations</v>
      </c>
      <c r="R31" s="18">
        <f t="shared" ref="R31:U31" si="59">R13/R$18*100</f>
        <v>2.4648624610430989</v>
      </c>
      <c r="S31" s="18">
        <f t="shared" si="59"/>
        <v>5.8103509959130237</v>
      </c>
      <c r="T31" s="18">
        <f t="shared" si="59"/>
        <v>1.4417843663545011</v>
      </c>
      <c r="U31" s="18">
        <f t="shared" si="59"/>
        <v>2.7708547328219586</v>
      </c>
      <c r="V31" s="18"/>
      <c r="W31" s="18">
        <f t="shared" ref="W31:Z31" si="60">W13/W$18*100</f>
        <v>2.264717300222078</v>
      </c>
      <c r="X31" s="18">
        <f t="shared" si="60"/>
        <v>5.4870622044794395</v>
      </c>
      <c r="Y31" s="18">
        <f t="shared" si="60"/>
        <v>1.3061019608768525</v>
      </c>
      <c r="Z31" s="18">
        <f t="shared" si="60"/>
        <v>2.5961977114453423</v>
      </c>
      <c r="AA31" s="18"/>
      <c r="AB31" s="18">
        <f t="shared" ref="AB31:AE31" si="61">AB13/AB$18*100</f>
        <v>2.3607773348953907</v>
      </c>
      <c r="AC31" s="18">
        <f t="shared" si="61"/>
        <v>6.1316963651438048</v>
      </c>
      <c r="AD31" s="18">
        <f t="shared" si="61"/>
        <v>1.9108389245425172</v>
      </c>
      <c r="AE31" s="18">
        <f t="shared" si="61"/>
        <v>2.9115931234837902</v>
      </c>
      <c r="AG31" t="str">
        <f>$A$13</f>
        <v>Caring, leisure and other service occupations</v>
      </c>
      <c r="AH31" s="18">
        <f t="shared" ref="AH31:AK31" si="62">AH13/AH$18*100</f>
        <v>18.015989451621454</v>
      </c>
      <c r="AI31" s="18">
        <f t="shared" si="62"/>
        <v>18.750245440928762</v>
      </c>
      <c r="AJ31" s="18">
        <f t="shared" si="62"/>
        <v>17.93696531774992</v>
      </c>
      <c r="AK31" s="18">
        <f t="shared" si="62"/>
        <v>18.344402061559386</v>
      </c>
      <c r="AL31" s="18"/>
      <c r="AM31" s="18">
        <f t="shared" ref="AM31:AP31" si="63">AM13/AM$18*100</f>
        <v>16.298599450701744</v>
      </c>
      <c r="AN31" s="18">
        <f t="shared" si="63"/>
        <v>17.692171801033233</v>
      </c>
      <c r="AO31" s="18">
        <f t="shared" si="63"/>
        <v>14.634563978202737</v>
      </c>
      <c r="AP31" s="18">
        <f t="shared" si="63"/>
        <v>16.765806070767027</v>
      </c>
      <c r="AQ31" s="18"/>
      <c r="AR31" s="18">
        <f t="shared" ref="AR31:AU31" si="64">AR13/AR$18*100</f>
        <v>16.683451148474326</v>
      </c>
      <c r="AS31" s="18">
        <f t="shared" si="64"/>
        <v>16.336613570256869</v>
      </c>
      <c r="AT31" s="18">
        <f t="shared" si="64"/>
        <v>16.334213815168905</v>
      </c>
      <c r="AU31" s="18">
        <f t="shared" si="64"/>
        <v>16.510035016534648</v>
      </c>
    </row>
    <row r="32" spans="1:47" x14ac:dyDescent="0.2">
      <c r="A32" t="str">
        <f>$A$14</f>
        <v>Sales and customer service occupations</v>
      </c>
      <c r="B32" s="18">
        <f t="shared" si="29"/>
        <v>4.8313571063470961</v>
      </c>
      <c r="C32" s="18">
        <f t="shared" ref="C32:O32" si="65">C14/C$18*100</f>
        <v>16.567501036696257</v>
      </c>
      <c r="D32" s="18">
        <f t="shared" si="65"/>
        <v>3.8293696440447356</v>
      </c>
      <c r="E32" s="18">
        <f t="shared" si="65"/>
        <v>8.043532429738887</v>
      </c>
      <c r="F32" s="18"/>
      <c r="G32" s="18">
        <f t="shared" si="65"/>
        <v>4.5525793012136706</v>
      </c>
      <c r="H32" s="18">
        <f t="shared" si="65"/>
        <v>16.058486203129725</v>
      </c>
      <c r="I32" s="18">
        <f t="shared" si="65"/>
        <v>2.4869613764649348</v>
      </c>
      <c r="J32" s="18">
        <f t="shared" si="65"/>
        <v>7.5444259650508867</v>
      </c>
      <c r="K32" s="18"/>
      <c r="L32" s="18">
        <f t="shared" si="65"/>
        <v>4.3909942054280728</v>
      </c>
      <c r="M32" s="18">
        <f t="shared" si="65"/>
        <v>15.79775956292082</v>
      </c>
      <c r="N32" s="18">
        <f t="shared" si="65"/>
        <v>1.9482310492470734</v>
      </c>
      <c r="O32" s="18">
        <f t="shared" si="65"/>
        <v>7.3001794358871219</v>
      </c>
      <c r="Q32" t="str">
        <f>$A$14</f>
        <v>Sales and customer service occupations</v>
      </c>
      <c r="R32" s="18">
        <f t="shared" ref="R32:U32" si="66">R14/R$18*100</f>
        <v>4.1338829127222256</v>
      </c>
      <c r="S32" s="18">
        <f t="shared" si="66"/>
        <v>17.751526313176232</v>
      </c>
      <c r="T32" s="18">
        <f t="shared" si="66"/>
        <v>3.448336745549673</v>
      </c>
      <c r="U32" s="18">
        <f t="shared" si="66"/>
        <v>5.9580162784936537</v>
      </c>
      <c r="V32" s="18"/>
      <c r="W32" s="18">
        <f t="shared" ref="W32:Z32" si="67">W14/W$18*100</f>
        <v>4.0897232084727646</v>
      </c>
      <c r="X32" s="18">
        <f t="shared" si="67"/>
        <v>18.267332440967486</v>
      </c>
      <c r="Y32" s="18">
        <f t="shared" si="67"/>
        <v>2.0680096375366088</v>
      </c>
      <c r="Z32" s="18">
        <f t="shared" si="67"/>
        <v>5.9383583268399303</v>
      </c>
      <c r="AA32" s="18"/>
      <c r="AB32" s="18">
        <f>AB14/AB$18*100</f>
        <v>4.3414485944546284</v>
      </c>
      <c r="AC32" s="18">
        <f t="shared" ref="AC32:AE32" si="68">AC14/AC$18*100</f>
        <v>18.043739666619054</v>
      </c>
      <c r="AD32" s="18">
        <f t="shared" si="68"/>
        <v>1.8029498848490584</v>
      </c>
      <c r="AE32" s="18">
        <f t="shared" si="68"/>
        <v>6.1831830742514642</v>
      </c>
      <c r="AG32" t="str">
        <f>$A$14</f>
        <v>Sales and customer service occupations</v>
      </c>
      <c r="AH32" s="18">
        <f t="shared" ref="AH32:AK32" si="69">AH14/AH$18*100</f>
        <v>6.1014633387669406</v>
      </c>
      <c r="AI32" s="18">
        <f t="shared" si="69"/>
        <v>16.122509090320218</v>
      </c>
      <c r="AJ32" s="18">
        <f t="shared" si="69"/>
        <v>4.7194394056177567</v>
      </c>
      <c r="AK32" s="18">
        <f t="shared" si="69"/>
        <v>10.557552284531239</v>
      </c>
      <c r="AL32" s="18"/>
      <c r="AM32" s="18">
        <f t="shared" ref="AM32:AP32" si="70">AM14/AM$18*100</f>
        <v>5.3066883574315726</v>
      </c>
      <c r="AN32" s="18">
        <f t="shared" si="70"/>
        <v>15.129086629044105</v>
      </c>
      <c r="AO32" s="18">
        <f t="shared" si="70"/>
        <v>3.5327452511653528</v>
      </c>
      <c r="AP32" s="18">
        <f t="shared" si="70"/>
        <v>9.4329619459897884</v>
      </c>
      <c r="AQ32" s="18"/>
      <c r="AR32" s="18">
        <f t="shared" ref="AR32:AU32" si="71">AR14/AR$18*100</f>
        <v>4.4648133767684302</v>
      </c>
      <c r="AS32" s="18">
        <f t="shared" si="71"/>
        <v>14.77139993880934</v>
      </c>
      <c r="AT32" s="18">
        <f t="shared" si="71"/>
        <v>2.2977974859934314</v>
      </c>
      <c r="AU32" s="18">
        <f t="shared" si="71"/>
        <v>8.5700710454319857</v>
      </c>
    </row>
    <row r="33" spans="1:47" x14ac:dyDescent="0.2">
      <c r="A33" t="str">
        <f>$A$15</f>
        <v>Process, plant and machine operatives</v>
      </c>
      <c r="B33" s="18">
        <f t="shared" si="29"/>
        <v>11.108213409151119</v>
      </c>
      <c r="C33" s="18">
        <f t="shared" ref="C33:O33" si="72">C15/C$18*100</f>
        <v>3.4373509258231065</v>
      </c>
      <c r="D33" s="18">
        <f t="shared" si="72"/>
        <v>6.7044728396062583</v>
      </c>
      <c r="E33" s="18">
        <f t="shared" si="72"/>
        <v>8.3519608203574656</v>
      </c>
      <c r="F33" s="18"/>
      <c r="G33" s="18">
        <f t="shared" si="72"/>
        <v>8.9236381156659625</v>
      </c>
      <c r="H33" s="18">
        <f t="shared" si="72"/>
        <v>4.2812525720067791</v>
      </c>
      <c r="I33" s="18">
        <f t="shared" si="72"/>
        <v>7.5619394448246977</v>
      </c>
      <c r="J33" s="18">
        <f t="shared" si="72"/>
        <v>7.4212649140611378</v>
      </c>
      <c r="K33" s="18"/>
      <c r="L33" s="18">
        <f t="shared" si="72"/>
        <v>7.5371028105644706</v>
      </c>
      <c r="M33" s="18">
        <f t="shared" si="72"/>
        <v>4.954458429034001</v>
      </c>
      <c r="N33" s="18">
        <f t="shared" si="72"/>
        <v>8.9471743530741392</v>
      </c>
      <c r="O33" s="18">
        <f t="shared" si="72"/>
        <v>6.9925378135889202</v>
      </c>
      <c r="Q33" t="str">
        <f>$A$15</f>
        <v>Process, plant and machine operatives</v>
      </c>
      <c r="R33" s="18">
        <f t="shared" ref="R33:U33" si="73">R15/R$18*100</f>
        <v>15.087058179065387</v>
      </c>
      <c r="S33" s="18">
        <f t="shared" si="73"/>
        <v>9.0823960315853789</v>
      </c>
      <c r="T33" s="18">
        <f t="shared" si="73"/>
        <v>8.8351606051092233</v>
      </c>
      <c r="U33" s="18">
        <f t="shared" si="73"/>
        <v>13.192607575662713</v>
      </c>
      <c r="V33" s="18"/>
      <c r="W33" s="18">
        <f t="shared" ref="W33:Z33" si="74">W15/W$18*100</f>
        <v>12.529914488834276</v>
      </c>
      <c r="X33" s="18">
        <f t="shared" si="74"/>
        <v>11.11488447445913</v>
      </c>
      <c r="Y33" s="18">
        <f t="shared" si="74"/>
        <v>9.6350849163989096</v>
      </c>
      <c r="Z33" s="18">
        <f t="shared" si="74"/>
        <v>11.795184376513705</v>
      </c>
      <c r="AA33" s="18"/>
      <c r="AB33" s="18">
        <f t="shared" ref="AB33:AE33" si="75">AB15/AB$18*100</f>
        <v>10.633460877103188</v>
      </c>
      <c r="AC33" s="18">
        <f t="shared" si="75"/>
        <v>11.483450660460354</v>
      </c>
      <c r="AD33" s="18">
        <f t="shared" si="75"/>
        <v>11.521284303397008</v>
      </c>
      <c r="AE33" s="18">
        <f t="shared" si="75"/>
        <v>10.932515987888412</v>
      </c>
      <c r="AG33" t="str">
        <f>$A$15</f>
        <v>Process, plant and machine operatives</v>
      </c>
      <c r="AH33" s="18">
        <f t="shared" ref="AH33:AK33" si="76">AH15/AH$18*100</f>
        <v>3.8627044192984856</v>
      </c>
      <c r="AI33" s="18">
        <f t="shared" si="76"/>
        <v>1.3157749266504215</v>
      </c>
      <c r="AJ33" s="18">
        <f t="shared" si="76"/>
        <v>1.7273153318999634</v>
      </c>
      <c r="AK33" s="18">
        <f t="shared" si="76"/>
        <v>2.5167233202271855</v>
      </c>
      <c r="AL33" s="18"/>
      <c r="AM33" s="18">
        <f t="shared" ref="AM33:AP33" si="77">AM15/AM$18*100</f>
        <v>3.0481063577785408</v>
      </c>
      <c r="AN33" s="18">
        <f t="shared" si="77"/>
        <v>1.4059168103766644</v>
      </c>
      <c r="AO33" s="18">
        <f t="shared" si="77"/>
        <v>2.3869708204519271</v>
      </c>
      <c r="AP33" s="18">
        <f t="shared" si="77"/>
        <v>2.278079106661377</v>
      </c>
      <c r="AQ33" s="18"/>
      <c r="AR33" s="18">
        <f t="shared" ref="AR33:AU33" si="78">AR15/AR$18*100</f>
        <v>2.9237660859972756</v>
      </c>
      <c r="AS33" s="18">
        <f t="shared" si="78"/>
        <v>1.9708638720566385</v>
      </c>
      <c r="AT33" s="18">
        <f t="shared" si="78"/>
        <v>2.7535122437690478</v>
      </c>
      <c r="AU33" s="18">
        <f t="shared" si="78"/>
        <v>2.5132526545878413</v>
      </c>
    </row>
    <row r="34" spans="1:47" x14ac:dyDescent="0.2">
      <c r="A34" t="str">
        <f>$A$16</f>
        <v>Elementary occupations</v>
      </c>
      <c r="B34" s="18">
        <f t="shared" si="29"/>
        <v>8.7060961570263462</v>
      </c>
      <c r="C34" s="18">
        <f t="shared" ref="C34:O34" si="79">C16/C$18*100</f>
        <v>19.797325268519465</v>
      </c>
      <c r="D34" s="18">
        <f t="shared" si="79"/>
        <v>8.474892060236316</v>
      </c>
      <c r="E34" s="18">
        <f t="shared" si="79"/>
        <v>11.834677866089176</v>
      </c>
      <c r="F34" s="18"/>
      <c r="G34" s="18">
        <f t="shared" si="79"/>
        <v>7.0020529732787757</v>
      </c>
      <c r="H34" s="18">
        <f t="shared" si="79"/>
        <v>17.477462504590889</v>
      </c>
      <c r="I34" s="18">
        <f t="shared" si="79"/>
        <v>7.4591146349705069</v>
      </c>
      <c r="J34" s="18">
        <f t="shared" si="79"/>
        <v>10.040341406163629</v>
      </c>
      <c r="K34" s="18"/>
      <c r="L34" s="18">
        <f t="shared" si="79"/>
        <v>7.1956916940581719</v>
      </c>
      <c r="M34" s="18">
        <f t="shared" si="79"/>
        <v>15.259200804589254</v>
      </c>
      <c r="N34" s="18">
        <f t="shared" si="79"/>
        <v>9.3373495344473803</v>
      </c>
      <c r="O34" s="18">
        <f t="shared" si="79"/>
        <v>9.7673167822463345</v>
      </c>
      <c r="Q34" t="str">
        <f>$A$16</f>
        <v>Elementary occupations</v>
      </c>
      <c r="R34" s="18">
        <f t="shared" ref="R34:U34" si="80">R16/R$18*100</f>
        <v>10.423874897353198</v>
      </c>
      <c r="S34" s="18">
        <f t="shared" si="80"/>
        <v>25.240768952943178</v>
      </c>
      <c r="T34" s="18">
        <f t="shared" si="80"/>
        <v>6.3204453282630535</v>
      </c>
      <c r="U34" s="18">
        <f t="shared" si="80"/>
        <v>11.850225255920432</v>
      </c>
      <c r="V34" s="18"/>
      <c r="W34" s="18">
        <f t="shared" ref="W34:Z34" si="81">W16/W$18*100</f>
        <v>8.5673011249850504</v>
      </c>
      <c r="X34" s="18">
        <f t="shared" si="81"/>
        <v>20.631048945030578</v>
      </c>
      <c r="Y34" s="18">
        <f t="shared" si="81"/>
        <v>5.4701173123849873</v>
      </c>
      <c r="Z34" s="18">
        <f t="shared" si="81"/>
        <v>9.895651464732385</v>
      </c>
      <c r="AA34" s="18"/>
      <c r="AB34" s="18">
        <f t="shared" ref="AB34:AE34" si="82">AB16/AB$18*100</f>
        <v>9.0536201309872819</v>
      </c>
      <c r="AC34" s="18">
        <f t="shared" si="82"/>
        <v>17.270316703193718</v>
      </c>
      <c r="AD34" s="18">
        <f t="shared" si="82"/>
        <v>6.9204946235316935</v>
      </c>
      <c r="AE34" s="18">
        <f t="shared" si="82"/>
        <v>10.050026433367643</v>
      </c>
      <c r="AG34" t="str">
        <f>$A$16</f>
        <v>Elementary occupations</v>
      </c>
      <c r="AH34" s="18">
        <f t="shared" ref="AH34:AK34" si="83">AH16/AH$18*100</f>
        <v>5.5780069689970162</v>
      </c>
      <c r="AI34" s="18">
        <f t="shared" si="83"/>
        <v>17.751517084997069</v>
      </c>
      <c r="AJ34" s="18">
        <f t="shared" si="83"/>
        <v>13.507549073903826</v>
      </c>
      <c r="AK34" s="18">
        <f t="shared" si="83"/>
        <v>11.815936008490697</v>
      </c>
      <c r="AL34" s="18"/>
      <c r="AM34" s="18">
        <f t="shared" ref="AM34:AP34" si="84">AM16/AM$18*100</f>
        <v>4.4518698279296141</v>
      </c>
      <c r="AN34" s="18">
        <f t="shared" si="84"/>
        <v>16.150551719956152</v>
      </c>
      <c r="AO34" s="18">
        <f t="shared" si="84"/>
        <v>12.424033343991761</v>
      </c>
      <c r="AP34" s="18">
        <f t="shared" si="84"/>
        <v>10.210478798868477</v>
      </c>
      <c r="AQ34" s="18"/>
      <c r="AR34" s="18">
        <f t="shared" ref="AR34:AU34" si="85">AR16/AR$18*100</f>
        <v>4.4275204084664583</v>
      </c>
      <c r="AS34" s="18">
        <f t="shared" si="85"/>
        <v>14.340168550324172</v>
      </c>
      <c r="AT34" s="18">
        <f t="shared" si="85"/>
        <v>15.152634419053349</v>
      </c>
      <c r="AU34" s="18">
        <f t="shared" si="85"/>
        <v>9.445909635162538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3.1969695640410585</v>
      </c>
      <c r="C44" s="27">
        <f t="shared" ref="C44:E44" si="93">H8-C8</f>
        <v>1.7456405795704995</v>
      </c>
      <c r="D44" s="27">
        <f t="shared" si="93"/>
        <v>1.0542035754336716</v>
      </c>
      <c r="E44" s="27">
        <f t="shared" si="93"/>
        <v>5.9968137190452282</v>
      </c>
      <c r="F44" s="27"/>
      <c r="G44" s="27">
        <f>L8-G8</f>
        <v>0.61054109990404015</v>
      </c>
      <c r="H44" s="27">
        <f t="shared" ref="H44:J44" si="94">M8-H8</f>
        <v>0.99035002519856441</v>
      </c>
      <c r="I44" s="27">
        <f t="shared" si="94"/>
        <v>0.64941644026251133</v>
      </c>
      <c r="J44" s="27">
        <f t="shared" si="94"/>
        <v>2.2503075653651194</v>
      </c>
      <c r="K44" s="27"/>
      <c r="L44" s="27">
        <f>L8-B8</f>
        <v>3.8075106639450986</v>
      </c>
      <c r="M44" s="27">
        <f t="shared" ref="M44:O44" si="95">M8-C8</f>
        <v>2.7359906047690639</v>
      </c>
      <c r="N44" s="27">
        <f t="shared" si="95"/>
        <v>1.7036200156961829</v>
      </c>
      <c r="O44" s="27">
        <f t="shared" si="95"/>
        <v>8.2471212844103476</v>
      </c>
      <c r="Q44" t="str">
        <f>$A$8</f>
        <v>Managers, directors and senior officials</v>
      </c>
      <c r="R44" s="27">
        <f>W8-R8</f>
        <v>1.6952099203212114</v>
      </c>
      <c r="S44" s="27">
        <f t="shared" ref="S44:S52" si="96">X8-S8</f>
        <v>0.8161260551221805</v>
      </c>
      <c r="T44" s="27">
        <f t="shared" ref="T44:T52" si="97">Y8-T8</f>
        <v>0.41240260638223214</v>
      </c>
      <c r="U44" s="27">
        <f t="shared" ref="U44:U52" si="98">Z8-U8</f>
        <v>2.9237385818256207</v>
      </c>
      <c r="V44" s="27"/>
      <c r="W44" s="27">
        <f>AB8-W8</f>
        <v>-0.15951420096698143</v>
      </c>
      <c r="X44" s="27">
        <f t="shared" ref="X44:X52" si="99">AC8-X8</f>
        <v>0.29264327145425817</v>
      </c>
      <c r="Y44" s="27">
        <f t="shared" ref="Y44:Y52" si="100">AD8-Y8</f>
        <v>0.42707808167217731</v>
      </c>
      <c r="Z44" s="27">
        <f t="shared" ref="Z44:Z52" si="101">AE8-Z8</f>
        <v>0.56020715215945671</v>
      </c>
      <c r="AA44" s="27"/>
      <c r="AB44" s="27">
        <f>AB8-R8</f>
        <v>1.53569571935423</v>
      </c>
      <c r="AC44" s="27">
        <f t="shared" ref="AC44:AC52" si="102">AC8-S8</f>
        <v>1.1087693265764387</v>
      </c>
      <c r="AD44" s="27">
        <f t="shared" ref="AD44:AD52" si="103">AD8-T8</f>
        <v>0.83948068805440945</v>
      </c>
      <c r="AE44" s="27">
        <f t="shared" ref="AE44:AE52" si="104">AE8-U8</f>
        <v>3.4839457339850775</v>
      </c>
      <c r="AG44" t="str">
        <f>$A$8</f>
        <v>Managers, directors and senior officials</v>
      </c>
      <c r="AH44" s="27">
        <f>AM8-AH8</f>
        <v>1.5017596437198648</v>
      </c>
      <c r="AI44" s="27">
        <f t="shared" ref="AI44:AI52" si="105">AN8-AI8</f>
        <v>0.92951452444832139</v>
      </c>
      <c r="AJ44" s="27">
        <f t="shared" ref="AJ44:AJ52" si="106">AO8-AJ8</f>
        <v>0.6418009690514368</v>
      </c>
      <c r="AK44" s="27">
        <f t="shared" ref="AK44:AK52" si="107">AP8-AK8</f>
        <v>3.0730751372196234</v>
      </c>
      <c r="AL44" s="27"/>
      <c r="AM44" s="27">
        <f>AR8-AM8</f>
        <v>0.77005530087099583</v>
      </c>
      <c r="AN44" s="27">
        <f t="shared" ref="AN44:AN52" si="108">AS8-AN8</f>
        <v>0.69770675374430358</v>
      </c>
      <c r="AO44" s="27">
        <f t="shared" ref="AO44:AO52" si="109">AT8-AO8</f>
        <v>0.22233835859033846</v>
      </c>
      <c r="AP44" s="27">
        <f t="shared" ref="AP44:AP52" si="110">AU8-AP8</f>
        <v>1.6901004132056379</v>
      </c>
      <c r="AQ44" s="27"/>
      <c r="AR44" s="27">
        <f>AR8-AH8</f>
        <v>2.2718149445908606</v>
      </c>
      <c r="AS44" s="27">
        <f t="shared" ref="AS44:AS52" si="111">AS8-AI8</f>
        <v>1.627221278192625</v>
      </c>
      <c r="AT44" s="27">
        <f t="shared" ref="AT44:AT52" si="112">AT8-AJ8</f>
        <v>0.86413932764177526</v>
      </c>
      <c r="AU44" s="27">
        <f t="shared" ref="AU44:AU52" si="113">AU8-AK8</f>
        <v>4.7631755504252613</v>
      </c>
    </row>
    <row r="45" spans="1:47" x14ac:dyDescent="0.2">
      <c r="A45" t="str">
        <f>$A$9</f>
        <v>Professional occupations</v>
      </c>
      <c r="B45" s="27">
        <f t="shared" ref="B45:B54" si="114">G9-B9</f>
        <v>9.2994646822176392</v>
      </c>
      <c r="C45" s="27">
        <f t="shared" ref="C45:C54" si="115">H9-C9</f>
        <v>2.6983614340733073</v>
      </c>
      <c r="D45" s="27">
        <f t="shared" ref="D45:D54" si="116">I9-D9</f>
        <v>1.847103132789008</v>
      </c>
      <c r="E45" s="27">
        <f t="shared" ref="E45:E54" si="117">J9-E9</f>
        <v>13.844929249079961</v>
      </c>
      <c r="F45" s="27"/>
      <c r="G45" s="27">
        <f t="shared" ref="G45:G54" si="118">L9-G9</f>
        <v>11.641896307636365</v>
      </c>
      <c r="H45" s="27">
        <f t="shared" ref="H45:H54" si="119">M9-H9</f>
        <v>3.2187248580125249</v>
      </c>
      <c r="I45" s="27">
        <f t="shared" ref="I45:I54" si="120">N9-I9</f>
        <v>-0.45731614256162345</v>
      </c>
      <c r="J45" s="27">
        <f t="shared" ref="J45:J54" si="121">O9-J9</f>
        <v>14.40330502308727</v>
      </c>
      <c r="K45" s="27"/>
      <c r="L45" s="27">
        <f t="shared" ref="L45:L54" si="122">L9-B9</f>
        <v>20.941360989854005</v>
      </c>
      <c r="M45" s="27">
        <f t="shared" ref="M45:M54" si="123">M9-C9</f>
        <v>5.9170862920858323</v>
      </c>
      <c r="N45" s="27">
        <f t="shared" ref="N45:N54" si="124">N9-D9</f>
        <v>1.3897869902273845</v>
      </c>
      <c r="O45" s="27">
        <f t="shared" ref="O45:O54" si="125">O9-E9</f>
        <v>28.248234272167231</v>
      </c>
      <c r="Q45" t="str">
        <f>$A$9</f>
        <v>Professional occupations</v>
      </c>
      <c r="R45" s="27">
        <f t="shared" ref="R45:R52" si="126">W9-R9</f>
        <v>4.8736488959296338</v>
      </c>
      <c r="S45" s="27">
        <f t="shared" si="96"/>
        <v>0.88785998390992615</v>
      </c>
      <c r="T45" s="27">
        <f t="shared" si="97"/>
        <v>1.6979358927297792</v>
      </c>
      <c r="U45" s="27">
        <f t="shared" si="98"/>
        <v>7.4594447725693414</v>
      </c>
      <c r="V45" s="27"/>
      <c r="W45" s="27">
        <f t="shared" ref="W45:W52" si="127">AB9-W9</f>
        <v>7.5299957637538419</v>
      </c>
      <c r="X45" s="27">
        <f t="shared" si="99"/>
        <v>1.2282426599984086</v>
      </c>
      <c r="Y45" s="27">
        <f t="shared" si="100"/>
        <v>-0.62394612660340254</v>
      </c>
      <c r="Z45" s="27">
        <f t="shared" si="101"/>
        <v>8.1342922971488463</v>
      </c>
      <c r="AA45" s="27"/>
      <c r="AB45" s="27">
        <f t="shared" ref="AB45:AB52" si="128">AB9-R9</f>
        <v>12.403644659683476</v>
      </c>
      <c r="AC45" s="27">
        <f t="shared" si="102"/>
        <v>2.1161026439083348</v>
      </c>
      <c r="AD45" s="27">
        <f t="shared" si="103"/>
        <v>1.0739897661263766</v>
      </c>
      <c r="AE45" s="27">
        <f t="shared" si="104"/>
        <v>15.593737069718188</v>
      </c>
      <c r="AG45" t="str">
        <f>$A$9</f>
        <v>Professional occupations</v>
      </c>
      <c r="AH45" s="27">
        <f t="shared" ref="AH45:AH52" si="129">AM9-AH9</f>
        <v>4.4258157862880196</v>
      </c>
      <c r="AI45" s="27">
        <f t="shared" si="105"/>
        <v>1.8105014501633825</v>
      </c>
      <c r="AJ45" s="27">
        <f t="shared" si="106"/>
        <v>0.14916724005922877</v>
      </c>
      <c r="AK45" s="27">
        <f t="shared" si="107"/>
        <v>6.3854844765106371</v>
      </c>
      <c r="AL45" s="27"/>
      <c r="AM45" s="27">
        <f t="shared" ref="AM45:AM52" si="130">AR9-AM9</f>
        <v>4.1119005438825447</v>
      </c>
      <c r="AN45" s="27">
        <f t="shared" si="108"/>
        <v>1.9904821980141207</v>
      </c>
      <c r="AO45" s="27">
        <f t="shared" si="109"/>
        <v>0.16662998404177687</v>
      </c>
      <c r="AP45" s="27">
        <f t="shared" si="110"/>
        <v>6.2690127259384383</v>
      </c>
      <c r="AQ45" s="27"/>
      <c r="AR45" s="27">
        <f t="shared" ref="AR45:AR52" si="131">AR9-AH9</f>
        <v>8.5377163301705643</v>
      </c>
      <c r="AS45" s="27">
        <f t="shared" si="111"/>
        <v>3.8009836481775032</v>
      </c>
      <c r="AT45" s="27">
        <f t="shared" si="112"/>
        <v>0.31579722410100564</v>
      </c>
      <c r="AU45" s="27">
        <f t="shared" si="113"/>
        <v>12.654497202449075</v>
      </c>
    </row>
    <row r="46" spans="1:47" x14ac:dyDescent="0.2">
      <c r="A46" t="str">
        <f>$A$10</f>
        <v>Associate professional occupations</v>
      </c>
      <c r="B46" s="27">
        <f t="shared" si="114"/>
        <v>4.0756353743505329</v>
      </c>
      <c r="C46" s="27">
        <f t="shared" si="115"/>
        <v>1.4707067020466855</v>
      </c>
      <c r="D46" s="27">
        <f t="shared" si="116"/>
        <v>1.5297421893144758E-2</v>
      </c>
      <c r="E46" s="27">
        <f t="shared" si="117"/>
        <v>5.5616394982903614</v>
      </c>
      <c r="F46" s="27"/>
      <c r="G46" s="27">
        <f t="shared" si="118"/>
        <v>4.7334691800611388</v>
      </c>
      <c r="H46" s="27">
        <f t="shared" si="119"/>
        <v>2.6890654756628347</v>
      </c>
      <c r="I46" s="27">
        <f t="shared" si="120"/>
        <v>0.22210626002754807</v>
      </c>
      <c r="J46" s="27">
        <f t="shared" si="121"/>
        <v>7.6446409157515234</v>
      </c>
      <c r="K46" s="27"/>
      <c r="L46" s="27">
        <f t="shared" si="122"/>
        <v>8.8091045544116717</v>
      </c>
      <c r="M46" s="27">
        <f t="shared" si="123"/>
        <v>4.1597721777095202</v>
      </c>
      <c r="N46" s="27">
        <f t="shared" si="124"/>
        <v>0.23740368192069283</v>
      </c>
      <c r="O46" s="27">
        <f t="shared" si="125"/>
        <v>13.206280414041885</v>
      </c>
      <c r="Q46" t="str">
        <f>$A$10</f>
        <v>Associate professional occupations</v>
      </c>
      <c r="R46" s="27">
        <f t="shared" si="126"/>
        <v>1.7340015063283918</v>
      </c>
      <c r="S46" s="27">
        <f t="shared" si="96"/>
        <v>0.69248156627043134</v>
      </c>
      <c r="T46" s="27">
        <f t="shared" si="97"/>
        <v>0.28472265162008759</v>
      </c>
      <c r="U46" s="27">
        <f t="shared" si="98"/>
        <v>2.7112057242189067</v>
      </c>
      <c r="V46" s="27"/>
      <c r="W46" s="27">
        <f>AB10-W10</f>
        <v>-0.36008625780286252</v>
      </c>
      <c r="X46" s="27">
        <f t="shared" si="99"/>
        <v>0.24876130887038883</v>
      </c>
      <c r="Y46" s="27">
        <f t="shared" si="100"/>
        <v>0.19657180818786379</v>
      </c>
      <c r="Z46" s="27">
        <f t="shared" si="101"/>
        <v>8.5246859255395435E-2</v>
      </c>
      <c r="AA46" s="27"/>
      <c r="AB46" s="27">
        <f t="shared" si="128"/>
        <v>1.3739152485255293</v>
      </c>
      <c r="AC46" s="27">
        <f t="shared" si="102"/>
        <v>0.94124287514082017</v>
      </c>
      <c r="AD46" s="27">
        <f t="shared" si="103"/>
        <v>0.48129445980795138</v>
      </c>
      <c r="AE46" s="27">
        <f t="shared" si="104"/>
        <v>2.7964525834743021</v>
      </c>
      <c r="AG46" t="str">
        <f>$A$10</f>
        <v>Associate professional occupations</v>
      </c>
      <c r="AH46" s="27">
        <f t="shared" si="129"/>
        <v>2.3416338680221411</v>
      </c>
      <c r="AI46" s="27">
        <f t="shared" si="105"/>
        <v>0.77822513577625685</v>
      </c>
      <c r="AJ46" s="27">
        <f t="shared" si="106"/>
        <v>-0.26942522972694549</v>
      </c>
      <c r="AK46" s="27">
        <f t="shared" si="107"/>
        <v>2.8504337740714547</v>
      </c>
      <c r="AL46" s="27"/>
      <c r="AM46" s="27">
        <f t="shared" si="130"/>
        <v>5.0935554378639729</v>
      </c>
      <c r="AN46" s="27">
        <f t="shared" si="108"/>
        <v>2.4403041667924423</v>
      </c>
      <c r="AO46" s="27">
        <f t="shared" si="109"/>
        <v>2.5534451839685168E-2</v>
      </c>
      <c r="AP46" s="27">
        <f t="shared" si="110"/>
        <v>7.559394056496096</v>
      </c>
      <c r="AQ46" s="27"/>
      <c r="AR46" s="27">
        <f t="shared" si="131"/>
        <v>7.435189305886114</v>
      </c>
      <c r="AS46" s="27">
        <f t="shared" si="111"/>
        <v>3.2185293025686992</v>
      </c>
      <c r="AT46" s="27">
        <f t="shared" si="112"/>
        <v>-0.24389077788726032</v>
      </c>
      <c r="AU46" s="27">
        <f t="shared" si="113"/>
        <v>10.409827830567551</v>
      </c>
    </row>
    <row r="47" spans="1:47" x14ac:dyDescent="0.2">
      <c r="A47" t="str">
        <f>$A$11</f>
        <v>Administrative and secretarial occupations</v>
      </c>
      <c r="B47" s="27">
        <f t="shared" si="114"/>
        <v>0.49691259103262553</v>
      </c>
      <c r="C47" s="27">
        <f t="shared" si="115"/>
        <v>-0.59525396162525368</v>
      </c>
      <c r="D47" s="27">
        <f t="shared" si="116"/>
        <v>-0.18865038422122016</v>
      </c>
      <c r="E47" s="27">
        <f t="shared" si="117"/>
        <v>-0.28699175481384032</v>
      </c>
      <c r="F47" s="27"/>
      <c r="G47" s="27">
        <f t="shared" si="118"/>
        <v>0.47309032716665911</v>
      </c>
      <c r="H47" s="27">
        <f t="shared" si="119"/>
        <v>-1.3880517356761466</v>
      </c>
      <c r="I47" s="27">
        <f t="shared" si="120"/>
        <v>-0.12631121936646128</v>
      </c>
      <c r="J47" s="27">
        <f t="shared" si="121"/>
        <v>-1.041272627875955</v>
      </c>
      <c r="K47" s="27"/>
      <c r="L47" s="27">
        <f t="shared" si="122"/>
        <v>0.97000291819928464</v>
      </c>
      <c r="M47" s="27">
        <f t="shared" si="123"/>
        <v>-1.9833056973014003</v>
      </c>
      <c r="N47" s="27">
        <f t="shared" si="124"/>
        <v>-0.31496160358768144</v>
      </c>
      <c r="O47" s="27">
        <f t="shared" si="125"/>
        <v>-1.3282643826897953</v>
      </c>
      <c r="Q47" t="str">
        <f>$A$11</f>
        <v>Administrative and secretarial occupations</v>
      </c>
      <c r="R47" s="27">
        <f t="shared" si="126"/>
        <v>0.75126587643538301</v>
      </c>
      <c r="S47" s="27">
        <f t="shared" si="96"/>
        <v>0.34307944121066258</v>
      </c>
      <c r="T47" s="27">
        <f t="shared" si="97"/>
        <v>-1.0128116813959143E-2</v>
      </c>
      <c r="U47" s="27">
        <f t="shared" si="98"/>
        <v>1.0842172008320858</v>
      </c>
      <c r="V47" s="27"/>
      <c r="W47" s="27">
        <f t="shared" si="127"/>
        <v>2.4418126958123487</v>
      </c>
      <c r="X47" s="27">
        <f t="shared" si="99"/>
        <v>0.21113796439975507</v>
      </c>
      <c r="Y47" s="27">
        <f t="shared" si="100"/>
        <v>0.16976934952398176</v>
      </c>
      <c r="Z47" s="27">
        <f t="shared" si="101"/>
        <v>2.8227200097360843</v>
      </c>
      <c r="AA47" s="27"/>
      <c r="AB47" s="27">
        <f t="shared" si="128"/>
        <v>3.1930785722477317</v>
      </c>
      <c r="AC47" s="27">
        <f t="shared" si="102"/>
        <v>0.55421740561041766</v>
      </c>
      <c r="AD47" s="27">
        <f t="shared" si="103"/>
        <v>0.15964123271002262</v>
      </c>
      <c r="AE47" s="27">
        <f t="shared" si="104"/>
        <v>3.9069372105681701</v>
      </c>
      <c r="AG47" t="str">
        <f>$A$11</f>
        <v>Administrative and secretarial occupations</v>
      </c>
      <c r="AH47" s="27">
        <f t="shared" si="129"/>
        <v>-0.25435328540274682</v>
      </c>
      <c r="AI47" s="27">
        <f t="shared" si="105"/>
        <v>-0.93833340283590694</v>
      </c>
      <c r="AJ47" s="27">
        <f t="shared" si="106"/>
        <v>-0.17852226740726185</v>
      </c>
      <c r="AK47" s="27">
        <f t="shared" si="107"/>
        <v>-1.3712089556459155</v>
      </c>
      <c r="AL47" s="27"/>
      <c r="AM47" s="27">
        <f t="shared" si="130"/>
        <v>-1.9687223686456896</v>
      </c>
      <c r="AN47" s="27">
        <f t="shared" si="108"/>
        <v>-1.5991897000759092</v>
      </c>
      <c r="AO47" s="27">
        <f t="shared" si="109"/>
        <v>-0.2960805688904431</v>
      </c>
      <c r="AP47" s="27">
        <f>AU11-AP11</f>
        <v>-3.8639926376120393</v>
      </c>
      <c r="AQ47" s="27"/>
      <c r="AR47" s="27">
        <f t="shared" si="131"/>
        <v>-2.2230756540484364</v>
      </c>
      <c r="AS47" s="27">
        <f t="shared" si="111"/>
        <v>-2.5375231029118162</v>
      </c>
      <c r="AT47" s="27">
        <f t="shared" si="112"/>
        <v>-0.47460283629770494</v>
      </c>
      <c r="AU47" s="27">
        <f t="shared" si="113"/>
        <v>-5.2352015932579548</v>
      </c>
    </row>
    <row r="48" spans="1:47" x14ac:dyDescent="0.2">
      <c r="A48" t="str">
        <f>$A$12</f>
        <v>Skilled trades occupations</v>
      </c>
      <c r="B48" s="27">
        <f t="shared" si="114"/>
        <v>-4.3761021418585884</v>
      </c>
      <c r="C48" s="27">
        <f t="shared" si="115"/>
        <v>-0.87811870618554977</v>
      </c>
      <c r="D48" s="27">
        <f t="shared" si="116"/>
        <v>0.87656670034181694</v>
      </c>
      <c r="E48" s="27">
        <f t="shared" si="117"/>
        <v>-4.377654147702323</v>
      </c>
      <c r="F48" s="27"/>
      <c r="G48" s="27">
        <f t="shared" si="118"/>
        <v>-4.0554569684322423</v>
      </c>
      <c r="H48" s="27">
        <f t="shared" si="119"/>
        <v>0.91682394866625749</v>
      </c>
      <c r="I48" s="27">
        <f t="shared" si="120"/>
        <v>0.1826703832930523</v>
      </c>
      <c r="J48" s="27">
        <f t="shared" si="121"/>
        <v>-2.9559626364729255</v>
      </c>
      <c r="K48" s="27"/>
      <c r="L48" s="27">
        <f t="shared" si="122"/>
        <v>-8.4315591102908307</v>
      </c>
      <c r="M48" s="27">
        <f t="shared" si="123"/>
        <v>3.8705242480707724E-2</v>
      </c>
      <c r="N48" s="27">
        <f t="shared" si="124"/>
        <v>1.0592370836348692</v>
      </c>
      <c r="O48" s="27">
        <f t="shared" si="125"/>
        <v>-7.3336167841752484</v>
      </c>
      <c r="Q48" t="str">
        <f>$A$12</f>
        <v>Skilled trades occupations</v>
      </c>
      <c r="R48" s="27">
        <f t="shared" si="126"/>
        <v>-4.5130624796427199</v>
      </c>
      <c r="S48" s="27">
        <f t="shared" si="96"/>
        <v>-0.73163173514813273</v>
      </c>
      <c r="T48" s="27">
        <f t="shared" si="97"/>
        <v>0.38563153270643724</v>
      </c>
      <c r="U48" s="27">
        <f t="shared" si="98"/>
        <v>-4.8590626820844136</v>
      </c>
      <c r="V48" s="27"/>
      <c r="W48" s="27">
        <f t="shared" si="127"/>
        <v>-4.2294635813209815</v>
      </c>
      <c r="X48" s="27">
        <f t="shared" si="99"/>
        <v>0.66910574461481609</v>
      </c>
      <c r="Y48" s="27">
        <f t="shared" si="100"/>
        <v>-1.1785108582749615E-2</v>
      </c>
      <c r="Z48" s="27">
        <f t="shared" si="101"/>
        <v>-3.5721429452889168</v>
      </c>
      <c r="AA48" s="27"/>
      <c r="AB48" s="27">
        <f t="shared" si="128"/>
        <v>-8.7425260609637014</v>
      </c>
      <c r="AC48" s="27">
        <f t="shared" si="102"/>
        <v>-6.2525990533316644E-2</v>
      </c>
      <c r="AD48" s="27">
        <f t="shared" si="103"/>
        <v>0.37384642412368763</v>
      </c>
      <c r="AE48" s="27">
        <f t="shared" si="104"/>
        <v>-8.4312056273733305</v>
      </c>
      <c r="AG48" t="str">
        <f>$A$12</f>
        <v>Skilled trades occupations</v>
      </c>
      <c r="AH48" s="27">
        <f t="shared" si="129"/>
        <v>0.13696033778413153</v>
      </c>
      <c r="AI48" s="27">
        <f t="shared" si="105"/>
        <v>-0.14648697103741704</v>
      </c>
      <c r="AJ48" s="27">
        <f t="shared" si="106"/>
        <v>0.49093516763538569</v>
      </c>
      <c r="AK48" s="27">
        <f t="shared" si="107"/>
        <v>0.48140853438210041</v>
      </c>
      <c r="AL48" s="27"/>
      <c r="AM48" s="27">
        <f t="shared" si="130"/>
        <v>0.17400661288873898</v>
      </c>
      <c r="AN48" s="27">
        <f t="shared" si="108"/>
        <v>0.24771820405144118</v>
      </c>
      <c r="AO48" s="27">
        <f t="shared" si="109"/>
        <v>0.19445549187580569</v>
      </c>
      <c r="AP48" s="27">
        <f t="shared" si="110"/>
        <v>0.61618030881598518</v>
      </c>
      <c r="AQ48" s="27"/>
      <c r="AR48" s="27">
        <f t="shared" si="131"/>
        <v>0.3109669506728705</v>
      </c>
      <c r="AS48" s="27">
        <f t="shared" si="111"/>
        <v>0.10123123301402415</v>
      </c>
      <c r="AT48" s="27">
        <f t="shared" si="112"/>
        <v>0.68539065951119138</v>
      </c>
      <c r="AU48" s="27">
        <f t="shared" si="113"/>
        <v>1.0975888431980856</v>
      </c>
    </row>
    <row r="49" spans="1:47" x14ac:dyDescent="0.2">
      <c r="A49" t="str">
        <f>$A$13</f>
        <v>Caring, leisure and other service occupations</v>
      </c>
      <c r="B49" s="27">
        <f t="shared" si="114"/>
        <v>-0.3572167730881759</v>
      </c>
      <c r="C49" s="27">
        <f t="shared" si="115"/>
        <v>-0.68290488138424799</v>
      </c>
      <c r="D49" s="27">
        <f t="shared" si="116"/>
        <v>-0.40084070601394783</v>
      </c>
      <c r="E49" s="27">
        <f t="shared" si="117"/>
        <v>-1.4409623604863739</v>
      </c>
      <c r="F49" s="27"/>
      <c r="G49" s="27">
        <f t="shared" si="118"/>
        <v>2.343303236488838</v>
      </c>
      <c r="H49" s="27">
        <f t="shared" si="119"/>
        <v>1.5507664753418027E-2</v>
      </c>
      <c r="I49" s="27">
        <f t="shared" si="120"/>
        <v>0.67092802872150425</v>
      </c>
      <c r="J49" s="27">
        <f t="shared" si="121"/>
        <v>3.0297389299637629</v>
      </c>
      <c r="K49" s="27"/>
      <c r="L49" s="27">
        <f t="shared" si="122"/>
        <v>1.9860864634006621</v>
      </c>
      <c r="M49" s="27">
        <f t="shared" si="123"/>
        <v>-0.66739721663082996</v>
      </c>
      <c r="N49" s="27">
        <f t="shared" si="124"/>
        <v>0.27008732270755642</v>
      </c>
      <c r="O49" s="27">
        <f t="shared" si="125"/>
        <v>1.588776569477389</v>
      </c>
      <c r="Q49" t="str">
        <f>$A$13</f>
        <v>Caring, leisure and other service occupations</v>
      </c>
      <c r="R49" s="27">
        <f t="shared" si="126"/>
        <v>-0.30130043903385451</v>
      </c>
      <c r="S49" s="27">
        <f t="shared" si="96"/>
        <v>8.463696631966422E-2</v>
      </c>
      <c r="T49" s="27">
        <f t="shared" si="97"/>
        <v>-5.2042800268991551E-3</v>
      </c>
      <c r="U49" s="27">
        <f t="shared" si="98"/>
        <v>-0.22186775274108861</v>
      </c>
      <c r="V49" s="27"/>
      <c r="W49" s="27">
        <f t="shared" si="127"/>
        <v>0.24575701503026703</v>
      </c>
      <c r="X49" s="27">
        <f t="shared" si="99"/>
        <v>0.43653163795742178</v>
      </c>
      <c r="Y49" s="27">
        <f t="shared" si="100"/>
        <v>0.23774219916689893</v>
      </c>
      <c r="Z49" s="27">
        <f t="shared" si="101"/>
        <v>0.92003085215458746</v>
      </c>
      <c r="AA49" s="27"/>
      <c r="AB49" s="27">
        <f t="shared" si="128"/>
        <v>-5.5543424003587472E-2</v>
      </c>
      <c r="AC49" s="27">
        <f t="shared" si="102"/>
        <v>0.521168604277086</v>
      </c>
      <c r="AD49" s="27">
        <f t="shared" si="103"/>
        <v>0.23253791913999977</v>
      </c>
      <c r="AE49" s="27">
        <f t="shared" si="104"/>
        <v>0.69816309941349886</v>
      </c>
      <c r="AG49" t="str">
        <f>$A$13</f>
        <v>Caring, leisure and other service occupations</v>
      </c>
      <c r="AH49" s="27">
        <f t="shared" si="129"/>
        <v>-5.5916334054323613E-2</v>
      </c>
      <c r="AI49" s="27">
        <f t="shared" si="105"/>
        <v>-0.76754184770391554</v>
      </c>
      <c r="AJ49" s="27">
        <f t="shared" si="106"/>
        <v>-0.39563642598704907</v>
      </c>
      <c r="AK49" s="27">
        <f t="shared" si="107"/>
        <v>-1.2190946077452907</v>
      </c>
      <c r="AL49" s="27"/>
      <c r="AM49" s="27">
        <f t="shared" si="130"/>
        <v>2.0975462214585594</v>
      </c>
      <c r="AN49" s="27">
        <f t="shared" si="108"/>
        <v>-0.42102397320400087</v>
      </c>
      <c r="AO49" s="27">
        <f t="shared" si="109"/>
        <v>0.43318582955460561</v>
      </c>
      <c r="AP49" s="27">
        <f t="shared" si="110"/>
        <v>2.1097080778091666</v>
      </c>
      <c r="AQ49" s="27"/>
      <c r="AR49" s="27">
        <f t="shared" si="131"/>
        <v>2.0416298874042358</v>
      </c>
      <c r="AS49" s="27">
        <f t="shared" si="111"/>
        <v>-1.1885658209079164</v>
      </c>
      <c r="AT49" s="27">
        <f t="shared" si="112"/>
        <v>3.7549403567556539E-2</v>
      </c>
      <c r="AU49" s="27">
        <f t="shared" si="113"/>
        <v>0.89061347006387592</v>
      </c>
    </row>
    <row r="50" spans="1:47" x14ac:dyDescent="0.2">
      <c r="A50" t="str">
        <f>$A$14</f>
        <v>Sales and customer service occupations</v>
      </c>
      <c r="B50" s="27">
        <f t="shared" si="114"/>
        <v>-0.32140274237863764</v>
      </c>
      <c r="C50" s="27">
        <f t="shared" si="115"/>
        <v>-1.6584367378870368E-2</v>
      </c>
      <c r="D50" s="27">
        <f t="shared" si="116"/>
        <v>-0.51468479751184804</v>
      </c>
      <c r="E50" s="27">
        <f t="shared" si="117"/>
        <v>-0.85267190726935382</v>
      </c>
      <c r="F50" s="27"/>
      <c r="G50" s="27">
        <f t="shared" si="118"/>
        <v>0.3759228536792758</v>
      </c>
      <c r="H50" s="27">
        <f t="shared" si="119"/>
        <v>0.88689382541616091</v>
      </c>
      <c r="I50" s="27">
        <f t="shared" si="120"/>
        <v>-0.19467278909838714</v>
      </c>
      <c r="J50" s="27">
        <f t="shared" si="121"/>
        <v>1.0681438899970495</v>
      </c>
      <c r="K50" s="27"/>
      <c r="L50" s="27">
        <f t="shared" si="122"/>
        <v>5.4520111300638163E-2</v>
      </c>
      <c r="M50" s="27">
        <f t="shared" si="123"/>
        <v>0.87030945803729054</v>
      </c>
      <c r="N50" s="27">
        <f t="shared" si="124"/>
        <v>-0.70935758661023518</v>
      </c>
      <c r="O50" s="27">
        <f t="shared" si="125"/>
        <v>0.21547198272769563</v>
      </c>
      <c r="Q50" t="str">
        <f>$A$14</f>
        <v>Sales and customer service occupations</v>
      </c>
      <c r="R50" s="27">
        <f t="shared" si="126"/>
        <v>-0.13730632632764639</v>
      </c>
      <c r="S50" s="27">
        <f t="shared" si="96"/>
        <v>0.70201258308579284</v>
      </c>
      <c r="T50" s="27">
        <f t="shared" si="97"/>
        <v>-0.36774586388809749</v>
      </c>
      <c r="U50" s="27">
        <f t="shared" si="98"/>
        <v>0.1969603928700483</v>
      </c>
      <c r="V50" s="27"/>
      <c r="W50" s="27">
        <f t="shared" si="127"/>
        <v>0.54671862636836899</v>
      </c>
      <c r="X50" s="27">
        <f t="shared" si="99"/>
        <v>0.65915818302662732</v>
      </c>
      <c r="Y50" s="27">
        <f t="shared" si="100"/>
        <v>-5.6891926808256388E-2</v>
      </c>
      <c r="Z50" s="27">
        <f t="shared" si="101"/>
        <v>1.1489848825867401</v>
      </c>
      <c r="AA50" s="27"/>
      <c r="AB50" s="27">
        <f t="shared" si="128"/>
        <v>0.4094123000407226</v>
      </c>
      <c r="AC50" s="27">
        <f t="shared" si="102"/>
        <v>1.3611707661124202</v>
      </c>
      <c r="AD50" s="27">
        <f t="shared" si="103"/>
        <v>-0.42463779069635388</v>
      </c>
      <c r="AE50" s="27">
        <f t="shared" si="104"/>
        <v>1.3459452754567884</v>
      </c>
      <c r="AG50" t="str">
        <f>$A$14</f>
        <v>Sales and customer service occupations</v>
      </c>
      <c r="AH50" s="27">
        <f t="shared" si="129"/>
        <v>-0.18409641605099036</v>
      </c>
      <c r="AI50" s="27">
        <f t="shared" si="105"/>
        <v>-0.71859695046467031</v>
      </c>
      <c r="AJ50" s="27">
        <f t="shared" si="106"/>
        <v>-0.14693893362374899</v>
      </c>
      <c r="AK50" s="27">
        <f t="shared" si="107"/>
        <v>-1.0496323001394074</v>
      </c>
      <c r="AL50" s="27"/>
      <c r="AM50" s="27">
        <f t="shared" si="130"/>
        <v>-0.1707957726890954</v>
      </c>
      <c r="AN50" s="27">
        <f t="shared" si="108"/>
        <v>0.22773564238953981</v>
      </c>
      <c r="AO50" s="27">
        <f t="shared" si="109"/>
        <v>-0.13778086229013109</v>
      </c>
      <c r="AP50" s="27">
        <f t="shared" si="110"/>
        <v>-8.0840992589687133E-2</v>
      </c>
      <c r="AQ50" s="27"/>
      <c r="AR50" s="27">
        <f t="shared" si="131"/>
        <v>-0.35489218874008577</v>
      </c>
      <c r="AS50" s="27">
        <f t="shared" si="111"/>
        <v>-0.49086130807513051</v>
      </c>
      <c r="AT50" s="27">
        <f t="shared" si="112"/>
        <v>-0.28471979591388008</v>
      </c>
      <c r="AU50" s="27">
        <f t="shared" si="113"/>
        <v>-1.1304732927290946</v>
      </c>
    </row>
    <row r="51" spans="1:47" x14ac:dyDescent="0.2">
      <c r="A51" t="str">
        <f>$A$15</f>
        <v>Process, plant and machine operatives</v>
      </c>
      <c r="B51" s="27">
        <f t="shared" si="114"/>
        <v>-3.883763840241059</v>
      </c>
      <c r="C51" s="27">
        <f t="shared" si="115"/>
        <v>0.9421601207119803</v>
      </c>
      <c r="D51" s="27">
        <f t="shared" si="116"/>
        <v>0.61079664238336573</v>
      </c>
      <c r="E51" s="27">
        <f t="shared" si="117"/>
        <v>-2.3308070771457139</v>
      </c>
      <c r="F51" s="27"/>
      <c r="G51" s="27">
        <f t="shared" si="118"/>
        <v>-1.6144537521230404</v>
      </c>
      <c r="H51" s="27">
        <f t="shared" si="119"/>
        <v>1.030012089777097</v>
      </c>
      <c r="I51" s="27">
        <f t="shared" si="120"/>
        <v>0.92498644299767196</v>
      </c>
      <c r="J51" s="27">
        <f t="shared" si="121"/>
        <v>0.34054478065172944</v>
      </c>
      <c r="K51" s="27"/>
      <c r="L51" s="27">
        <f t="shared" si="122"/>
        <v>-5.4982175923640995</v>
      </c>
      <c r="M51" s="27">
        <f t="shared" si="123"/>
        <v>1.9721722104890773</v>
      </c>
      <c r="N51" s="27">
        <f t="shared" si="124"/>
        <v>1.5357830853810377</v>
      </c>
      <c r="O51" s="27">
        <f t="shared" si="125"/>
        <v>-1.9902622964939845</v>
      </c>
      <c r="Q51" t="str">
        <f>$A$15</f>
        <v>Process, plant and machine operatives</v>
      </c>
      <c r="R51" s="27">
        <f t="shared" si="126"/>
        <v>-3.5258919422819588</v>
      </c>
      <c r="S51" s="27">
        <f t="shared" si="96"/>
        <v>0.88079163412261652</v>
      </c>
      <c r="T51" s="27">
        <f t="shared" si="97"/>
        <v>0.51709393806840742</v>
      </c>
      <c r="U51" s="27">
        <f t="shared" si="98"/>
        <v>-2.1280063700909366</v>
      </c>
      <c r="V51" s="27"/>
      <c r="W51" s="27">
        <f t="shared" si="127"/>
        <v>-1.833441126908852</v>
      </c>
      <c r="X51" s="27">
        <f t="shared" si="99"/>
        <v>0.5701748057728957</v>
      </c>
      <c r="Y51" s="27">
        <f t="shared" si="100"/>
        <v>0.84117443747386123</v>
      </c>
      <c r="Z51" s="27">
        <f t="shared" si="101"/>
        <v>-0.4220918836620946</v>
      </c>
      <c r="AA51" s="27"/>
      <c r="AB51" s="27">
        <f t="shared" si="128"/>
        <v>-5.3593330691908108</v>
      </c>
      <c r="AC51" s="27">
        <f t="shared" si="102"/>
        <v>1.4509664398955122</v>
      </c>
      <c r="AD51" s="27">
        <f t="shared" si="103"/>
        <v>1.3582683755422686</v>
      </c>
      <c r="AE51" s="27">
        <f t="shared" si="104"/>
        <v>-2.5500982537530312</v>
      </c>
      <c r="AG51" t="str">
        <f>$A$15</f>
        <v>Process, plant and machine operatives</v>
      </c>
      <c r="AH51" s="27">
        <f t="shared" si="129"/>
        <v>-0.3578718979591069</v>
      </c>
      <c r="AI51" s="27">
        <f t="shared" si="105"/>
        <v>6.136848658936489E-2</v>
      </c>
      <c r="AJ51" s="27">
        <f t="shared" si="106"/>
        <v>9.3702704314955088E-2</v>
      </c>
      <c r="AK51" s="27">
        <f t="shared" si="107"/>
        <v>-0.20280070705478659</v>
      </c>
      <c r="AL51" s="27"/>
      <c r="AM51" s="27">
        <f t="shared" si="130"/>
        <v>0.21898737478582175</v>
      </c>
      <c r="AN51" s="27">
        <f t="shared" si="108"/>
        <v>0.45983728400420354</v>
      </c>
      <c r="AO51" s="27">
        <f t="shared" si="109"/>
        <v>8.3812005523813016E-2</v>
      </c>
      <c r="AP51" s="27">
        <f t="shared" si="110"/>
        <v>0.76263666431383736</v>
      </c>
      <c r="AQ51" s="27"/>
      <c r="AR51" s="27">
        <f t="shared" si="131"/>
        <v>-0.13888452317328515</v>
      </c>
      <c r="AS51" s="27">
        <f t="shared" si="111"/>
        <v>0.52120577059356843</v>
      </c>
      <c r="AT51" s="27">
        <f t="shared" si="112"/>
        <v>0.1775147098387681</v>
      </c>
      <c r="AU51" s="27">
        <f t="shared" si="113"/>
        <v>0.55983595725905078</v>
      </c>
    </row>
    <row r="52" spans="1:47" x14ac:dyDescent="0.2">
      <c r="A52" t="str">
        <f>$A$16</f>
        <v>Elementary occupations</v>
      </c>
      <c r="B52" s="27">
        <f t="shared" si="114"/>
        <v>-3.0273599997930898</v>
      </c>
      <c r="C52" s="27">
        <f t="shared" si="115"/>
        <v>-1.7243871658368057</v>
      </c>
      <c r="D52" s="27">
        <f t="shared" si="116"/>
        <v>-0.21754805336816307</v>
      </c>
      <c r="E52" s="27">
        <f t="shared" si="117"/>
        <v>-4.9692952189980559</v>
      </c>
      <c r="F52" s="27"/>
      <c r="G52" s="27">
        <f t="shared" si="118"/>
        <v>1.5500069465585771</v>
      </c>
      <c r="H52" s="27">
        <f t="shared" si="119"/>
        <v>-1.1016695053129695</v>
      </c>
      <c r="I52" s="27">
        <f t="shared" si="120"/>
        <v>1.1692167182866489</v>
      </c>
      <c r="J52" s="27">
        <f t="shared" si="121"/>
        <v>1.6175541595322542</v>
      </c>
      <c r="K52" s="27"/>
      <c r="L52" s="27">
        <f t="shared" si="122"/>
        <v>-1.4773530532345127</v>
      </c>
      <c r="M52" s="27">
        <f t="shared" si="123"/>
        <v>-2.8260566711497752</v>
      </c>
      <c r="N52" s="27">
        <f t="shared" si="124"/>
        <v>0.95166866491848578</v>
      </c>
      <c r="O52" s="27">
        <f t="shared" si="125"/>
        <v>-3.3517410594658017</v>
      </c>
      <c r="Q52" t="str">
        <f>$A$16</f>
        <v>Elementary occupations</v>
      </c>
      <c r="R52" s="27">
        <f t="shared" si="126"/>
        <v>-2.5494648170227769</v>
      </c>
      <c r="S52" s="27">
        <f t="shared" si="96"/>
        <v>-0.57768416770397213</v>
      </c>
      <c r="T52" s="27">
        <f t="shared" si="97"/>
        <v>-0.1088037767229284</v>
      </c>
      <c r="U52" s="27">
        <f t="shared" si="98"/>
        <v>-3.2359527614496777</v>
      </c>
      <c r="V52" s="27"/>
      <c r="W52" s="27">
        <f t="shared" si="127"/>
        <v>1.0913581623313764</v>
      </c>
      <c r="X52" s="27">
        <f t="shared" si="99"/>
        <v>-0.29716975168125259</v>
      </c>
      <c r="Y52" s="27">
        <f t="shared" si="100"/>
        <v>0.61207664065884604</v>
      </c>
      <c r="Z52" s="27">
        <f t="shared" si="101"/>
        <v>1.4062650513089743</v>
      </c>
      <c r="AA52" s="27"/>
      <c r="AB52" s="27">
        <f t="shared" si="128"/>
        <v>-1.4581066546914005</v>
      </c>
      <c r="AC52" s="27">
        <f t="shared" si="102"/>
        <v>-0.87485391938522472</v>
      </c>
      <c r="AD52" s="27">
        <f t="shared" si="103"/>
        <v>0.50327286393591764</v>
      </c>
      <c r="AE52" s="27">
        <f t="shared" si="104"/>
        <v>-1.8296877101407034</v>
      </c>
      <c r="AG52" t="str">
        <f>$A$16</f>
        <v>Elementary occupations</v>
      </c>
      <c r="AH52" s="27">
        <f t="shared" si="129"/>
        <v>-0.47789518277031195</v>
      </c>
      <c r="AI52" s="27">
        <f t="shared" si="105"/>
        <v>-1.1467029981328274</v>
      </c>
      <c r="AJ52" s="27">
        <f t="shared" si="106"/>
        <v>-0.108744276645236</v>
      </c>
      <c r="AK52" s="27">
        <f t="shared" si="107"/>
        <v>-1.7333424575483747</v>
      </c>
      <c r="AL52" s="27"/>
      <c r="AM52" s="27">
        <f t="shared" si="130"/>
        <v>0.45864878422719935</v>
      </c>
      <c r="AN52" s="27">
        <f t="shared" si="108"/>
        <v>-0.80449975363172044</v>
      </c>
      <c r="AO52" s="27">
        <f t="shared" si="109"/>
        <v>0.55714007762780282</v>
      </c>
      <c r="AP52" s="27">
        <f t="shared" si="110"/>
        <v>0.21128910822327995</v>
      </c>
      <c r="AQ52" s="27"/>
      <c r="AR52" s="27">
        <f t="shared" si="131"/>
        <v>-1.9246398543112608E-2</v>
      </c>
      <c r="AS52" s="27">
        <f t="shared" si="111"/>
        <v>-1.9512027517645478</v>
      </c>
      <c r="AT52" s="27">
        <f t="shared" si="112"/>
        <v>0.44839580098256682</v>
      </c>
      <c r="AU52" s="27">
        <f t="shared" si="113"/>
        <v>-1.5220533493250947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5.1031367142823285</v>
      </c>
      <c r="C54" s="29">
        <f t="shared" si="115"/>
        <v>2.9596197539917313</v>
      </c>
      <c r="D54" s="29">
        <f t="shared" si="116"/>
        <v>3.0822435317258225</v>
      </c>
      <c r="E54" s="29">
        <f t="shared" si="117"/>
        <v>11.144999999999868</v>
      </c>
      <c r="F54" s="29"/>
      <c r="G54" s="29">
        <f t="shared" si="118"/>
        <v>16.058319230939617</v>
      </c>
      <c r="H54" s="29">
        <f t="shared" si="119"/>
        <v>7.2576566464977361</v>
      </c>
      <c r="I54" s="29">
        <f t="shared" si="120"/>
        <v>3.0410241225624688</v>
      </c>
      <c r="J54" s="29">
        <f t="shared" si="121"/>
        <v>26.356999999999857</v>
      </c>
      <c r="K54" s="29"/>
      <c r="L54" s="29">
        <f t="shared" si="122"/>
        <v>21.161455945221945</v>
      </c>
      <c r="M54" s="29">
        <f t="shared" si="123"/>
        <v>10.217276400489467</v>
      </c>
      <c r="N54" s="29">
        <f t="shared" si="124"/>
        <v>6.1232676542882913</v>
      </c>
      <c r="O54" s="29">
        <f t="shared" si="125"/>
        <v>37.501999999999725</v>
      </c>
      <c r="Q54" s="24" t="str">
        <f>$A$18</f>
        <v>All occupations</v>
      </c>
      <c r="R54" s="29">
        <f t="shared" ref="R54" si="132">W18-R18</f>
        <v>-1.9728998052943467</v>
      </c>
      <c r="S54" s="29">
        <f t="shared" ref="S54" si="133">X18-S18</f>
        <v>3.0976723271891693</v>
      </c>
      <c r="T54" s="29">
        <f t="shared" ref="T54" si="134">Y18-T18</f>
        <v>2.8059045840550567</v>
      </c>
      <c r="U54" s="29">
        <f t="shared" ref="U54" si="135">Z18-U18</f>
        <v>3.9306771059498828</v>
      </c>
      <c r="V54" s="29"/>
      <c r="W54" s="29">
        <f t="shared" ref="W54" si="136">AB18-W18</f>
        <v>5.2731370962965087</v>
      </c>
      <c r="X54" s="29">
        <f t="shared" ref="X54" si="137">AC18-X18</f>
        <v>4.0185858244133215</v>
      </c>
      <c r="Y54" s="29">
        <f t="shared" ref="Y54" si="138">AD18-Y18</f>
        <v>1.7917893546892216</v>
      </c>
      <c r="Z54" s="29">
        <f t="shared" ref="Z54" si="139">AE18-Z18</f>
        <v>11.083512275399016</v>
      </c>
      <c r="AA54" s="29"/>
      <c r="AB54" s="29">
        <f t="shared" ref="AB54" si="140">AB18-R18</f>
        <v>3.300237291002162</v>
      </c>
      <c r="AC54" s="29">
        <f t="shared" ref="AC54" si="141">AC18-S18</f>
        <v>7.1162581516024908</v>
      </c>
      <c r="AD54" s="29">
        <f t="shared" ref="AD54" si="142">AD18-T18</f>
        <v>4.5976939387442783</v>
      </c>
      <c r="AE54" s="29">
        <f t="shared" ref="AE54" si="143">AE18-U18</f>
        <v>15.014189381348899</v>
      </c>
      <c r="AG54" s="24" t="str">
        <f>$A$18</f>
        <v>All occupations</v>
      </c>
      <c r="AH54" s="29">
        <f t="shared" ref="AH54" si="144">AM18-AH18</f>
        <v>7.0760365195766752</v>
      </c>
      <c r="AI54" s="29">
        <f t="shared" ref="AI54" si="145">AN18-AI18</f>
        <v>-0.13805257319741315</v>
      </c>
      <c r="AJ54" s="29">
        <f t="shared" ref="AJ54" si="146">AO18-AJ18</f>
        <v>0.27633894767076406</v>
      </c>
      <c r="AK54" s="29">
        <f t="shared" ref="AK54" si="147">AP18-AK18</f>
        <v>7.2143228940500421</v>
      </c>
      <c r="AL54" s="29"/>
      <c r="AM54" s="29">
        <f t="shared" ref="AM54" si="148">AR18-AM18</f>
        <v>10.785182134643023</v>
      </c>
      <c r="AN54" s="29">
        <f t="shared" ref="AN54" si="149">AS18-AN18</f>
        <v>3.2390708220844289</v>
      </c>
      <c r="AO54" s="29">
        <f t="shared" ref="AO54" si="150">AT18-AO18</f>
        <v>1.2492347678732543</v>
      </c>
      <c r="AP54" s="29">
        <f t="shared" ref="AP54" si="151">AU18-AP18</f>
        <v>15.273487724600699</v>
      </c>
      <c r="AQ54" s="29"/>
      <c r="AR54" s="29">
        <f t="shared" ref="AR54" si="152">AR18-AH18</f>
        <v>17.861218654219698</v>
      </c>
      <c r="AS54" s="29">
        <f t="shared" ref="AS54" si="153">AS18-AI18</f>
        <v>3.1010182488870157</v>
      </c>
      <c r="AT54" s="29">
        <f t="shared" ref="AT54" si="154">AT18-AJ18</f>
        <v>1.5255737155440183</v>
      </c>
      <c r="AU54" s="29">
        <f t="shared" ref="AU54" si="155">AU18-AK18</f>
        <v>22.487810618650741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The Marches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0.64846431068388277</v>
      </c>
      <c r="N7" s="91">
        <f>'Occ T2'!I180</f>
        <v>0.48460293684742251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-1.8680975739348127</v>
      </c>
      <c r="N9" s="91">
        <f>'Occ T2'!I178</f>
        <v>-1.04837253321306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-5.602733079678246</v>
      </c>
      <c r="N10" s="91">
        <f>'Occ T2'!I177</f>
        <v>4.4500676343049106</v>
      </c>
    </row>
    <row r="11" spans="1:14" x14ac:dyDescent="0.2">
      <c r="L11" s="114" t="str">
        <f>"["&amp;'Occ T3'!A47&amp;"]"</f>
        <v>[Elementary occupations]</v>
      </c>
      <c r="M11" s="91">
        <f>'Occ T1'!H88</f>
        <v>-2.6074895294513012</v>
      </c>
      <c r="N11" s="91">
        <f>'Occ T1'!I88</f>
        <v>0.30008635417320129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-0.64666165899800454</v>
      </c>
      <c r="N13" s="91">
        <f>'Occ T2'!I176</f>
        <v>0.30674166105870704</v>
      </c>
    </row>
    <row r="14" spans="1:14" x14ac:dyDescent="0.2">
      <c r="L14" s="91" t="str">
        <f>'Occ T3'!A44</f>
        <v>81 Process, plant and machine operatives</v>
      </c>
      <c r="M14" s="91">
        <f>'Occ T2'!H175</f>
        <v>-2.6844962570595321</v>
      </c>
      <c r="N14" s="91">
        <f>'Occ T2'!I175</f>
        <v>-0.13808781881906596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-1.7019166021826737</v>
      </c>
      <c r="N15" s="91">
        <f>'Occ T1'!I87</f>
        <v>8.6763718317373062E-2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2.1945867616942394</v>
      </c>
      <c r="N17" s="91">
        <f>'Occ T2'!I174</f>
        <v>1.7468011966743635</v>
      </c>
    </row>
    <row r="18" spans="12:14" x14ac:dyDescent="0.2">
      <c r="L18" s="91" t="str">
        <f>'Occ T3'!A40</f>
        <v>71 Sales occupations</v>
      </c>
      <c r="M18" s="91">
        <f>'Occ T2'!H173</f>
        <v>-1.4164222257254</v>
      </c>
      <c r="N18" s="91">
        <f>'Occ T2'!I173</f>
        <v>-0.26240991162010951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-0.63280519085952003</v>
      </c>
      <c r="N19" s="91">
        <f>'Occ T1'!I86</f>
        <v>0.26438085657203292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0.54724328383275456</v>
      </c>
      <c r="N21" s="91">
        <f>'Occ T2'!I172</f>
        <v>-1.1996283224866455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-3.7042302872191568</v>
      </c>
      <c r="N22" s="91">
        <f>'Occ T2'!I171</f>
        <v>-0.34472219761189082</v>
      </c>
    </row>
    <row r="23" spans="12:14" x14ac:dyDescent="0.2">
      <c r="L23" s="91" t="str">
        <f>'Occ T3'!A35</f>
        <v>61 Caring personal service occupations</v>
      </c>
      <c r="M23" s="91">
        <f>'Occ T2'!H170</f>
        <v>-8.3882443034000165E-2</v>
      </c>
      <c r="N23" s="91">
        <f>'Occ T2'!I170</f>
        <v>0.85323192523840685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-0.87917837790606468</v>
      </c>
      <c r="N24" s="91">
        <f>'Occ T1'!I85</f>
        <v>0.60634765457716622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-1.7144563641435462</v>
      </c>
      <c r="N26" s="91">
        <f>'Occ T2'!I169</f>
        <v>0.25898998070115198</v>
      </c>
    </row>
    <row r="27" spans="12:14" x14ac:dyDescent="0.2">
      <c r="L27" s="91" t="str">
        <f>'Occ T3'!A31</f>
        <v>53 Skilled construction and building trades</v>
      </c>
      <c r="M27" s="91">
        <f>'Occ T2'!H168</f>
        <v>0.72278028514936032</v>
      </c>
      <c r="N27" s="91">
        <f>'Occ T2'!I168</f>
        <v>-1.1692053655585011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-2.0966542922838838</v>
      </c>
      <c r="N28" s="91">
        <f>'Occ T2'!I167</f>
        <v>-0.48108122918693041</v>
      </c>
    </row>
    <row r="29" spans="12:14" x14ac:dyDescent="0.2">
      <c r="L29" s="91" t="str">
        <f>'Occ T3'!A29</f>
        <v>51 Skilled agricultural and related trades</v>
      </c>
      <c r="M29" s="91">
        <f>'Occ T2'!H166</f>
        <v>-6.4906519382207257</v>
      </c>
      <c r="N29" s="91">
        <f>'Occ T2'!I166</f>
        <v>-0.10742086081347857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-2.023377289319972</v>
      </c>
      <c r="N30" s="91">
        <f>'Occ T1'!I84</f>
        <v>-0.50166517845727787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-2.5337438932571898</v>
      </c>
      <c r="N32" s="91">
        <f>'Occ T2'!I165</f>
        <v>-3.0230695224894966</v>
      </c>
    </row>
    <row r="33" spans="12:14" x14ac:dyDescent="0.2">
      <c r="L33" s="91" t="str">
        <f>'Occ T3'!A25</f>
        <v>41 Administrative occupations</v>
      </c>
      <c r="M33" s="91">
        <f>'Occ T2'!H164</f>
        <v>0.38825761534451164</v>
      </c>
      <c r="N33" s="91">
        <f>'Occ T2'!I164</f>
        <v>0.2854252279702818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-0.14255475207738399</v>
      </c>
      <c r="N34" s="91">
        <f>'Occ T1'!I83</f>
        <v>-0.1752814151272819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2.5210784141551645</v>
      </c>
      <c r="N36" s="91">
        <f>'Occ T2'!I163</f>
        <v>0.56604992242892394</v>
      </c>
    </row>
    <row r="37" spans="12:14" x14ac:dyDescent="0.2">
      <c r="L37" s="91" t="str">
        <f>'Occ T3'!A21</f>
        <v>34 Culture, media and sports occupations</v>
      </c>
      <c r="M37" s="91">
        <f>'Occ T2'!H162</f>
        <v>1.5945849566288528</v>
      </c>
      <c r="N37" s="91">
        <f>'Occ T2'!I162</f>
        <v>-0.40845087850428508</v>
      </c>
    </row>
    <row r="38" spans="12:14" x14ac:dyDescent="0.2">
      <c r="L38" s="91" t="str">
        <f>'Occ T3'!A20</f>
        <v>33 Protective service occupations</v>
      </c>
      <c r="M38" s="91">
        <f>'Occ T2'!H161</f>
        <v>0.66870125853768503</v>
      </c>
      <c r="N38" s="91">
        <f>'Occ T2'!I161</f>
        <v>-0.28407994199600717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3.4769276812776972</v>
      </c>
      <c r="N39" s="91">
        <f>'Occ T2'!I160</f>
        <v>4.3526051122481535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5.2820748371777304</v>
      </c>
      <c r="N40" s="91">
        <f>'Occ T2'!I159</f>
        <v>0.10768385773674005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2.7692623007821382</v>
      </c>
      <c r="N41" s="91">
        <f>'Occ T1'!I82</f>
        <v>1.0836619494952293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6.2381582823995751</v>
      </c>
      <c r="N43" s="91">
        <f>'Occ T2'!I158</f>
        <v>1.1170761529572193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1.5748921493361046</v>
      </c>
      <c r="N44" s="91">
        <f>'Occ T2'!I157</f>
        <v>0.73140503847950455</v>
      </c>
    </row>
    <row r="45" spans="12:14" x14ac:dyDescent="0.2">
      <c r="L45" s="91" t="str">
        <f>'Occ T3'!A13</f>
        <v>22 Health professionals</v>
      </c>
      <c r="M45" s="91">
        <f>'Occ T2'!H156</f>
        <v>4.0089551209324448</v>
      </c>
      <c r="N45" s="91">
        <f>'Occ T2'!I156</f>
        <v>0.34234324080391065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4.7849183327664635</v>
      </c>
      <c r="N46" s="91">
        <f>'Occ T2'!I155</f>
        <v>2.2589173333622758</v>
      </c>
    </row>
    <row r="47" spans="12:14" x14ac:dyDescent="0.2">
      <c r="L47" s="114" t="str">
        <f>"["&amp;'Occ T3'!A11&amp;"]"</f>
        <v>[Professional occupations]</v>
      </c>
      <c r="M47" s="91">
        <f>'Occ T1'!H81</f>
        <v>4.3460652746903694</v>
      </c>
      <c r="N47" s="91">
        <f>'Occ T1'!I81</f>
        <v>1.2191833256640194</v>
      </c>
    </row>
    <row r="49" spans="12:14" x14ac:dyDescent="0.2">
      <c r="L49" s="107" t="str">
        <f>'Occ T3'!A9</f>
        <v>12 Other managers and proprietors</v>
      </c>
      <c r="M49" s="91">
        <f>'Occ T2'!H154</f>
        <v>2.2503061174184547</v>
      </c>
      <c r="N49" s="91">
        <f>'Occ T2'!I154</f>
        <v>1.3149999954365388</v>
      </c>
    </row>
    <row r="50" spans="12:14" x14ac:dyDescent="0.2">
      <c r="L50" s="107" t="str">
        <f>'Occ T3'!A8</f>
        <v>11 Corporate managers and directors</v>
      </c>
      <c r="M50" s="91">
        <f>'Occ T2'!H153</f>
        <v>4.6756881516305304</v>
      </c>
      <c r="N50" s="91">
        <f>'Occ T2'!I153</f>
        <v>1.1040806432416339E-2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3.9175509001933673</v>
      </c>
      <c r="N51" s="91">
        <f>'Occ T1'!I80</f>
        <v>0.42446293503890509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The Marches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4.9216529029569607</v>
      </c>
      <c r="N82" s="94">
        <f>'Occ T2'!F119</f>
        <v>3.9935044092370475E-2</v>
      </c>
    </row>
    <row r="83" spans="12:14" x14ac:dyDescent="0.2">
      <c r="L83" s="10" t="str">
        <f>name!D5</f>
        <v>12 Other managers and proprietors</v>
      </c>
      <c r="M83" s="94">
        <f>'Occ T2'!D9-'Occ T2'!B9</f>
        <v>1.0751608160882782</v>
      </c>
      <c r="N83" s="94">
        <f>'Occ T2'!F120</f>
        <v>2.2103725212727028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4.2255493421513357</v>
      </c>
      <c r="N84" s="94">
        <f>'Occ T2'!F121</f>
        <v>8.070626861093654</v>
      </c>
    </row>
    <row r="85" spans="12:14" x14ac:dyDescent="0.2">
      <c r="L85" s="10" t="str">
        <f>name!D7</f>
        <v>22 Health professionals</v>
      </c>
      <c r="M85" s="94">
        <f>'Occ T2'!D11-'Occ T2'!B11</f>
        <v>3.0379692730725605</v>
      </c>
      <c r="N85" s="94">
        <f>'Occ T2'!F122</f>
        <v>0.89559907526098215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1.0283403639021262</v>
      </c>
      <c r="N86" s="94">
        <f>'Occ T2'!F123</f>
        <v>1.5804756932180375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5.553070269953853</v>
      </c>
      <c r="N87" s="94">
        <f>'Occ T2'!F124</f>
        <v>3.8566033935147424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1.5118389931349911</v>
      </c>
      <c r="N88" s="94">
        <f>'Occ T2'!F125</f>
        <v>0.1084333206257071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1.0967057517941985</v>
      </c>
      <c r="N89" s="94">
        <f>'Occ T2'!F126</f>
        <v>6.2466084375616511</v>
      </c>
    </row>
    <row r="90" spans="12:14" x14ac:dyDescent="0.2">
      <c r="L90" s="10" t="str">
        <f>name!D12</f>
        <v>33 Protective service occupations</v>
      </c>
      <c r="M90" s="94">
        <f>'Occ T2'!D16-'Occ T2'!B16</f>
        <v>0.11820684030274453</v>
      </c>
      <c r="N90" s="94">
        <f>'Occ T2'!F127</f>
        <v>-0.15066789112920631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0.45493094626046648</v>
      </c>
      <c r="N91" s="94">
        <f>'Occ T2'!F128</f>
        <v>-0.35619450469868053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2.3799569667980407</v>
      </c>
      <c r="N92" s="94">
        <f>'Occ T2'!F129</f>
        <v>1.7964615533919499</v>
      </c>
    </row>
    <row r="93" spans="12:14" x14ac:dyDescent="0.2">
      <c r="L93" s="10" t="str">
        <f>name!D15</f>
        <v>41 Administrative occupations</v>
      </c>
      <c r="M93" s="94">
        <f>'Occ T2'!D19-'Occ T2'!B19</f>
        <v>0.63947424199658087</v>
      </c>
      <c r="N93" s="94">
        <f>'Occ T2'!F130</f>
        <v>1.4556487184324283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-0.92646599681033681</v>
      </c>
      <c r="N94" s="94">
        <f>'Occ T2'!F131</f>
        <v>-2.4969213463084765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-2.5609322815908833</v>
      </c>
      <c r="N95" s="94">
        <f>'Occ T2'!F132</f>
        <v>-0.10272308013344578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-1.6823472126322923</v>
      </c>
      <c r="N96" s="94">
        <f>'Occ T2'!F133</f>
        <v>-1.0504125449274007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0.45026285781272612</v>
      </c>
      <c r="N97" s="94">
        <f>'Occ T2'!F134</f>
        <v>-2.0589177753733541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-0.58463751129188068</v>
      </c>
      <c r="N98" s="94">
        <f>'Occ T2'!F135</f>
        <v>0.25609076396131858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-0.10557185843733663</v>
      </c>
      <c r="N99" s="94">
        <f>'Occ T2'!F136</f>
        <v>3.412660503218067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-1.3445219735471268</v>
      </c>
      <c r="N100" s="94">
        <f>'Occ T2'!F137</f>
        <v>-0.32674876265029162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9.131471498083743E-3</v>
      </c>
      <c r="N101" s="94">
        <f>'Occ T2'!F138</f>
        <v>-5.6172810604034784E-2</v>
      </c>
    </row>
    <row r="102" spans="12:14" x14ac:dyDescent="0.2">
      <c r="L102" s="10" t="str">
        <f>name!D24</f>
        <v>71 Sales occupations</v>
      </c>
      <c r="M102" s="94">
        <f>'Occ T2'!D28-'Occ T2'!B28</f>
        <v>-1.4938703606652624</v>
      </c>
      <c r="N102" s="94">
        <f>'Occ T2'!F139</f>
        <v>-0.7808850239558609</v>
      </c>
    </row>
    <row r="103" spans="12:14" x14ac:dyDescent="0.2">
      <c r="L103" s="10" t="str">
        <f>name!D25</f>
        <v>72 Customer service occupations</v>
      </c>
      <c r="M103" s="94">
        <f>'Occ T2'!D29-'Occ T2'!B29</f>
        <v>0.64119845339592541</v>
      </c>
      <c r="N103" s="94">
        <f>'Occ T2'!F140</f>
        <v>1.8490289139528411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-1.904039280744394</v>
      </c>
      <c r="N104" s="94">
        <f>'Occ T2'!F141</f>
        <v>-0.26799159747978152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-0.42676779640133944</v>
      </c>
      <c r="N105" s="94">
        <f>'Occ T2'!F142</f>
        <v>0.6085363781315376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-2.1164573878716473</v>
      </c>
      <c r="N106" s="94">
        <f>'Occ T2'!F143</f>
        <v>5.8364748468321155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-2.8528378311263829</v>
      </c>
      <c r="N107" s="94">
        <f>'Occ T2'!F144</f>
        <v>-4.2189206872998639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11.144999999999811</v>
      </c>
      <c r="N109" s="94">
        <f>'Occ T2'!F146</f>
        <v>26.356999999999744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The Marches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5.9968137190452353</v>
      </c>
      <c r="N153" s="94">
        <f>'Occ T1'!H8</f>
        <v>2.2503075653650768</v>
      </c>
    </row>
    <row r="154" spans="1:14" x14ac:dyDescent="0.2">
      <c r="L154" s="10" t="str">
        <f>name!E5</f>
        <v>Professional occupations</v>
      </c>
      <c r="M154" s="94">
        <f>'Occ T1'!D9-'Occ T1'!B9</f>
        <v>13.844929249079875</v>
      </c>
      <c r="N154" s="94">
        <f>'Occ T1'!H9</f>
        <v>14.403305023087412</v>
      </c>
    </row>
    <row r="155" spans="1:14" x14ac:dyDescent="0.2">
      <c r="L155" s="10" t="str">
        <f>name!E6</f>
        <v>Associate professional occupations</v>
      </c>
      <c r="M155" s="94">
        <f>'Occ T1'!D10-'Occ T1'!B10</f>
        <v>5.5616394982904396</v>
      </c>
      <c r="N155" s="94">
        <f>'Occ T1'!H10</f>
        <v>7.6446409157514239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-0.28699175481375505</v>
      </c>
      <c r="N156" s="94">
        <f>'Occ T1'!H11</f>
        <v>-1.0412726278760474</v>
      </c>
    </row>
    <row r="157" spans="1:14" x14ac:dyDescent="0.2">
      <c r="L157" s="10" t="str">
        <f>name!E8</f>
        <v>Skilled trades occupations</v>
      </c>
      <c r="M157" s="94">
        <f>'Occ T1'!D12-'Occ T1'!B12</f>
        <v>-4.3776541477023301</v>
      </c>
      <c r="N157" s="94">
        <f>'Occ T1'!H12</f>
        <v>-2.9559626364728828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-1.4409623604863881</v>
      </c>
      <c r="N158" s="94">
        <f>'Occ T1'!H13</f>
        <v>3.0297389299637416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-0.85267190726933606</v>
      </c>
      <c r="N159" s="94">
        <f>'Occ T1'!H14</f>
        <v>1.0681438899969784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-2.3308070771457352</v>
      </c>
      <c r="N160" s="94">
        <f>'Occ T1'!H15</f>
        <v>0.34054478065175431</v>
      </c>
    </row>
    <row r="161" spans="12:14" x14ac:dyDescent="0.2">
      <c r="L161" s="10" t="str">
        <f>name!E12</f>
        <v>Elementary occupations</v>
      </c>
      <c r="M161" s="94">
        <f>'Occ T1'!D16-'Occ T1'!B16</f>
        <v>-4.9692952189980275</v>
      </c>
      <c r="N161" s="94">
        <f>'Occ T1'!H16</f>
        <v>1.6175541595322542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11.144999999999925</v>
      </c>
      <c r="N163" s="94">
        <f>'Occ T1'!H18</f>
        <v>26.356999999999712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The Marches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23.390109918973316</v>
      </c>
      <c r="N5" s="87">
        <f>SUM(N6:N7)</f>
        <v>25.14970727803939</v>
      </c>
      <c r="O5" s="87">
        <f t="shared" ref="O5:AL5" si="1">SUM(O6:O7)</f>
        <v>26.201002480047983</v>
      </c>
      <c r="P5" s="87">
        <f t="shared" si="1"/>
        <v>26.942098250534556</v>
      </c>
      <c r="Q5" s="87">
        <f t="shared" si="1"/>
        <v>27.989076852080757</v>
      </c>
      <c r="R5" s="87">
        <f t="shared" si="1"/>
        <v>28.30850866872121</v>
      </c>
      <c r="S5" s="87">
        <f t="shared" si="1"/>
        <v>29.17928399600461</v>
      </c>
      <c r="T5" s="87">
        <f t="shared" si="1"/>
        <v>30.506374447322422</v>
      </c>
      <c r="U5" s="87">
        <f t="shared" si="1"/>
        <v>31.571807189152086</v>
      </c>
      <c r="V5" s="87">
        <f t="shared" si="1"/>
        <v>33.259132930300723</v>
      </c>
      <c r="W5" s="87">
        <f t="shared" si="1"/>
        <v>34.305322387766445</v>
      </c>
      <c r="X5" s="87">
        <f t="shared" si="1"/>
        <v>30.80399695778485</v>
      </c>
      <c r="Y5" s="87">
        <f t="shared" si="1"/>
        <v>31.210322394263883</v>
      </c>
      <c r="Z5" s="87">
        <f t="shared" si="1"/>
        <v>31.601500274300228</v>
      </c>
      <c r="AA5" s="87">
        <f t="shared" si="1"/>
        <v>32.042895134261464</v>
      </c>
      <c r="AB5" s="87">
        <f t="shared" si="1"/>
        <v>32.465980292938994</v>
      </c>
      <c r="AC5" s="87">
        <f t="shared" si="1"/>
        <v>32.856552507730214</v>
      </c>
      <c r="AD5" s="87">
        <f t="shared" si="1"/>
        <v>33.237073567564195</v>
      </c>
      <c r="AE5" s="87">
        <f t="shared" si="1"/>
        <v>33.623445759237953</v>
      </c>
      <c r="AF5" s="87">
        <f t="shared" si="1"/>
        <v>34.014787666671296</v>
      </c>
      <c r="AG5" s="87">
        <f t="shared" si="1"/>
        <v>34.433675528694195</v>
      </c>
      <c r="AH5" s="87">
        <f t="shared" si="1"/>
        <v>34.849464167039891</v>
      </c>
      <c r="AI5" s="87">
        <f t="shared" si="1"/>
        <v>35.26012990502187</v>
      </c>
      <c r="AJ5" s="87">
        <f t="shared" si="1"/>
        <v>35.681599033502522</v>
      </c>
      <c r="AK5" s="87">
        <f t="shared" si="1"/>
        <v>36.116645712300098</v>
      </c>
      <c r="AL5" s="87">
        <f t="shared" si="1"/>
        <v>36.555629953131522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16.107621854648055</v>
      </c>
      <c r="N6" s="11">
        <v>17.394980428554057</v>
      </c>
      <c r="O6" s="11">
        <v>17.94888569942114</v>
      </c>
      <c r="P6" s="11">
        <v>18.501100723271801</v>
      </c>
      <c r="Q6" s="11">
        <v>18.318911292309959</v>
      </c>
      <c r="R6" s="11">
        <v>19.17331960759941</v>
      </c>
      <c r="S6" s="11">
        <v>20.689615913325174</v>
      </c>
      <c r="T6" s="11">
        <v>21.124619215402671</v>
      </c>
      <c r="U6" s="11">
        <v>22.26868045440759</v>
      </c>
      <c r="V6" s="11">
        <v>23.467792850185049</v>
      </c>
      <c r="W6" s="11">
        <v>24.094972510556371</v>
      </c>
      <c r="X6" s="11">
        <v>20.918797533278155</v>
      </c>
      <c r="Y6" s="11">
        <v>21.118800118622165</v>
      </c>
      <c r="Z6" s="11">
        <v>21.354343642785157</v>
      </c>
      <c r="AA6" s="11">
        <v>21.624056813600308</v>
      </c>
      <c r="AB6" s="11">
        <v>21.854418659201315</v>
      </c>
      <c r="AC6" s="11">
        <v>22.072034110657604</v>
      </c>
      <c r="AD6" s="11">
        <v>22.286895982685298</v>
      </c>
      <c r="AE6" s="11">
        <v>22.508510618477001</v>
      </c>
      <c r="AF6" s="11">
        <v>22.725469224760079</v>
      </c>
      <c r="AG6" s="11">
        <v>22.959909380966444</v>
      </c>
      <c r="AH6" s="11">
        <v>23.190059942006922</v>
      </c>
      <c r="AI6" s="11">
        <v>23.421253276042584</v>
      </c>
      <c r="AJ6" s="11">
        <v>23.65772428471206</v>
      </c>
      <c r="AK6" s="11">
        <v>23.894276561598311</v>
      </c>
      <c r="AL6" s="11">
        <v>24.134907554648741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7.2824880643252605</v>
      </c>
      <c r="N7" s="11">
        <v>7.7547268494853334</v>
      </c>
      <c r="O7" s="11">
        <v>8.2521167806268441</v>
      </c>
      <c r="P7" s="11">
        <v>8.4409975272627555</v>
      </c>
      <c r="Q7" s="11">
        <v>9.6701655597707976</v>
      </c>
      <c r="R7" s="11">
        <v>9.1351890611217978</v>
      </c>
      <c r="S7" s="11">
        <v>8.4896680826794366</v>
      </c>
      <c r="T7" s="11">
        <v>9.3817552319197492</v>
      </c>
      <c r="U7" s="11">
        <v>9.3031267347444953</v>
      </c>
      <c r="V7" s="11">
        <v>9.7913400801156758</v>
      </c>
      <c r="W7" s="11">
        <v>10.210349877210076</v>
      </c>
      <c r="X7" s="11">
        <v>9.8851994245066948</v>
      </c>
      <c r="Y7" s="11">
        <v>10.091522275641719</v>
      </c>
      <c r="Z7" s="11">
        <v>10.247156631515073</v>
      </c>
      <c r="AA7" s="11">
        <v>10.418838320661155</v>
      </c>
      <c r="AB7" s="11">
        <v>10.611561633737681</v>
      </c>
      <c r="AC7" s="11">
        <v>10.784518397072608</v>
      </c>
      <c r="AD7" s="11">
        <v>10.950177584878899</v>
      </c>
      <c r="AE7" s="11">
        <v>11.114935140760956</v>
      </c>
      <c r="AF7" s="11">
        <v>11.289318441911218</v>
      </c>
      <c r="AG7" s="11">
        <v>11.473766147727753</v>
      </c>
      <c r="AH7" s="11">
        <v>11.65940422503297</v>
      </c>
      <c r="AI7" s="11">
        <v>11.838876628979289</v>
      </c>
      <c r="AJ7" s="11">
        <v>12.023874748790465</v>
      </c>
      <c r="AK7" s="11">
        <v>12.222369150701786</v>
      </c>
      <c r="AL7" s="11">
        <v>12.420722398482779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55.191320586744112</v>
      </c>
      <c r="N9" s="87">
        <f>SUM(N10:N13)</f>
        <v>55.276831807801891</v>
      </c>
      <c r="O9" s="87">
        <f t="shared" ref="O9:AL9" si="3">SUM(O10:O13)</f>
        <v>55.550155039845194</v>
      </c>
      <c r="P9" s="87">
        <f t="shared" si="3"/>
        <v>58.588403168961058</v>
      </c>
      <c r="Q9" s="87">
        <f t="shared" si="3"/>
        <v>60.023532210910204</v>
      </c>
      <c r="R9" s="87">
        <f t="shared" si="3"/>
        <v>58.409921470548277</v>
      </c>
      <c r="S9" s="87">
        <f t="shared" si="3"/>
        <v>63.325800687830686</v>
      </c>
      <c r="T9" s="87">
        <f t="shared" si="3"/>
        <v>63.282571054547489</v>
      </c>
      <c r="U9" s="87">
        <f t="shared" si="3"/>
        <v>66.859171036547878</v>
      </c>
      <c r="V9" s="87">
        <f t="shared" si="3"/>
        <v>68.774685614639026</v>
      </c>
      <c r="W9" s="87">
        <f t="shared" si="3"/>
        <v>72.254850719628152</v>
      </c>
      <c r="X9" s="87">
        <f t="shared" si="3"/>
        <v>73.390531339407858</v>
      </c>
      <c r="Y9" s="87">
        <f t="shared" si="3"/>
        <v>74.145780339950136</v>
      </c>
      <c r="Z9" s="87">
        <f t="shared" si="3"/>
        <v>75.134720632488168</v>
      </c>
      <c r="AA9" s="87">
        <f t="shared" si="3"/>
        <v>76.250764490138323</v>
      </c>
      <c r="AB9" s="87">
        <f t="shared" si="3"/>
        <v>77.232588783138354</v>
      </c>
      <c r="AC9" s="87">
        <f t="shared" si="3"/>
        <v>78.16930032786577</v>
      </c>
      <c r="AD9" s="87">
        <f t="shared" si="3"/>
        <v>79.088768760983896</v>
      </c>
      <c r="AE9" s="87">
        <f t="shared" si="3"/>
        <v>79.988984546983204</v>
      </c>
      <c r="AF9" s="87">
        <f t="shared" si="3"/>
        <v>80.900587948191983</v>
      </c>
      <c r="AG9" s="87">
        <f t="shared" si="3"/>
        <v>81.865071412150428</v>
      </c>
      <c r="AH9" s="87">
        <f t="shared" si="3"/>
        <v>82.835926453431085</v>
      </c>
      <c r="AI9" s="87">
        <f t="shared" si="3"/>
        <v>83.790739915868414</v>
      </c>
      <c r="AJ9" s="87">
        <f t="shared" si="3"/>
        <v>84.756733259387872</v>
      </c>
      <c r="AK9" s="87">
        <f t="shared" si="3"/>
        <v>85.72258606215604</v>
      </c>
      <c r="AL9" s="87">
        <f t="shared" si="3"/>
        <v>86.658155742715564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14.757900120131469</v>
      </c>
      <c r="N10" s="11">
        <v>14.123695521659151</v>
      </c>
      <c r="O10" s="11">
        <v>14.175603052634521</v>
      </c>
      <c r="P10" s="11">
        <v>14.9300641407795</v>
      </c>
      <c r="Q10" s="11">
        <v>15.90220062813888</v>
      </c>
      <c r="R10" s="11">
        <v>16.050655566517165</v>
      </c>
      <c r="S10" s="11">
        <v>16.764622613015224</v>
      </c>
      <c r="T10" s="11">
        <v>16.178479474803744</v>
      </c>
      <c r="U10" s="11">
        <v>18.552499724110692</v>
      </c>
      <c r="V10" s="11">
        <v>19.273672821371047</v>
      </c>
      <c r="W10" s="11">
        <v>20.2762049086685</v>
      </c>
      <c r="X10" s="11">
        <v>23.047745301724063</v>
      </c>
      <c r="Y10" s="11">
        <v>23.375253202753555</v>
      </c>
      <c r="Z10" s="11">
        <v>23.78536843040013</v>
      </c>
      <c r="AA10" s="11">
        <v>24.22413164254716</v>
      </c>
      <c r="AB10" s="11">
        <v>24.62026709782937</v>
      </c>
      <c r="AC10" s="11">
        <v>24.991286692965726</v>
      </c>
      <c r="AD10" s="11">
        <v>25.346745152169337</v>
      </c>
      <c r="AE10" s="11">
        <v>25.698806316266442</v>
      </c>
      <c r="AF10" s="11">
        <v>26.055205049780586</v>
      </c>
      <c r="AG10" s="11">
        <v>26.437508267186914</v>
      </c>
      <c r="AH10" s="11">
        <v>26.817328663483902</v>
      </c>
      <c r="AI10" s="11">
        <v>27.199506324641813</v>
      </c>
      <c r="AJ10" s="11">
        <v>27.578379656522607</v>
      </c>
      <c r="AK10" s="11">
        <v>27.965229501632479</v>
      </c>
      <c r="AL10" s="11">
        <v>28.346831769762154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12.728960945661573</v>
      </c>
      <c r="N11" s="11">
        <v>13.898745430757472</v>
      </c>
      <c r="O11" s="11">
        <v>14.501492366590758</v>
      </c>
      <c r="P11" s="11">
        <v>14.843109479557494</v>
      </c>
      <c r="Q11" s="11">
        <v>15.668534539727856</v>
      </c>
      <c r="R11" s="11">
        <v>13.988461102141036</v>
      </c>
      <c r="S11" s="11">
        <v>15.890827734988303</v>
      </c>
      <c r="T11" s="11">
        <v>16.730258154622387</v>
      </c>
      <c r="U11" s="11">
        <v>16.525873855292975</v>
      </c>
      <c r="V11" s="11">
        <v>17.240009576644617</v>
      </c>
      <c r="W11" s="11">
        <v>17.026430375213597</v>
      </c>
      <c r="X11" s="11">
        <v>16.124570131266786</v>
      </c>
      <c r="Y11" s="11">
        <v>16.246893195007207</v>
      </c>
      <c r="Z11" s="11">
        <v>16.392752354203974</v>
      </c>
      <c r="AA11" s="11">
        <v>16.567380296237069</v>
      </c>
      <c r="AB11" s="11">
        <v>16.709297574166172</v>
      </c>
      <c r="AC11" s="11">
        <v>16.84371220993156</v>
      </c>
      <c r="AD11" s="11">
        <v>16.972677290197289</v>
      </c>
      <c r="AE11" s="11">
        <v>17.075707261178021</v>
      </c>
      <c r="AF11" s="11">
        <v>17.197827618775367</v>
      </c>
      <c r="AG11" s="11">
        <v>17.318501115640938</v>
      </c>
      <c r="AH11" s="11">
        <v>17.442437680565536</v>
      </c>
      <c r="AI11" s="11">
        <v>17.564788649680757</v>
      </c>
      <c r="AJ11" s="11">
        <v>17.690045796161979</v>
      </c>
      <c r="AK11" s="11">
        <v>17.811523102294927</v>
      </c>
      <c r="AL11" s="11">
        <v>17.922029450474579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12.27582112506356</v>
      </c>
      <c r="N12" s="11">
        <v>12.561773407583255</v>
      </c>
      <c r="O12" s="11">
        <v>12.692108208318444</v>
      </c>
      <c r="P12" s="11">
        <v>13.348331979139308</v>
      </c>
      <c r="Q12" s="11">
        <v>12.724565193542061</v>
      </c>
      <c r="R12" s="11">
        <v>12.654275376861333</v>
      </c>
      <c r="S12" s="11">
        <v>13.629618239251522</v>
      </c>
      <c r="T12" s="11">
        <v>13.093894077487175</v>
      </c>
      <c r="U12" s="11">
        <v>12.830441303535283</v>
      </c>
      <c r="V12" s="11">
        <v>12.833877874271598</v>
      </c>
      <c r="W12" s="11">
        <v>13.68261574076346</v>
      </c>
      <c r="X12" s="11">
        <v>13.022787381962798</v>
      </c>
      <c r="Y12" s="11">
        <v>13.144100939045446</v>
      </c>
      <c r="Z12" s="11">
        <v>13.309852096538863</v>
      </c>
      <c r="AA12" s="11">
        <v>13.496317574649845</v>
      </c>
      <c r="AB12" s="11">
        <v>13.666646837279673</v>
      </c>
      <c r="AC12" s="11">
        <v>13.83350822258949</v>
      </c>
      <c r="AD12" s="11">
        <v>14.002091290515651</v>
      </c>
      <c r="AE12" s="11">
        <v>14.165124976352876</v>
      </c>
      <c r="AF12" s="11">
        <v>14.319131770386932</v>
      </c>
      <c r="AG12" s="11">
        <v>14.481494614122241</v>
      </c>
      <c r="AH12" s="11">
        <v>14.651303133654777</v>
      </c>
      <c r="AI12" s="11">
        <v>14.8044380048556</v>
      </c>
      <c r="AJ12" s="11">
        <v>14.960550517503632</v>
      </c>
      <c r="AK12" s="11">
        <v>15.115385528749732</v>
      </c>
      <c r="AL12" s="11">
        <v>15.263091433981497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15.428638395887511</v>
      </c>
      <c r="N13" s="11">
        <v>14.692617447802016</v>
      </c>
      <c r="O13" s="11">
        <v>14.180951412301466</v>
      </c>
      <c r="P13" s="11">
        <v>15.466897569484756</v>
      </c>
      <c r="Q13" s="11">
        <v>15.728231849501402</v>
      </c>
      <c r="R13" s="11">
        <v>15.716529425028739</v>
      </c>
      <c r="S13" s="11">
        <v>17.040732100575639</v>
      </c>
      <c r="T13" s="11">
        <v>17.27993934763418</v>
      </c>
      <c r="U13" s="11">
        <v>18.950356153608933</v>
      </c>
      <c r="V13" s="11">
        <v>19.427125342351765</v>
      </c>
      <c r="W13" s="11">
        <v>21.269599694982592</v>
      </c>
      <c r="X13" s="11">
        <v>21.195428524454208</v>
      </c>
      <c r="Y13" s="11">
        <v>21.379533003143933</v>
      </c>
      <c r="Z13" s="11">
        <v>21.646747751345202</v>
      </c>
      <c r="AA13" s="11">
        <v>21.962934976704254</v>
      </c>
      <c r="AB13" s="11">
        <v>22.236377273863145</v>
      </c>
      <c r="AC13" s="11">
        <v>22.500793202379</v>
      </c>
      <c r="AD13" s="11">
        <v>22.767255028101612</v>
      </c>
      <c r="AE13" s="11">
        <v>23.04934599318586</v>
      </c>
      <c r="AF13" s="11">
        <v>23.328423509249102</v>
      </c>
      <c r="AG13" s="11">
        <v>23.627567415200335</v>
      </c>
      <c r="AH13" s="11">
        <v>23.924856975726868</v>
      </c>
      <c r="AI13" s="11">
        <v>24.222006936690253</v>
      </c>
      <c r="AJ13" s="11">
        <v>24.527757289199652</v>
      </c>
      <c r="AK13" s="11">
        <v>24.830447929478897</v>
      </c>
      <c r="AL13" s="11">
        <v>25.126203088497334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34.862966784656095</v>
      </c>
      <c r="N15" s="87">
        <f>SUM(N16:N20)</f>
        <v>34.858476928762897</v>
      </c>
      <c r="O15" s="87">
        <f t="shared" ref="O15:AL15" si="5">SUM(O16:O20)</f>
        <v>35.745122002900757</v>
      </c>
      <c r="P15" s="87">
        <f t="shared" si="5"/>
        <v>36.41451761602984</v>
      </c>
      <c r="Q15" s="87">
        <f t="shared" si="5"/>
        <v>38.0358795079771</v>
      </c>
      <c r="R15" s="87">
        <f t="shared" si="5"/>
        <v>38.003032539459738</v>
      </c>
      <c r="S15" s="87">
        <f t="shared" si="5"/>
        <v>38.971360233959118</v>
      </c>
      <c r="T15" s="87">
        <f t="shared" si="5"/>
        <v>40.325214371883533</v>
      </c>
      <c r="U15" s="87">
        <f t="shared" si="5"/>
        <v>41.025392363680609</v>
      </c>
      <c r="V15" s="87">
        <f t="shared" si="5"/>
        <v>42.069075743705582</v>
      </c>
      <c r="W15" s="87">
        <f t="shared" si="5"/>
        <v>43.564672037750178</v>
      </c>
      <c r="X15" s="87">
        <f t="shared" si="5"/>
        <v>44.234602647735528</v>
      </c>
      <c r="Y15" s="87">
        <f t="shared" si="5"/>
        <v>44.509817157625918</v>
      </c>
      <c r="Z15" s="87">
        <f t="shared" si="5"/>
        <v>44.990228766283607</v>
      </c>
      <c r="AA15" s="87">
        <f t="shared" si="5"/>
        <v>45.602411932941209</v>
      </c>
      <c r="AB15" s="87">
        <f t="shared" si="5"/>
        <v>46.135428576470972</v>
      </c>
      <c r="AC15" s="87">
        <f t="shared" si="5"/>
        <v>46.630821301956445</v>
      </c>
      <c r="AD15" s="87">
        <f t="shared" si="5"/>
        <v>47.109976508102108</v>
      </c>
      <c r="AE15" s="87">
        <f t="shared" si="5"/>
        <v>47.605514827174048</v>
      </c>
      <c r="AF15" s="87">
        <f t="shared" si="5"/>
        <v>48.103525973750152</v>
      </c>
      <c r="AG15" s="87">
        <f t="shared" si="5"/>
        <v>48.615626748686793</v>
      </c>
      <c r="AH15" s="87">
        <f t="shared" si="5"/>
        <v>49.119265717142511</v>
      </c>
      <c r="AI15" s="87">
        <f t="shared" si="5"/>
        <v>49.615863119405461</v>
      </c>
      <c r="AJ15" s="87">
        <f t="shared" si="5"/>
        <v>50.148446451581933</v>
      </c>
      <c r="AK15" s="87">
        <f t="shared" si="5"/>
        <v>50.674778475932108</v>
      </c>
      <c r="AL15" s="87">
        <f t="shared" si="5"/>
        <v>51.209312953501602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5.2022219768477536</v>
      </c>
      <c r="N16" s="11">
        <v>5.2155442790726774</v>
      </c>
      <c r="O16" s="11">
        <v>5.2802937621437218</v>
      </c>
      <c r="P16" s="11">
        <v>5.5345937336336775</v>
      </c>
      <c r="Q16" s="11">
        <v>5.2627688918707261</v>
      </c>
      <c r="R16" s="11">
        <v>5.150769648548791</v>
      </c>
      <c r="S16" s="11">
        <v>5.3744968048309225</v>
      </c>
      <c r="T16" s="11">
        <v>5.9087208178787538</v>
      </c>
      <c r="U16" s="11">
        <v>6.4239686618798615</v>
      </c>
      <c r="V16" s="11">
        <v>6.1767891224512717</v>
      </c>
      <c r="W16" s="11">
        <v>6.6626086416837822</v>
      </c>
      <c r="X16" s="11">
        <v>5.9891979112459959</v>
      </c>
      <c r="Y16" s="11">
        <v>6.0418869851355304</v>
      </c>
      <c r="Z16" s="11">
        <v>6.1069392444813069</v>
      </c>
      <c r="AA16" s="11">
        <v>6.1769597041165341</v>
      </c>
      <c r="AB16" s="11">
        <v>6.2347438367146601</v>
      </c>
      <c r="AC16" s="11">
        <v>6.2916930354865093</v>
      </c>
      <c r="AD16" s="11">
        <v>6.3447679239371766</v>
      </c>
      <c r="AE16" s="11">
        <v>6.3995276768098126</v>
      </c>
      <c r="AF16" s="11">
        <v>6.4476816066530089</v>
      </c>
      <c r="AG16" s="11">
        <v>6.4981196055995607</v>
      </c>
      <c r="AH16" s="11">
        <v>6.5512345682802984</v>
      </c>
      <c r="AI16" s="11">
        <v>6.6029750193953509</v>
      </c>
      <c r="AJ16" s="11">
        <v>6.6563341637871591</v>
      </c>
      <c r="AK16" s="11">
        <v>6.7141320197172236</v>
      </c>
      <c r="AL16" s="11">
        <v>6.7710419623094893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4.7337655422258225</v>
      </c>
      <c r="N17" s="11">
        <v>6.193078337976182</v>
      </c>
      <c r="O17" s="11">
        <v>6.2667420121041442</v>
      </c>
      <c r="P17" s="11">
        <v>6.1586430281389966</v>
      </c>
      <c r="Q17" s="11">
        <v>6.5053366382889264</v>
      </c>
      <c r="R17" s="11">
        <v>5.8847796683082922</v>
      </c>
      <c r="S17" s="11">
        <v>6.5638048252929337</v>
      </c>
      <c r="T17" s="11">
        <v>6.6006160155753211</v>
      </c>
      <c r="U17" s="11">
        <v>7.0150905644714072</v>
      </c>
      <c r="V17" s="11">
        <v>6.937567744459967</v>
      </c>
      <c r="W17" s="11">
        <v>6.9814854201024907</v>
      </c>
      <c r="X17" s="11">
        <v>10.283038780987111</v>
      </c>
      <c r="Y17" s="11">
        <v>10.48345598154434</v>
      </c>
      <c r="Z17" s="11">
        <v>10.697806702108101</v>
      </c>
      <c r="AA17" s="11">
        <v>10.931589788184612</v>
      </c>
      <c r="AB17" s="11">
        <v>11.142910971322809</v>
      </c>
      <c r="AC17" s="11">
        <v>11.347207187946786</v>
      </c>
      <c r="AD17" s="11">
        <v>11.55052686290307</v>
      </c>
      <c r="AE17" s="11">
        <v>11.761536004523167</v>
      </c>
      <c r="AF17" s="11">
        <v>11.970772889805451</v>
      </c>
      <c r="AG17" s="11">
        <v>12.180729195277747</v>
      </c>
      <c r="AH17" s="11">
        <v>12.38193874568238</v>
      </c>
      <c r="AI17" s="11">
        <v>12.580060932668889</v>
      </c>
      <c r="AJ17" s="11">
        <v>12.796165238018569</v>
      </c>
      <c r="AK17" s="11">
        <v>13.012482768038446</v>
      </c>
      <c r="AL17" s="11">
        <v>13.228093857664142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3.4334569415321687</v>
      </c>
      <c r="N18" s="11">
        <v>3.6891388233654174</v>
      </c>
      <c r="O18" s="11">
        <v>3.4549740918933174</v>
      </c>
      <c r="P18" s="11">
        <v>3.1913269088145895</v>
      </c>
      <c r="Q18" s="11">
        <v>3.4654426493076618</v>
      </c>
      <c r="R18" s="11">
        <v>3.4884479031768301</v>
      </c>
      <c r="S18" s="11">
        <v>3.7209424324802063</v>
      </c>
      <c r="T18" s="11">
        <v>3.4274540283452009</v>
      </c>
      <c r="U18" s="11">
        <v>3.3986888049986503</v>
      </c>
      <c r="V18" s="11">
        <v>3.4076187896672523</v>
      </c>
      <c r="W18" s="11">
        <v>3.6066547434795746</v>
      </c>
      <c r="X18" s="11">
        <v>2.9680098209592081</v>
      </c>
      <c r="Y18" s="11">
        <v>2.9985121431229285</v>
      </c>
      <c r="Z18" s="11">
        <v>3.0351151471033697</v>
      </c>
      <c r="AA18" s="11">
        <v>3.0792499651073619</v>
      </c>
      <c r="AB18" s="11">
        <v>3.1238006687311271</v>
      </c>
      <c r="AC18" s="11">
        <v>3.1596490760900604</v>
      </c>
      <c r="AD18" s="11">
        <v>3.193862758751139</v>
      </c>
      <c r="AE18" s="11">
        <v>3.2190996969826959</v>
      </c>
      <c r="AF18" s="11">
        <v>3.2591799819530984</v>
      </c>
      <c r="AG18" s="11">
        <v>3.289758759722011</v>
      </c>
      <c r="AH18" s="11">
        <v>3.3204744609580961</v>
      </c>
      <c r="AI18" s="11">
        <v>3.3433714304834408</v>
      </c>
      <c r="AJ18" s="11">
        <v>3.3863051992578868</v>
      </c>
      <c r="AK18" s="11">
        <v>3.4111153385178938</v>
      </c>
      <c r="AL18" s="11">
        <v>3.4559868523503683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4.1924008132773096</v>
      </c>
      <c r="N19" s="11">
        <v>3.6566534192717066</v>
      </c>
      <c r="O19" s="11">
        <v>4.1362885250892303</v>
      </c>
      <c r="P19" s="11">
        <v>4.6568042269870418</v>
      </c>
      <c r="Q19" s="11">
        <v>4.8065501428137534</v>
      </c>
      <c r="R19" s="11">
        <v>5.5268541723290454</v>
      </c>
      <c r="S19" s="11">
        <v>4.9668591015366017</v>
      </c>
      <c r="T19" s="11">
        <v>5.2964755465687814</v>
      </c>
      <c r="U19" s="11">
        <v>4.8496543922053643</v>
      </c>
      <c r="V19" s="11">
        <v>5.8289813343598125</v>
      </c>
      <c r="W19" s="11">
        <v>5.9817851185895119</v>
      </c>
      <c r="X19" s="11">
        <v>5.1275298869329227</v>
      </c>
      <c r="Y19" s="11">
        <v>4.9731941909298172</v>
      </c>
      <c r="Z19" s="11">
        <v>4.9628583594137492</v>
      </c>
      <c r="AA19" s="11">
        <v>5.0254530568966489</v>
      </c>
      <c r="AB19" s="11">
        <v>5.0842386782419631</v>
      </c>
      <c r="AC19" s="11">
        <v>5.1363170451362583</v>
      </c>
      <c r="AD19" s="11">
        <v>5.1870349925230297</v>
      </c>
      <c r="AE19" s="11">
        <v>5.2361684717775328</v>
      </c>
      <c r="AF19" s="11">
        <v>5.2866755101302214</v>
      </c>
      <c r="AG19" s="11">
        <v>5.3424764318582847</v>
      </c>
      <c r="AH19" s="11">
        <v>5.3946936482968253</v>
      </c>
      <c r="AI19" s="11">
        <v>5.4515762168789861</v>
      </c>
      <c r="AJ19" s="11">
        <v>5.5121662993463767</v>
      </c>
      <c r="AK19" s="11">
        <v>5.5677576221758551</v>
      </c>
      <c r="AL19" s="11">
        <v>5.6255906138908314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17.30112151077304</v>
      </c>
      <c r="N20" s="11">
        <v>16.10406206907691</v>
      </c>
      <c r="O20" s="11">
        <v>16.60682361167034</v>
      </c>
      <c r="P20" s="11">
        <v>16.873149718455537</v>
      </c>
      <c r="Q20" s="11">
        <v>17.995781185696032</v>
      </c>
      <c r="R20" s="11">
        <v>17.95218114709678</v>
      </c>
      <c r="S20" s="11">
        <v>18.345257069818452</v>
      </c>
      <c r="T20" s="11">
        <v>19.091947963515477</v>
      </c>
      <c r="U20" s="11">
        <v>19.337989940125322</v>
      </c>
      <c r="V20" s="11">
        <v>19.718118752767282</v>
      </c>
      <c r="W20" s="11">
        <v>20.332138113894821</v>
      </c>
      <c r="X20" s="11">
        <v>19.866826247610291</v>
      </c>
      <c r="Y20" s="11">
        <v>20.012767856893301</v>
      </c>
      <c r="Z20" s="11">
        <v>20.187509313177085</v>
      </c>
      <c r="AA20" s="11">
        <v>20.389159418636055</v>
      </c>
      <c r="AB20" s="11">
        <v>20.549734421460407</v>
      </c>
      <c r="AC20" s="11">
        <v>20.695954957296831</v>
      </c>
      <c r="AD20" s="11">
        <v>20.833783969987696</v>
      </c>
      <c r="AE20" s="11">
        <v>20.989182977080844</v>
      </c>
      <c r="AF20" s="11">
        <v>21.139215985208374</v>
      </c>
      <c r="AG20" s="11">
        <v>21.304542756229189</v>
      </c>
      <c r="AH20" s="11">
        <v>21.470924293924913</v>
      </c>
      <c r="AI20" s="11">
        <v>21.637879519978792</v>
      </c>
      <c r="AJ20" s="11">
        <v>21.797475551171942</v>
      </c>
      <c r="AK20" s="11">
        <v>21.96929072748269</v>
      </c>
      <c r="AL20" s="11">
        <v>22.128599667286771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38.093169829871321</v>
      </c>
      <c r="N22" s="87">
        <f>SUM(N23:N24)</f>
        <v>37.864451796332048</v>
      </c>
      <c r="O22" s="87">
        <f t="shared" ref="O22:AL22" si="7">SUM(O23:O24)</f>
        <v>38.255462464981747</v>
      </c>
      <c r="P22" s="87">
        <f t="shared" si="7"/>
        <v>37.428057880414933</v>
      </c>
      <c r="Q22" s="87">
        <f t="shared" si="7"/>
        <v>39.749789291639139</v>
      </c>
      <c r="R22" s="87">
        <f t="shared" si="7"/>
        <v>40.379034533890731</v>
      </c>
      <c r="S22" s="87">
        <f t="shared" si="7"/>
        <v>39.357541565403309</v>
      </c>
      <c r="T22" s="87">
        <f t="shared" si="7"/>
        <v>40.961645037355076</v>
      </c>
      <c r="U22" s="87">
        <f t="shared" si="7"/>
        <v>40.814727640337942</v>
      </c>
      <c r="V22" s="87">
        <f t="shared" si="7"/>
        <v>39.056482916390124</v>
      </c>
      <c r="W22" s="87">
        <f t="shared" si="7"/>
        <v>40.092042779076976</v>
      </c>
      <c r="X22" s="87">
        <f t="shared" si="7"/>
        <v>40.88157459638407</v>
      </c>
      <c r="Y22" s="87">
        <f t="shared" si="7"/>
        <v>40.927784475397146</v>
      </c>
      <c r="Z22" s="87">
        <f t="shared" si="7"/>
        <v>40.964474855691734</v>
      </c>
      <c r="AA22" s="87">
        <f t="shared" si="7"/>
        <v>41.036953582486589</v>
      </c>
      <c r="AB22" s="87">
        <f t="shared" si="7"/>
        <v>41.024980222581007</v>
      </c>
      <c r="AC22" s="87">
        <f t="shared" si="7"/>
        <v>40.913037057924491</v>
      </c>
      <c r="AD22" s="87">
        <f t="shared" si="7"/>
        <v>40.772546116544206</v>
      </c>
      <c r="AE22" s="87">
        <f t="shared" si="7"/>
        <v>40.586531463351768</v>
      </c>
      <c r="AF22" s="87">
        <f t="shared" si="7"/>
        <v>40.385366679595755</v>
      </c>
      <c r="AG22" s="87">
        <f t="shared" si="7"/>
        <v>40.201175399366207</v>
      </c>
      <c r="AH22" s="87">
        <f t="shared" si="7"/>
        <v>39.99555244130228</v>
      </c>
      <c r="AI22" s="87">
        <f t="shared" si="7"/>
        <v>39.793663363687763</v>
      </c>
      <c r="AJ22" s="87">
        <f t="shared" si="7"/>
        <v>39.526493176388527</v>
      </c>
      <c r="AK22" s="87">
        <f t="shared" si="7"/>
        <v>39.263962650064357</v>
      </c>
      <c r="AL22" s="87">
        <f t="shared" si="7"/>
        <v>39.050770151200929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29.528160941665686</v>
      </c>
      <c r="N23" s="11">
        <v>29.95057164305371</v>
      </c>
      <c r="O23" s="11">
        <v>30.502995479711558</v>
      </c>
      <c r="P23" s="11">
        <v>29.503717692487943</v>
      </c>
      <c r="Q23" s="11">
        <v>31.520904421036303</v>
      </c>
      <c r="R23" s="11">
        <v>32.685920067305119</v>
      </c>
      <c r="S23" s="11">
        <v>31.939267042673645</v>
      </c>
      <c r="T23" s="11">
        <v>33.096157167693647</v>
      </c>
      <c r="U23" s="11">
        <v>32.831049887835611</v>
      </c>
      <c r="V23" s="11">
        <v>32.107616878531623</v>
      </c>
      <c r="W23" s="11">
        <v>33.3253943093017</v>
      </c>
      <c r="X23" s="11">
        <v>34.173647740319439</v>
      </c>
      <c r="Y23" s="11">
        <v>34.296226860333782</v>
      </c>
      <c r="Z23" s="11">
        <v>34.429242132340569</v>
      </c>
      <c r="AA23" s="11">
        <v>34.595491750140383</v>
      </c>
      <c r="AB23" s="11">
        <v>34.70830646115423</v>
      </c>
      <c r="AC23" s="11">
        <v>34.773656255337237</v>
      </c>
      <c r="AD23" s="11">
        <v>34.796141707910891</v>
      </c>
      <c r="AE23" s="11">
        <v>34.8001248610069</v>
      </c>
      <c r="AF23" s="11">
        <v>34.807248195478842</v>
      </c>
      <c r="AG23" s="11">
        <v>34.837711018623125</v>
      </c>
      <c r="AH23" s="11">
        <v>34.860670397050939</v>
      </c>
      <c r="AI23" s="11">
        <v>34.860179530283929</v>
      </c>
      <c r="AJ23" s="11">
        <v>34.854459510559515</v>
      </c>
      <c r="AK23" s="11">
        <v>34.828197067199156</v>
      </c>
      <c r="AL23" s="11">
        <v>34.781043027734128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8.5650088882056341</v>
      </c>
      <c r="N24" s="11">
        <v>7.91388015327834</v>
      </c>
      <c r="O24" s="11">
        <v>7.7524669852701926</v>
      </c>
      <c r="P24" s="11">
        <v>7.9243401879269904</v>
      </c>
      <c r="Q24" s="11">
        <v>8.2288848706028368</v>
      </c>
      <c r="R24" s="11">
        <v>7.6931144665856133</v>
      </c>
      <c r="S24" s="11">
        <v>7.4182745227296643</v>
      </c>
      <c r="T24" s="11">
        <v>7.865487869661429</v>
      </c>
      <c r="U24" s="11">
        <v>7.9836777525023326</v>
      </c>
      <c r="V24" s="11">
        <v>6.9488660378585037</v>
      </c>
      <c r="W24" s="11">
        <v>6.7666484697752765</v>
      </c>
      <c r="X24" s="11">
        <v>6.7079268560646348</v>
      </c>
      <c r="Y24" s="11">
        <v>6.6315576150633682</v>
      </c>
      <c r="Z24" s="11">
        <v>6.5352327233511609</v>
      </c>
      <c r="AA24" s="11">
        <v>6.4414618323462074</v>
      </c>
      <c r="AB24" s="11">
        <v>6.3166737614267756</v>
      </c>
      <c r="AC24" s="11">
        <v>6.1393808025872527</v>
      </c>
      <c r="AD24" s="11">
        <v>5.976404408633317</v>
      </c>
      <c r="AE24" s="11">
        <v>5.7864066023448686</v>
      </c>
      <c r="AF24" s="11">
        <v>5.5781184841169162</v>
      </c>
      <c r="AG24" s="11">
        <v>5.3634643807430793</v>
      </c>
      <c r="AH24" s="11">
        <v>5.1348820442513397</v>
      </c>
      <c r="AI24" s="11">
        <v>4.9334838334038311</v>
      </c>
      <c r="AJ24" s="11">
        <v>4.6720336658290149</v>
      </c>
      <c r="AK24" s="11">
        <v>4.4357655828651978</v>
      </c>
      <c r="AL24" s="11">
        <v>4.2697271234667999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44.849941199352884</v>
      </c>
      <c r="N26" s="87">
        <f>SUM(N27:N30)</f>
        <v>41.21761100865286</v>
      </c>
      <c r="O26" s="87">
        <f t="shared" ref="O26:AL26" si="9">SUM(O27:O30)</f>
        <v>42.279382666079627</v>
      </c>
      <c r="P26" s="87">
        <f t="shared" si="9"/>
        <v>43.339135385548687</v>
      </c>
      <c r="Q26" s="87">
        <f t="shared" si="9"/>
        <v>44.245306547615328</v>
      </c>
      <c r="R26" s="87">
        <f>SUM(R27:R30)</f>
        <v>45.057614002628164</v>
      </c>
      <c r="S26" s="87">
        <f t="shared" si="9"/>
        <v>41.00932491647994</v>
      </c>
      <c r="T26" s="87">
        <f t="shared" si="9"/>
        <v>41.38833645257872</v>
      </c>
      <c r="U26" s="87">
        <f t="shared" si="9"/>
        <v>45.445004568152299</v>
      </c>
      <c r="V26" s="87">
        <f t="shared" si="9"/>
        <v>47.910034785751513</v>
      </c>
      <c r="W26" s="87">
        <f t="shared" si="9"/>
        <v>40.679959854925833</v>
      </c>
      <c r="X26" s="87">
        <f t="shared" si="9"/>
        <v>40.692549361195255</v>
      </c>
      <c r="Y26" s="87">
        <f t="shared" si="9"/>
        <v>40.553914348852672</v>
      </c>
      <c r="Z26" s="87">
        <f t="shared" si="9"/>
        <v>40.367252843198031</v>
      </c>
      <c r="AA26" s="87">
        <f t="shared" si="9"/>
        <v>40.219256607886209</v>
      </c>
      <c r="AB26" s="87">
        <f t="shared" si="9"/>
        <v>40.02303727104411</v>
      </c>
      <c r="AC26" s="87">
        <f t="shared" si="9"/>
        <v>39.806852153739605</v>
      </c>
      <c r="AD26" s="87">
        <f t="shared" si="9"/>
        <v>39.562849923815492</v>
      </c>
      <c r="AE26" s="87">
        <f t="shared" si="9"/>
        <v>39.33006469190331</v>
      </c>
      <c r="AF26" s="87">
        <f t="shared" si="9"/>
        <v>39.082574504484469</v>
      </c>
      <c r="AG26" s="87">
        <f t="shared" si="9"/>
        <v>38.856171068687964</v>
      </c>
      <c r="AH26" s="87">
        <f t="shared" si="9"/>
        <v>38.628191099791515</v>
      </c>
      <c r="AI26" s="87">
        <f t="shared" si="9"/>
        <v>38.404608568353673</v>
      </c>
      <c r="AJ26" s="87">
        <f t="shared" si="9"/>
        <v>38.181458463794741</v>
      </c>
      <c r="AK26" s="87">
        <f t="shared" si="9"/>
        <v>37.957517557264389</v>
      </c>
      <c r="AL26" s="87">
        <f t="shared" si="9"/>
        <v>37.723997218452951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9.4442514130290949</v>
      </c>
      <c r="N27" s="11">
        <v>7.1928772919646287</v>
      </c>
      <c r="O27" s="11">
        <v>8.1501319076733605</v>
      </c>
      <c r="P27" s="11">
        <v>7.7032736988730477</v>
      </c>
      <c r="Q27" s="11">
        <v>7.8254860020784802</v>
      </c>
      <c r="R27" s="11">
        <v>8.9841239096406174</v>
      </c>
      <c r="S27" s="11">
        <v>7.0315167086148413</v>
      </c>
      <c r="T27" s="11">
        <v>5.9916108536890658</v>
      </c>
      <c r="U27" s="11">
        <v>8.8288224387956458</v>
      </c>
      <c r="V27" s="11">
        <v>7.8656376167525472</v>
      </c>
      <c r="W27" s="11">
        <v>6.4231916280497341</v>
      </c>
      <c r="X27" s="11">
        <v>6.1324018866087453</v>
      </c>
      <c r="Y27" s="11">
        <v>6.1646365477282012</v>
      </c>
      <c r="Z27" s="11">
        <v>6.2229830524986047</v>
      </c>
      <c r="AA27" s="11">
        <v>6.2757131243593731</v>
      </c>
      <c r="AB27" s="11">
        <v>6.2836478290192055</v>
      </c>
      <c r="AC27" s="11">
        <v>6.2876045731333452</v>
      </c>
      <c r="AD27" s="11">
        <v>6.2898007134921992</v>
      </c>
      <c r="AE27" s="11">
        <v>6.291250251568413</v>
      </c>
      <c r="AF27" s="11">
        <v>6.2919979043181495</v>
      </c>
      <c r="AG27" s="11">
        <v>6.2954176707904654</v>
      </c>
      <c r="AH27" s="11">
        <v>6.3021193334094265</v>
      </c>
      <c r="AI27" s="11">
        <v>6.3079558978027315</v>
      </c>
      <c r="AJ27" s="11">
        <v>6.3131359747142257</v>
      </c>
      <c r="AK27" s="11">
        <v>6.3177960373497521</v>
      </c>
      <c r="AL27" s="11">
        <v>6.3204685479162883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15.36398934151093</v>
      </c>
      <c r="N28" s="11">
        <v>16.02920823929108</v>
      </c>
      <c r="O28" s="11">
        <v>15.117401405061571</v>
      </c>
      <c r="P28" s="11">
        <v>15.910802648803376</v>
      </c>
      <c r="Q28" s="11">
        <v>16.649141321059076</v>
      </c>
      <c r="R28" s="11">
        <v>16.735117185855863</v>
      </c>
      <c r="S28" s="11">
        <v>15.610313592445442</v>
      </c>
      <c r="T28" s="11">
        <v>15.436178269802088</v>
      </c>
      <c r="U28" s="11">
        <v>16.134985913373889</v>
      </c>
      <c r="V28" s="11">
        <v>18.030849717711821</v>
      </c>
      <c r="W28" s="11">
        <v>15.052769973223571</v>
      </c>
      <c r="X28" s="11">
        <v>15.049430622063838</v>
      </c>
      <c r="Y28" s="11">
        <v>14.981349251721252</v>
      </c>
      <c r="Z28" s="11">
        <v>14.931302692804326</v>
      </c>
      <c r="AA28" s="11">
        <v>14.891166000432143</v>
      </c>
      <c r="AB28" s="11">
        <v>14.829182602820067</v>
      </c>
      <c r="AC28" s="11">
        <v>14.753766961345175</v>
      </c>
      <c r="AD28" s="11">
        <v>14.668019049339167</v>
      </c>
      <c r="AE28" s="11">
        <v>14.576579773974986</v>
      </c>
      <c r="AF28" s="11">
        <v>14.480646597116449</v>
      </c>
      <c r="AG28" s="11">
        <v>14.39799959999405</v>
      </c>
      <c r="AH28" s="11">
        <v>14.316922283538705</v>
      </c>
      <c r="AI28" s="11">
        <v>14.242228321267506</v>
      </c>
      <c r="AJ28" s="11">
        <v>14.165374314775365</v>
      </c>
      <c r="AK28" s="11">
        <v>14.085121576246497</v>
      </c>
      <c r="AL28" s="11">
        <v>14.00235742829617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13.365816538839427</v>
      </c>
      <c r="N29" s="11">
        <v>11.867988041822276</v>
      </c>
      <c r="O29" s="11">
        <v>12.053830729776777</v>
      </c>
      <c r="P29" s="11">
        <v>12.980012820874446</v>
      </c>
      <c r="Q29" s="11">
        <v>12.399031430735052</v>
      </c>
      <c r="R29" s="11">
        <v>12.280382263541714</v>
      </c>
      <c r="S29" s="11">
        <v>11.392907596027067</v>
      </c>
      <c r="T29" s="11">
        <v>12.587386295167127</v>
      </c>
      <c r="U29" s="11">
        <v>14.159867047092748</v>
      </c>
      <c r="V29" s="11">
        <v>15.645699294023268</v>
      </c>
      <c r="W29" s="11">
        <v>12.73064512135444</v>
      </c>
      <c r="X29" s="11">
        <v>12.885832927137463</v>
      </c>
      <c r="Y29" s="11">
        <v>12.736477134112832</v>
      </c>
      <c r="Z29" s="11">
        <v>12.567241507702843</v>
      </c>
      <c r="AA29" s="11">
        <v>12.432023303550888</v>
      </c>
      <c r="AB29" s="11">
        <v>12.297149801359623</v>
      </c>
      <c r="AC29" s="11">
        <v>12.142844268473658</v>
      </c>
      <c r="AD29" s="11">
        <v>11.975370590880214</v>
      </c>
      <c r="AE29" s="11">
        <v>11.822573120177575</v>
      </c>
      <c r="AF29" s="11">
        <v>11.659529618474124</v>
      </c>
      <c r="AG29" s="11">
        <v>11.497959965293001</v>
      </c>
      <c r="AH29" s="11">
        <v>11.331863672333169</v>
      </c>
      <c r="AI29" s="11">
        <v>11.167921879264981</v>
      </c>
      <c r="AJ29" s="11">
        <v>11.00587521199988</v>
      </c>
      <c r="AK29" s="11">
        <v>10.840154848127526</v>
      </c>
      <c r="AL29" s="11">
        <v>10.671727345981086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6.6758839059734392</v>
      </c>
      <c r="N30" s="11">
        <v>6.1275374355748715</v>
      </c>
      <c r="O30" s="11">
        <v>6.9580186235679182</v>
      </c>
      <c r="P30" s="11">
        <v>6.7450462169978191</v>
      </c>
      <c r="Q30" s="11">
        <v>7.3716477937427163</v>
      </c>
      <c r="R30" s="11">
        <v>7.0579906435899691</v>
      </c>
      <c r="S30" s="11">
        <v>6.9745870193925956</v>
      </c>
      <c r="T30" s="11">
        <v>7.3731610339204421</v>
      </c>
      <c r="U30" s="11">
        <v>6.3213291688900206</v>
      </c>
      <c r="V30" s="11">
        <v>6.3678481572638779</v>
      </c>
      <c r="W30" s="11">
        <v>6.4733531322980884</v>
      </c>
      <c r="X30" s="11">
        <v>6.6248839253852072</v>
      </c>
      <c r="Y30" s="11">
        <v>6.671451415290389</v>
      </c>
      <c r="Z30" s="11">
        <v>6.6457255901922538</v>
      </c>
      <c r="AA30" s="11">
        <v>6.6203541795438046</v>
      </c>
      <c r="AB30" s="11">
        <v>6.6130570378452171</v>
      </c>
      <c r="AC30" s="11">
        <v>6.6226363507874231</v>
      </c>
      <c r="AD30" s="11">
        <v>6.6296595701039127</v>
      </c>
      <c r="AE30" s="11">
        <v>6.6396615461823387</v>
      </c>
      <c r="AF30" s="11">
        <v>6.6504003845757493</v>
      </c>
      <c r="AG30" s="11">
        <v>6.6647938326104512</v>
      </c>
      <c r="AH30" s="11">
        <v>6.6772858105102113</v>
      </c>
      <c r="AI30" s="11">
        <v>6.6865024700184561</v>
      </c>
      <c r="AJ30" s="11">
        <v>6.6970729623052705</v>
      </c>
      <c r="AK30" s="11">
        <v>6.7144450955406159</v>
      </c>
      <c r="AL30" s="11">
        <v>6.729443896259407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32.243465595694225</v>
      </c>
      <c r="N32" s="87">
        <f t="shared" si="10"/>
        <v>31.50472905436613</v>
      </c>
      <c r="O32" s="87">
        <f t="shared" si="10"/>
        <v>32.168953719633997</v>
      </c>
      <c r="P32" s="87">
        <f t="shared" si="10"/>
        <v>32.776499647022867</v>
      </c>
      <c r="Q32" s="87">
        <f t="shared" si="10"/>
        <v>34.070825462436332</v>
      </c>
      <c r="R32" s="87">
        <f t="shared" si="10"/>
        <v>33.361224377267433</v>
      </c>
      <c r="S32" s="87">
        <f t="shared" si="10"/>
        <v>35.670636843612101</v>
      </c>
      <c r="T32" s="87">
        <f t="shared" si="10"/>
        <v>35.58501079751494</v>
      </c>
      <c r="U32" s="87">
        <f t="shared" si="10"/>
        <v>33.971625723204653</v>
      </c>
      <c r="V32" s="87">
        <f t="shared" si="10"/>
        <v>33.376626551529704</v>
      </c>
      <c r="W32" s="87">
        <f t="shared" si="10"/>
        <v>31.920262016781045</v>
      </c>
      <c r="X32" s="87">
        <f t="shared" si="10"/>
        <v>31.349836020255047</v>
      </c>
      <c r="Y32" s="87">
        <f t="shared" si="10"/>
        <v>31.562188951000891</v>
      </c>
      <c r="Z32" s="87">
        <f t="shared" si="10"/>
        <v>31.831664114690568</v>
      </c>
      <c r="AA32" s="87">
        <f t="shared" si="10"/>
        <v>32.153019785709425</v>
      </c>
      <c r="AB32" s="87">
        <f t="shared" si="10"/>
        <v>32.42186418835783</v>
      </c>
      <c r="AC32" s="87">
        <f t="shared" si="10"/>
        <v>32.664421690555223</v>
      </c>
      <c r="AD32" s="87">
        <f t="shared" si="10"/>
        <v>32.901638376670903</v>
      </c>
      <c r="AE32" s="87">
        <f t="shared" ref="AE32" si="11">SUM(AE33:AE35)</f>
        <v>33.151190052566903</v>
      </c>
      <c r="AF32" s="87">
        <f t="shared" ref="AF32" si="12">SUM(AF33:AF35)</f>
        <v>33.395953563270666</v>
      </c>
      <c r="AG32" s="87">
        <f t="shared" ref="AG32" si="13">SUM(AG33:AG35)</f>
        <v>33.64084492831509</v>
      </c>
      <c r="AH32" s="87">
        <f t="shared" ref="AH32" si="14">SUM(AH33:AH35)</f>
        <v>33.896460579607535</v>
      </c>
      <c r="AI32" s="87">
        <f t="shared" ref="AI32" si="15">SUM(AI33:AI35)</f>
        <v>34.146666003507917</v>
      </c>
      <c r="AJ32" s="87">
        <f t="shared" ref="AJ32" si="16">SUM(AJ33:AJ35)</f>
        <v>34.413799612856614</v>
      </c>
      <c r="AK32" s="87">
        <f t="shared" ref="AK32" si="17">SUM(AK33:AK35)</f>
        <v>34.683434136366586</v>
      </c>
      <c r="AL32" s="87">
        <f t="shared" ref="AL32" si="18">SUM(AL33:AL35)</f>
        <v>34.950000946744787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25.459201549853802</v>
      </c>
      <c r="N33" s="11">
        <v>24.113399533836375</v>
      </c>
      <c r="O33" s="11">
        <v>25.091341059412269</v>
      </c>
      <c r="P33" s="11">
        <v>25.615026888969023</v>
      </c>
      <c r="Q33" s="11">
        <v>27.359897994546081</v>
      </c>
      <c r="R33" s="11">
        <v>25.213647993322166</v>
      </c>
      <c r="S33" s="11">
        <v>27.687421933619653</v>
      </c>
      <c r="T33" s="11">
        <v>27.607556536143132</v>
      </c>
      <c r="U33" s="11">
        <v>26.858710873454534</v>
      </c>
      <c r="V33" s="11">
        <v>26.008529373643785</v>
      </c>
      <c r="W33" s="11">
        <v>25.108076134884829</v>
      </c>
      <c r="X33" s="11">
        <v>25.165918940097463</v>
      </c>
      <c r="Y33" s="11">
        <v>25.378656980282734</v>
      </c>
      <c r="Z33" s="11">
        <v>25.636475494100186</v>
      </c>
      <c r="AA33" s="11">
        <v>25.928787422998735</v>
      </c>
      <c r="AB33" s="11">
        <v>26.168795612303317</v>
      </c>
      <c r="AC33" s="11">
        <v>26.389922833715104</v>
      </c>
      <c r="AD33" s="11">
        <v>26.607544942097299</v>
      </c>
      <c r="AE33" s="11">
        <v>26.840869028798835</v>
      </c>
      <c r="AF33" s="11">
        <v>27.069995247174464</v>
      </c>
      <c r="AG33" s="11">
        <v>27.298299543797189</v>
      </c>
      <c r="AH33" s="11">
        <v>27.536225983100721</v>
      </c>
      <c r="AI33" s="11">
        <v>27.771713347432705</v>
      </c>
      <c r="AJ33" s="11">
        <v>28.024087148790088</v>
      </c>
      <c r="AK33" s="11">
        <v>28.275361826921102</v>
      </c>
      <c r="AL33" s="11">
        <v>28.520736638102896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6.2836190014972821</v>
      </c>
      <c r="N34" s="11">
        <v>7.0572422097494618</v>
      </c>
      <c r="O34" s="11">
        <v>6.7411158988230309</v>
      </c>
      <c r="P34" s="11">
        <v>6.8609834544590482</v>
      </c>
      <c r="Q34" s="11">
        <v>6.3468776610707893</v>
      </c>
      <c r="R34" s="11">
        <v>7.817482823450562</v>
      </c>
      <c r="S34" s="11">
        <v>7.7028485454750015</v>
      </c>
      <c r="T34" s="11">
        <v>7.6849969766893276</v>
      </c>
      <c r="U34" s="11">
        <v>6.8017306571400562</v>
      </c>
      <c r="V34" s="11">
        <v>7.0889067847778211</v>
      </c>
      <c r="W34" s="11">
        <v>6.4729608499034352</v>
      </c>
      <c r="X34" s="11">
        <v>5.9411191869940305</v>
      </c>
      <c r="Y34" s="11">
        <v>5.9377010166381377</v>
      </c>
      <c r="Z34" s="11">
        <v>5.9463332072117989</v>
      </c>
      <c r="AA34" s="11">
        <v>5.9718973865154998</v>
      </c>
      <c r="AB34" s="11">
        <v>5.9968370651173197</v>
      </c>
      <c r="AC34" s="11">
        <v>6.0153940549860287</v>
      </c>
      <c r="AD34" s="11">
        <v>6.0323069402157534</v>
      </c>
      <c r="AE34" s="11">
        <v>6.0465731740919066</v>
      </c>
      <c r="AF34" s="11">
        <v>6.0587543815371196</v>
      </c>
      <c r="AG34" s="11">
        <v>6.0727321229872331</v>
      </c>
      <c r="AH34" s="11">
        <v>6.0878284815572083</v>
      </c>
      <c r="AI34" s="11">
        <v>6.1006245262962207</v>
      </c>
      <c r="AJ34" s="11">
        <v>6.1119440191209184</v>
      </c>
      <c r="AK34" s="11">
        <v>6.1283595631583117</v>
      </c>
      <c r="AL34" s="11">
        <v>6.1462120872531436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0.50064504434314383</v>
      </c>
      <c r="N35" s="11">
        <v>0.33408731078029413</v>
      </c>
      <c r="O35" s="11">
        <v>0.3364967613987026</v>
      </c>
      <c r="P35" s="11">
        <v>0.30048930359479553</v>
      </c>
      <c r="Q35" s="11">
        <v>0.36404980681946142</v>
      </c>
      <c r="R35" s="11">
        <v>0.33009356049469979</v>
      </c>
      <c r="S35" s="11">
        <v>0.28036636451745117</v>
      </c>
      <c r="T35" s="11">
        <v>0.29245728468247562</v>
      </c>
      <c r="U35" s="11">
        <v>0.31118419261006186</v>
      </c>
      <c r="V35" s="11">
        <v>0.27919039310809823</v>
      </c>
      <c r="W35" s="11">
        <v>0.33922503199278353</v>
      </c>
      <c r="X35" s="11">
        <v>0.24279789316355513</v>
      </c>
      <c r="Y35" s="11">
        <v>0.24583095408002106</v>
      </c>
      <c r="Z35" s="11">
        <v>0.24885541337858394</v>
      </c>
      <c r="AA35" s="11">
        <v>0.25233497619519046</v>
      </c>
      <c r="AB35" s="11">
        <v>0.25623151093719099</v>
      </c>
      <c r="AC35" s="11">
        <v>0.25910480185408624</v>
      </c>
      <c r="AD35" s="11">
        <v>0.26178649435784929</v>
      </c>
      <c r="AE35" s="11">
        <v>0.26374784967616377</v>
      </c>
      <c r="AF35" s="11">
        <v>0.26720393455908248</v>
      </c>
      <c r="AG35" s="11">
        <v>0.26981326153067176</v>
      </c>
      <c r="AH35" s="11">
        <v>0.27240611494960454</v>
      </c>
      <c r="AI35" s="11">
        <v>0.27432812977899346</v>
      </c>
      <c r="AJ35" s="11">
        <v>0.27776844494560826</v>
      </c>
      <c r="AK35" s="11">
        <v>0.27971274628717313</v>
      </c>
      <c r="AL35" s="11">
        <v>0.28305222138874875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24.981259286453778</v>
      </c>
      <c r="N37" s="87">
        <f t="shared" ref="N37:AL37" si="19">SUM(N38:N39)</f>
        <v>25.9050463515002</v>
      </c>
      <c r="O37" s="87">
        <f t="shared" si="19"/>
        <v>27.507022176082472</v>
      </c>
      <c r="P37" s="87">
        <f t="shared" si="19"/>
        <v>26.595575201349401</v>
      </c>
      <c r="Q37" s="87">
        <f t="shared" si="19"/>
        <v>29.020574202245378</v>
      </c>
      <c r="R37" s="87">
        <f t="shared" si="19"/>
        <v>27.292188146049821</v>
      </c>
      <c r="S37" s="87">
        <f t="shared" si="19"/>
        <v>27.191118711450041</v>
      </c>
      <c r="T37" s="87">
        <f t="shared" si="19"/>
        <v>27.653160079466989</v>
      </c>
      <c r="U37" s="87">
        <f t="shared" si="19"/>
        <v>26.617168345969787</v>
      </c>
      <c r="V37" s="87">
        <f t="shared" si="19"/>
        <v>26.693458119837896</v>
      </c>
      <c r="W37" s="87">
        <f t="shared" si="19"/>
        <v>26.439516238780485</v>
      </c>
      <c r="X37" s="87">
        <f t="shared" si="19"/>
        <v>26.315312147573266</v>
      </c>
      <c r="Y37" s="87">
        <f t="shared" si="19"/>
        <v>26.45304457863087</v>
      </c>
      <c r="Z37" s="87">
        <f t="shared" si="19"/>
        <v>26.57873171282786</v>
      </c>
      <c r="AA37" s="87">
        <f t="shared" si="19"/>
        <v>26.724399911874968</v>
      </c>
      <c r="AB37" s="87">
        <f t="shared" si="19"/>
        <v>26.819967509932461</v>
      </c>
      <c r="AC37" s="87">
        <f t="shared" si="19"/>
        <v>26.887797584774827</v>
      </c>
      <c r="AD37" s="87">
        <f t="shared" si="19"/>
        <v>26.946293696353173</v>
      </c>
      <c r="AE37" s="87">
        <f t="shared" si="19"/>
        <v>27.007386996888716</v>
      </c>
      <c r="AF37" s="87">
        <f t="shared" si="19"/>
        <v>27.069863515306256</v>
      </c>
      <c r="AG37" s="87">
        <f t="shared" si="19"/>
        <v>27.138225933592089</v>
      </c>
      <c r="AH37" s="87">
        <f t="shared" si="19"/>
        <v>27.233010810500112</v>
      </c>
      <c r="AI37" s="87">
        <f t="shared" si="19"/>
        <v>27.315769584949315</v>
      </c>
      <c r="AJ37" s="87">
        <f t="shared" si="19"/>
        <v>27.397111259006049</v>
      </c>
      <c r="AK37" s="87">
        <f t="shared" si="19"/>
        <v>27.462427008753004</v>
      </c>
      <c r="AL37" s="87">
        <f t="shared" si="19"/>
        <v>27.507660128777463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20.03168612290311</v>
      </c>
      <c r="N38" s="11">
        <v>20.907517557084734</v>
      </c>
      <c r="O38" s="11">
        <v>22.201674160695426</v>
      </c>
      <c r="P38" s="11">
        <v>21.376633625353652</v>
      </c>
      <c r="Q38" s="11">
        <v>23.71644939458249</v>
      </c>
      <c r="R38" s="11">
        <v>21.69964583795289</v>
      </c>
      <c r="S38" s="11">
        <v>21.587923337841975</v>
      </c>
      <c r="T38" s="11">
        <v>21.460425441010191</v>
      </c>
      <c r="U38" s="11">
        <v>20.32869287106406</v>
      </c>
      <c r="V38" s="11">
        <v>20.575753062224358</v>
      </c>
      <c r="W38" s="11">
        <v>20.205775477287627</v>
      </c>
      <c r="X38" s="11">
        <v>19.687002779212197</v>
      </c>
      <c r="Y38" s="11">
        <v>19.70532814105729</v>
      </c>
      <c r="Z38" s="11">
        <v>19.722580704726845</v>
      </c>
      <c r="AA38" s="11">
        <v>19.756145271590047</v>
      </c>
      <c r="AB38" s="11">
        <v>19.75029126238644</v>
      </c>
      <c r="AC38" s="11">
        <v>19.724003100977647</v>
      </c>
      <c r="AD38" s="11">
        <v>19.687152508001034</v>
      </c>
      <c r="AE38" s="11">
        <v>19.648822921077262</v>
      </c>
      <c r="AF38" s="11">
        <v>19.610226724634565</v>
      </c>
      <c r="AG38" s="11">
        <v>19.573458565871181</v>
      </c>
      <c r="AH38" s="11">
        <v>19.567083850602867</v>
      </c>
      <c r="AI38" s="11">
        <v>19.549932968042608</v>
      </c>
      <c r="AJ38" s="11">
        <v>19.525947839417846</v>
      </c>
      <c r="AK38" s="11">
        <v>19.486298104589437</v>
      </c>
      <c r="AL38" s="11">
        <v>19.424890453331766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4.9495731635506681</v>
      </c>
      <c r="N39" s="11">
        <v>4.9975287944154649</v>
      </c>
      <c r="O39" s="11">
        <v>5.3053480153870476</v>
      </c>
      <c r="P39" s="11">
        <v>5.2189415759957498</v>
      </c>
      <c r="Q39" s="11">
        <v>5.3041248076628857</v>
      </c>
      <c r="R39" s="11">
        <v>5.5925423080969301</v>
      </c>
      <c r="S39" s="11">
        <v>5.6031953736080657</v>
      </c>
      <c r="T39" s="11">
        <v>6.1927346384567992</v>
      </c>
      <c r="U39" s="11">
        <v>6.2884754749057281</v>
      </c>
      <c r="V39" s="11">
        <v>6.117705057613537</v>
      </c>
      <c r="W39" s="11">
        <v>6.2337407614928555</v>
      </c>
      <c r="X39" s="11">
        <v>6.6283093683610712</v>
      </c>
      <c r="Y39" s="11">
        <v>6.7477164375735796</v>
      </c>
      <c r="Z39" s="11">
        <v>6.8561510081010146</v>
      </c>
      <c r="AA39" s="11">
        <v>6.968254640284921</v>
      </c>
      <c r="AB39" s="11">
        <v>7.0696762475460195</v>
      </c>
      <c r="AC39" s="11">
        <v>7.1637944837971794</v>
      </c>
      <c r="AD39" s="11">
        <v>7.259141188352138</v>
      </c>
      <c r="AE39" s="11">
        <v>7.3585640758114552</v>
      </c>
      <c r="AF39" s="11">
        <v>7.4596367906716905</v>
      </c>
      <c r="AG39" s="11">
        <v>7.5647673677209086</v>
      </c>
      <c r="AH39" s="11">
        <v>7.6659269598972459</v>
      </c>
      <c r="AI39" s="11">
        <v>7.765836616906709</v>
      </c>
      <c r="AJ39" s="11">
        <v>7.8711634195882025</v>
      </c>
      <c r="AK39" s="11">
        <v>7.9761289041635655</v>
      </c>
      <c r="AL39" s="11">
        <v>8.0827696754456966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27.245547893735313</v>
      </c>
      <c r="N41" s="87">
        <f t="shared" ref="N41" si="20">SUM(N42:N43)</f>
        <v>25.497236520630985</v>
      </c>
      <c r="O41" s="87">
        <f t="shared" ref="O41" si="21">SUM(O42:O43)</f>
        <v>27.109824500277057</v>
      </c>
      <c r="P41" s="87">
        <f t="shared" ref="P41" si="22">SUM(P42:P43)</f>
        <v>26.192025597203109</v>
      </c>
      <c r="Q41" s="87">
        <f t="shared" ref="Q41" si="23">SUM(Q42:Q43)</f>
        <v>27.517376816752069</v>
      </c>
      <c r="R41" s="87">
        <f t="shared" ref="R41" si="24">SUM(R42:R43)</f>
        <v>28.338704181122104</v>
      </c>
      <c r="S41" s="87">
        <f t="shared" ref="S41" si="25">SUM(S42:S43)</f>
        <v>28.186017797306356</v>
      </c>
      <c r="T41" s="87">
        <f t="shared" ref="T41" si="26">SUM(T42:T43)</f>
        <v>27.854051698929879</v>
      </c>
      <c r="U41" s="87">
        <f t="shared" ref="U41" si="27">SUM(U42:U43)</f>
        <v>28.100365160057354</v>
      </c>
      <c r="V41" s="87">
        <f t="shared" ref="V41" si="28">SUM(V42:V43)</f>
        <v>29.800905787185311</v>
      </c>
      <c r="W41" s="87">
        <f t="shared" ref="W41" si="29">SUM(W42:W43)</f>
        <v>26.007897103976369</v>
      </c>
      <c r="X41" s="87">
        <f t="shared" ref="X41" si="30">SUM(X42:X43)</f>
        <v>26.956452081740949</v>
      </c>
      <c r="Y41" s="87">
        <f t="shared" ref="Y41" si="31">SUM(Y42:Y43)</f>
        <v>26.975019955643255</v>
      </c>
      <c r="Z41" s="87">
        <f t="shared" ref="Z41" si="32">SUM(Z42:Z43)</f>
        <v>26.991423683475603</v>
      </c>
      <c r="AA41" s="87">
        <f t="shared" ref="AA41" si="33">SUM(AA42:AA43)</f>
        <v>27.008397340330273</v>
      </c>
      <c r="AB41" s="87">
        <f t="shared" ref="AB41" si="34">SUM(AB42:AB43)</f>
        <v>26.970085882184172</v>
      </c>
      <c r="AC41" s="87">
        <f t="shared" ref="AC41" si="35">SUM(AC42:AC43)</f>
        <v>26.937442469459214</v>
      </c>
      <c r="AD41" s="87">
        <f t="shared" ref="AD41" si="36">SUM(AD42:AD43)</f>
        <v>26.89678486767329</v>
      </c>
      <c r="AE41" s="87">
        <f t="shared" ref="AE41" si="37">SUM(AE42:AE43)</f>
        <v>26.84837855671941</v>
      </c>
      <c r="AF41" s="87">
        <f t="shared" ref="AF41" si="38">SUM(AF42:AF43)</f>
        <v>26.782168804673585</v>
      </c>
      <c r="AG41" s="87">
        <f t="shared" ref="AG41" si="39">SUM(AG42:AG43)</f>
        <v>26.722355644871747</v>
      </c>
      <c r="AH41" s="87">
        <f t="shared" ref="AH41" si="40">SUM(AH42:AH43)</f>
        <v>26.649994902148826</v>
      </c>
      <c r="AI41" s="87">
        <f t="shared" ref="AI41" si="41">SUM(AI42:AI43)</f>
        <v>26.597266503529966</v>
      </c>
      <c r="AJ41" s="87">
        <f t="shared" ref="AJ41" si="42">SUM(AJ42:AJ43)</f>
        <v>26.536041090055257</v>
      </c>
      <c r="AK41" s="87">
        <f t="shared" ref="AK41" si="43">SUM(AK42:AK43)</f>
        <v>26.449315547292372</v>
      </c>
      <c r="AL41" s="87">
        <f t="shared" ref="AL41" si="44">SUM(AL42:AL43)</f>
        <v>26.348441884628123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14.709710699200565</v>
      </c>
      <c r="N42" s="11">
        <v>13.813373298334602</v>
      </c>
      <c r="O42" s="11">
        <v>13.990849217056766</v>
      </c>
      <c r="P42" s="11">
        <v>14.634214798428106</v>
      </c>
      <c r="Q42" s="11">
        <v>15.040554974742751</v>
      </c>
      <c r="R42" s="11">
        <v>14.967783376689281</v>
      </c>
      <c r="S42" s="11">
        <v>14.613469070204905</v>
      </c>
      <c r="T42" s="11">
        <v>14.816538144114254</v>
      </c>
      <c r="U42" s="11">
        <v>15.089554181091687</v>
      </c>
      <c r="V42" s="11">
        <v>15.042487678239599</v>
      </c>
      <c r="W42" s="11">
        <v>13.063744095944887</v>
      </c>
      <c r="X42" s="11">
        <v>13.757223792967407</v>
      </c>
      <c r="Y42" s="11">
        <v>13.741629513639539</v>
      </c>
      <c r="Z42" s="11">
        <v>13.715506925365842</v>
      </c>
      <c r="AA42" s="11">
        <v>13.677079397209148</v>
      </c>
      <c r="AB42" s="11">
        <v>13.596800683154671</v>
      </c>
      <c r="AC42" s="11">
        <v>13.536063013609347</v>
      </c>
      <c r="AD42" s="11">
        <v>13.474903899261143</v>
      </c>
      <c r="AE42" s="11">
        <v>13.408324184104483</v>
      </c>
      <c r="AF42" s="11">
        <v>13.324869761025472</v>
      </c>
      <c r="AG42" s="11">
        <v>13.243251090707252</v>
      </c>
      <c r="AH42" s="11">
        <v>13.155195092128594</v>
      </c>
      <c r="AI42" s="11">
        <v>13.085156897032627</v>
      </c>
      <c r="AJ42" s="11">
        <v>13.007395788276209</v>
      </c>
      <c r="AK42" s="11">
        <v>12.907930756816667</v>
      </c>
      <c r="AL42" s="11">
        <v>12.795752498465106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12.535837194534746</v>
      </c>
      <c r="N43" s="11">
        <v>11.683863222296385</v>
      </c>
      <c r="O43" s="11">
        <v>13.118975283220289</v>
      </c>
      <c r="P43" s="11">
        <v>11.557810798775003</v>
      </c>
      <c r="Q43" s="11">
        <v>12.476821842009317</v>
      </c>
      <c r="R43" s="11">
        <v>13.370920804432821</v>
      </c>
      <c r="S43" s="11">
        <v>13.57254872710145</v>
      </c>
      <c r="T43" s="11">
        <v>13.037513554815625</v>
      </c>
      <c r="U43" s="11">
        <v>13.010810978965667</v>
      </c>
      <c r="V43" s="11">
        <v>14.758418108945712</v>
      </c>
      <c r="W43" s="11">
        <v>12.944153008031481</v>
      </c>
      <c r="X43" s="11">
        <v>13.199228288773543</v>
      </c>
      <c r="Y43" s="11">
        <v>13.233390442003717</v>
      </c>
      <c r="Z43" s="11">
        <v>13.27591675810976</v>
      </c>
      <c r="AA43" s="11">
        <v>13.331317943121125</v>
      </c>
      <c r="AB43" s="11">
        <v>13.373285199029501</v>
      </c>
      <c r="AC43" s="11">
        <v>13.401379455849867</v>
      </c>
      <c r="AD43" s="11">
        <v>13.421880968412149</v>
      </c>
      <c r="AE43" s="11">
        <v>13.440054372614926</v>
      </c>
      <c r="AF43" s="11">
        <v>13.457299043648113</v>
      </c>
      <c r="AG43" s="11">
        <v>13.479104554164493</v>
      </c>
      <c r="AH43" s="11">
        <v>13.494799810020231</v>
      </c>
      <c r="AI43" s="11">
        <v>13.512109606497337</v>
      </c>
      <c r="AJ43" s="11">
        <v>13.528645301779045</v>
      </c>
      <c r="AK43" s="11">
        <v>13.541384790475705</v>
      </c>
      <c r="AL43" s="11">
        <v>13.552689386163019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39.093218904518956</v>
      </c>
      <c r="N45" s="87">
        <f t="shared" ref="N45" si="45">SUM(N46:N47)</f>
        <v>36.029909253913615</v>
      </c>
      <c r="O45" s="87">
        <f t="shared" ref="O45" si="46">SUM(O46:O47)</f>
        <v>38.232074950151151</v>
      </c>
      <c r="P45" s="87">
        <f t="shared" ref="P45" si="47">SUM(P46:P47)</f>
        <v>36.547687252935475</v>
      </c>
      <c r="Q45" s="87">
        <f t="shared" ref="Q45" si="48">SUM(Q46:Q47)</f>
        <v>39.880639108343736</v>
      </c>
      <c r="R45" s="87">
        <f t="shared" ref="R45" si="49">SUM(R46:R47)</f>
        <v>40.155772080312502</v>
      </c>
      <c r="S45" s="87">
        <f t="shared" ref="S45" si="50">SUM(S46:S47)</f>
        <v>39.937915247953725</v>
      </c>
      <c r="T45" s="87">
        <f t="shared" ref="T45" si="51">SUM(T46:T47)</f>
        <v>39.336636060400977</v>
      </c>
      <c r="U45" s="87">
        <f t="shared" ref="U45" si="52">SUM(U46:U47)</f>
        <v>38.865737972897399</v>
      </c>
      <c r="V45" s="87">
        <f t="shared" ref="V45" si="53">SUM(V46:V47)</f>
        <v>39.52759755065992</v>
      </c>
      <c r="W45" s="87">
        <f t="shared" ref="W45" si="54">SUM(W46:W47)</f>
        <v>35.186476861314475</v>
      </c>
      <c r="X45" s="87">
        <f t="shared" ref="X45" si="55">SUM(X46:X47)</f>
        <v>36.459144847923092</v>
      </c>
      <c r="Y45" s="87">
        <f t="shared" ref="Y45" si="56">SUM(Y46:Y47)</f>
        <v>36.750127798635013</v>
      </c>
      <c r="Z45" s="87">
        <f t="shared" ref="Z45" si="57">SUM(Z46:Z47)</f>
        <v>36.766003117044249</v>
      </c>
      <c r="AA45" s="87">
        <f t="shared" ref="AA45" si="58">SUM(AA46:AA47)</f>
        <v>36.792901214371497</v>
      </c>
      <c r="AB45" s="87">
        <f t="shared" ref="AB45" si="59">SUM(AB46:AB47)</f>
        <v>36.914067273352046</v>
      </c>
      <c r="AC45" s="87">
        <f t="shared" ref="AC45" si="60">SUM(AC46:AC47)</f>
        <v>36.96077490599415</v>
      </c>
      <c r="AD45" s="87">
        <f t="shared" ref="AD45" si="61">SUM(AD46:AD47)</f>
        <v>36.934068182292776</v>
      </c>
      <c r="AE45" s="87">
        <f t="shared" ref="AE45" si="62">SUM(AE46:AE47)</f>
        <v>36.915503105174565</v>
      </c>
      <c r="AF45" s="87">
        <f t="shared" ref="AF45" si="63">SUM(AF46:AF47)</f>
        <v>36.899171344056107</v>
      </c>
      <c r="AG45" s="87">
        <f t="shared" ref="AG45" si="64">SUM(AG46:AG47)</f>
        <v>36.89685333563569</v>
      </c>
      <c r="AH45" s="87">
        <f t="shared" ref="AH45" si="65">SUM(AH46:AH47)</f>
        <v>36.870133829036263</v>
      </c>
      <c r="AI45" s="87">
        <f t="shared" ref="AI45" si="66">SUM(AI46:AI47)</f>
        <v>36.856293035675748</v>
      </c>
      <c r="AJ45" s="87">
        <f t="shared" ref="AJ45" si="67">SUM(AJ46:AJ47)</f>
        <v>36.841317653426287</v>
      </c>
      <c r="AK45" s="87">
        <f t="shared" ref="AK45" si="68">SUM(AK46:AK47)</f>
        <v>36.821332849870984</v>
      </c>
      <c r="AL45" s="87">
        <f t="shared" ref="AL45" si="69">SUM(AL46:AL47)</f>
        <v>36.804031020846729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7.7901303889701419</v>
      </c>
      <c r="N46" s="11">
        <v>7.1048292985240913</v>
      </c>
      <c r="O46" s="11">
        <v>7.1400050597075246</v>
      </c>
      <c r="P46" s="11">
        <v>7.3417220030981127</v>
      </c>
      <c r="Q46" s="11">
        <v>8.1941166937067873</v>
      </c>
      <c r="R46" s="11">
        <v>8.4504142351770923</v>
      </c>
      <c r="S46" s="11">
        <v>8.1534357689456041</v>
      </c>
      <c r="T46" s="11">
        <v>7.2463861675910275</v>
      </c>
      <c r="U46" s="11">
        <v>7.8571025233931975</v>
      </c>
      <c r="V46" s="11">
        <v>7.5825918952971145</v>
      </c>
      <c r="W46" s="11">
        <v>6.3339568473054451</v>
      </c>
      <c r="X46" s="11">
        <v>10.271387423108152</v>
      </c>
      <c r="Y46" s="11">
        <v>10.396090999154312</v>
      </c>
      <c r="Z46" s="11">
        <v>10.545469414548418</v>
      </c>
      <c r="AA46" s="11">
        <v>10.705250943090103</v>
      </c>
      <c r="AB46" s="11">
        <v>10.858766370851793</v>
      </c>
      <c r="AC46" s="11">
        <v>11.000563347723757</v>
      </c>
      <c r="AD46" s="11">
        <v>11.127759284646098</v>
      </c>
      <c r="AE46" s="11">
        <v>11.253044981378421</v>
      </c>
      <c r="AF46" s="11">
        <v>11.374079950726204</v>
      </c>
      <c r="AG46" s="11">
        <v>11.495830158582178</v>
      </c>
      <c r="AH46" s="11">
        <v>11.611915100041463</v>
      </c>
      <c r="AI46" s="11">
        <v>11.74039746072282</v>
      </c>
      <c r="AJ46" s="11">
        <v>11.877535453955417</v>
      </c>
      <c r="AK46" s="11">
        <v>12.023958981072113</v>
      </c>
      <c r="AL46" s="11">
        <v>12.170431694137561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31.303088515548815</v>
      </c>
      <c r="N47" s="11">
        <v>28.925079955389521</v>
      </c>
      <c r="O47" s="11">
        <v>31.092069890443625</v>
      </c>
      <c r="P47" s="11">
        <v>29.205965249837359</v>
      </c>
      <c r="Q47" s="11">
        <v>31.686522414636947</v>
      </c>
      <c r="R47" s="11">
        <v>31.705357845135413</v>
      </c>
      <c r="S47" s="11">
        <v>31.784479479008123</v>
      </c>
      <c r="T47" s="11">
        <v>32.09024989280995</v>
      </c>
      <c r="U47" s="11">
        <v>31.008635449504201</v>
      </c>
      <c r="V47" s="11">
        <v>31.945005655362806</v>
      </c>
      <c r="W47" s="11">
        <v>28.852520014009031</v>
      </c>
      <c r="X47" s="11">
        <v>26.18775742481494</v>
      </c>
      <c r="Y47" s="11">
        <v>26.354036799480699</v>
      </c>
      <c r="Z47" s="11">
        <v>26.220533702495835</v>
      </c>
      <c r="AA47" s="11">
        <v>26.087650271281397</v>
      </c>
      <c r="AB47" s="11">
        <v>26.055300902500253</v>
      </c>
      <c r="AC47" s="11">
        <v>25.960211558270395</v>
      </c>
      <c r="AD47" s="11">
        <v>25.80630889764668</v>
      </c>
      <c r="AE47" s="11">
        <v>25.662458123796146</v>
      </c>
      <c r="AF47" s="11">
        <v>25.525091393329905</v>
      </c>
      <c r="AG47" s="11">
        <v>25.40102317705351</v>
      </c>
      <c r="AH47" s="11">
        <v>25.258218728994802</v>
      </c>
      <c r="AI47" s="11">
        <v>25.11589557495293</v>
      </c>
      <c r="AJ47" s="11">
        <v>24.963782199470867</v>
      </c>
      <c r="AK47" s="11">
        <v>24.797373868798871</v>
      </c>
      <c r="AL47" s="11">
        <v>24.633599326709167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319.95100000000002</v>
      </c>
      <c r="N49" s="87">
        <f t="shared" si="70"/>
        <v>313.30400000000003</v>
      </c>
      <c r="O49" s="87">
        <f t="shared" si="70"/>
        <v>323.04900000000004</v>
      </c>
      <c r="P49" s="87">
        <f t="shared" si="70"/>
        <v>324.8239999999999</v>
      </c>
      <c r="Q49" s="87">
        <f t="shared" si="70"/>
        <v>340.53300000000007</v>
      </c>
      <c r="R49" s="87">
        <f t="shared" si="70"/>
        <v>339.30599999999998</v>
      </c>
      <c r="S49" s="87">
        <f t="shared" si="70"/>
        <v>342.82899999999995</v>
      </c>
      <c r="T49" s="87">
        <f t="shared" si="70"/>
        <v>346.89300000000003</v>
      </c>
      <c r="U49" s="87">
        <f t="shared" si="70"/>
        <v>353.27100000000002</v>
      </c>
      <c r="V49" s="87">
        <f t="shared" si="70"/>
        <v>360.46799999999973</v>
      </c>
      <c r="W49" s="87">
        <f t="shared" si="70"/>
        <v>350.45099999999991</v>
      </c>
      <c r="X49" s="87">
        <f t="shared" si="70"/>
        <v>351.08399999999989</v>
      </c>
      <c r="Y49" s="87">
        <f t="shared" si="70"/>
        <v>353.08799999999974</v>
      </c>
      <c r="Z49" s="87">
        <f t="shared" si="70"/>
        <v>355.22600000000006</v>
      </c>
      <c r="AA49" s="87">
        <f t="shared" si="70"/>
        <v>357.83099999999996</v>
      </c>
      <c r="AB49" s="87">
        <f t="shared" si="70"/>
        <v>360.00799999999987</v>
      </c>
      <c r="AC49" s="87">
        <f t="shared" si="70"/>
        <v>361.82699999999994</v>
      </c>
      <c r="AD49" s="87">
        <f t="shared" si="70"/>
        <v>363.45000000000005</v>
      </c>
      <c r="AE49" s="87">
        <f t="shared" ref="AE49:AL49" si="71">SUM(AE5,AE9,AE15,AE22,AE26,AE32,AE37,AE41,AE45)</f>
        <v>365.0569999999999</v>
      </c>
      <c r="AF49" s="87">
        <f t="shared" si="71"/>
        <v>366.6340000000003</v>
      </c>
      <c r="AG49" s="87">
        <f t="shared" si="71"/>
        <v>368.37000000000018</v>
      </c>
      <c r="AH49" s="87">
        <f t="shared" si="71"/>
        <v>370.07799999999997</v>
      </c>
      <c r="AI49" s="87">
        <f t="shared" si="71"/>
        <v>371.78100000000006</v>
      </c>
      <c r="AJ49" s="87">
        <f t="shared" si="71"/>
        <v>373.48299999999983</v>
      </c>
      <c r="AK49" s="87">
        <f t="shared" si="71"/>
        <v>375.15199999999999</v>
      </c>
      <c r="AL49" s="87">
        <f t="shared" si="71"/>
        <v>376.80799999999965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7.3105287743977398E-2</v>
      </c>
      <c r="N52" s="337">
        <f t="shared" si="73"/>
        <v>8.0272538103692864E-2</v>
      </c>
      <c r="O52" s="337">
        <f t="shared" si="73"/>
        <v>8.1105350829279707E-2</v>
      </c>
      <c r="P52" s="337">
        <f t="shared" si="73"/>
        <v>8.2943681041224057E-2</v>
      </c>
      <c r="Q52" s="337">
        <f t="shared" si="73"/>
        <v>8.2191966276633249E-2</v>
      </c>
      <c r="R52" s="337">
        <f t="shared" si="73"/>
        <v>8.3430616224650353E-2</v>
      </c>
      <c r="S52" s="337">
        <f t="shared" si="73"/>
        <v>8.5113231366088088E-2</v>
      </c>
      <c r="T52" s="337">
        <f t="shared" si="73"/>
        <v>8.7941741249671856E-2</v>
      </c>
      <c r="U52" s="337">
        <f t="shared" si="73"/>
        <v>8.9369937496007551E-2</v>
      </c>
      <c r="V52" s="337">
        <f t="shared" si="73"/>
        <v>9.2266533867918221E-2</v>
      </c>
      <c r="W52" s="337">
        <f t="shared" si="73"/>
        <v>9.78890697637229E-2</v>
      </c>
      <c r="X52" s="337">
        <f t="shared" si="73"/>
        <v>8.7739677563730786E-2</v>
      </c>
      <c r="Y52" s="337">
        <f t="shared" si="73"/>
        <v>8.8392475513933935E-2</v>
      </c>
      <c r="Z52" s="337">
        <f t="shared" si="73"/>
        <v>8.8961675874795823E-2</v>
      </c>
      <c r="AA52" s="337">
        <f t="shared" si="73"/>
        <v>8.9547566125521449E-2</v>
      </c>
      <c r="AB52" s="337">
        <f t="shared" si="73"/>
        <v>9.0181274563173611E-2</v>
      </c>
      <c r="AC52" s="337">
        <f t="shared" si="73"/>
        <v>9.0807354088363282E-2</v>
      </c>
      <c r="AD52" s="337">
        <f t="shared" si="73"/>
        <v>9.1448819830964895E-2</v>
      </c>
      <c r="AE52" s="337">
        <f t="shared" ref="AE52:AL52" si="74">AE5/AE$49</f>
        <v>9.2104646012096641E-2</v>
      </c>
      <c r="AF52" s="337">
        <f t="shared" si="74"/>
        <v>9.2775868213726131E-2</v>
      </c>
      <c r="AG52" s="337">
        <f t="shared" si="74"/>
        <v>9.3475786651177298E-2</v>
      </c>
      <c r="AH52" s="337">
        <f t="shared" si="74"/>
        <v>9.416788938288656E-2</v>
      </c>
      <c r="AI52" s="337">
        <f t="shared" si="74"/>
        <v>9.4841129334263627E-2</v>
      </c>
      <c r="AJ52" s="337">
        <f t="shared" si="74"/>
        <v>9.5537411431049171E-2</v>
      </c>
      <c r="AK52" s="337">
        <f t="shared" si="74"/>
        <v>9.6272032968770252E-2</v>
      </c>
      <c r="AL52" s="337">
        <f t="shared" si="74"/>
        <v>9.7013943316308457E-2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5.0344027224943987E-2</v>
      </c>
      <c r="N53" s="336">
        <f t="shared" si="75"/>
        <v>5.5521092704063961E-2</v>
      </c>
      <c r="O53" s="336">
        <f t="shared" si="75"/>
        <v>5.5560876831134406E-2</v>
      </c>
      <c r="P53" s="336">
        <f t="shared" si="75"/>
        <v>5.6957308337043468E-2</v>
      </c>
      <c r="Q53" s="336">
        <f t="shared" si="75"/>
        <v>5.3794819569057788E-2</v>
      </c>
      <c r="R53" s="336">
        <f t="shared" si="75"/>
        <v>5.6507458187003506E-2</v>
      </c>
      <c r="S53" s="336">
        <f t="shared" si="75"/>
        <v>6.0349666782346816E-2</v>
      </c>
      <c r="T53" s="336">
        <f t="shared" si="75"/>
        <v>6.0896643101482788E-2</v>
      </c>
      <c r="U53" s="336">
        <f t="shared" si="75"/>
        <v>6.3035687770599882E-2</v>
      </c>
      <c r="V53" s="336">
        <f t="shared" si="75"/>
        <v>6.5103678690438718E-2</v>
      </c>
      <c r="W53" s="336">
        <f t="shared" si="75"/>
        <v>6.8754183924589679E-2</v>
      </c>
      <c r="X53" s="336">
        <f t="shared" si="75"/>
        <v>5.9583454481771207E-2</v>
      </c>
      <c r="Y53" s="336">
        <f t="shared" si="75"/>
        <v>5.9811718661133148E-2</v>
      </c>
      <c r="Z53" s="336">
        <f t="shared" si="75"/>
        <v>6.0114810410232228E-2</v>
      </c>
      <c r="AA53" s="336">
        <f t="shared" si="75"/>
        <v>6.0430920779922119E-2</v>
      </c>
      <c r="AB53" s="336">
        <f t="shared" si="75"/>
        <v>6.0705369489570574E-2</v>
      </c>
      <c r="AC53" s="336">
        <f t="shared" si="75"/>
        <v>6.1001622628100188E-2</v>
      </c>
      <c r="AD53" s="336">
        <f t="shared" si="75"/>
        <v>6.1320390652594016E-2</v>
      </c>
      <c r="AE53" s="336">
        <f t="shared" ref="AE53:AL53" si="76">AE6/AE$49</f>
        <v>6.1657523670213162E-2</v>
      </c>
      <c r="AF53" s="336">
        <f t="shared" si="76"/>
        <v>6.1984074648723415E-2</v>
      </c>
      <c r="AG53" s="336">
        <f t="shared" si="76"/>
        <v>6.2328390968228772E-2</v>
      </c>
      <c r="AH53" s="336">
        <f t="shared" si="76"/>
        <v>6.2662627721742234E-2</v>
      </c>
      <c r="AI53" s="336">
        <f t="shared" si="76"/>
        <v>6.2997445474735347E-2</v>
      </c>
      <c r="AJ53" s="336">
        <f t="shared" si="76"/>
        <v>6.3343510373195216E-2</v>
      </c>
      <c r="AK53" s="336">
        <f t="shared" si="76"/>
        <v>6.3692254237211351E-2</v>
      </c>
      <c r="AL53" s="336">
        <f t="shared" si="76"/>
        <v>6.4050942534788977E-2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2.2761260519033415E-2</v>
      </c>
      <c r="N54" s="336">
        <f t="shared" si="77"/>
        <v>2.47514453996289E-2</v>
      </c>
      <c r="O54" s="336">
        <f t="shared" si="77"/>
        <v>2.5544473998145308E-2</v>
      </c>
      <c r="P54" s="336">
        <f t="shared" si="77"/>
        <v>2.5986372704180596E-2</v>
      </c>
      <c r="Q54" s="336">
        <f t="shared" si="77"/>
        <v>2.8397146707575465E-2</v>
      </c>
      <c r="R54" s="336">
        <f t="shared" si="77"/>
        <v>2.692315803764684E-2</v>
      </c>
      <c r="S54" s="336">
        <f t="shared" si="77"/>
        <v>2.4763564583741276E-2</v>
      </c>
      <c r="T54" s="336">
        <f t="shared" si="77"/>
        <v>2.7045098148189062E-2</v>
      </c>
      <c r="U54" s="336">
        <f t="shared" si="77"/>
        <v>2.6334249725407675E-2</v>
      </c>
      <c r="V54" s="336">
        <f t="shared" si="77"/>
        <v>2.7162855177479506E-2</v>
      </c>
      <c r="W54" s="336">
        <f t="shared" si="77"/>
        <v>2.9134885839133227E-2</v>
      </c>
      <c r="X54" s="336">
        <f t="shared" si="77"/>
        <v>2.8156223081959583E-2</v>
      </c>
      <c r="Y54" s="336">
        <f t="shared" si="77"/>
        <v>2.8580756852800791E-2</v>
      </c>
      <c r="Z54" s="336">
        <f t="shared" si="77"/>
        <v>2.8846865464563606E-2</v>
      </c>
      <c r="AA54" s="336">
        <f t="shared" si="77"/>
        <v>2.9116645345599337E-2</v>
      </c>
      <c r="AB54" s="336">
        <f t="shared" si="77"/>
        <v>2.9475905073603044E-2</v>
      </c>
      <c r="AC54" s="336">
        <f t="shared" si="77"/>
        <v>2.980573146026308E-2</v>
      </c>
      <c r="AD54" s="336">
        <f t="shared" si="77"/>
        <v>3.0128429178370882E-2</v>
      </c>
      <c r="AE54" s="336">
        <f t="shared" ref="AE54:AL54" si="78">AE7/AE$49</f>
        <v>3.0447122341883483E-2</v>
      </c>
      <c r="AF54" s="336">
        <f t="shared" si="78"/>
        <v>3.0791793565002726E-2</v>
      </c>
      <c r="AG54" s="336">
        <f t="shared" si="78"/>
        <v>3.1147395682948522E-2</v>
      </c>
      <c r="AH54" s="336">
        <f t="shared" si="78"/>
        <v>3.1505261661144326E-2</v>
      </c>
      <c r="AI54" s="336">
        <f t="shared" si="78"/>
        <v>3.1843683859528286E-2</v>
      </c>
      <c r="AJ54" s="336">
        <f t="shared" si="78"/>
        <v>3.2193901057853962E-2</v>
      </c>
      <c r="AK54" s="336">
        <f t="shared" si="78"/>
        <v>3.2579778731558907E-2</v>
      </c>
      <c r="AL54" s="336">
        <f t="shared" si="78"/>
        <v>3.2963000781519473E-2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0.17249929078747717</v>
      </c>
      <c r="N56" s="337">
        <f t="shared" si="79"/>
        <v>0.17643193769566262</v>
      </c>
      <c r="O56" s="337">
        <f t="shared" si="79"/>
        <v>0.17195581797140741</v>
      </c>
      <c r="P56" s="337">
        <f t="shared" si="79"/>
        <v>0.18036968687338706</v>
      </c>
      <c r="Q56" s="337">
        <f t="shared" si="79"/>
        <v>0.17626348169167214</v>
      </c>
      <c r="R56" s="337">
        <f t="shared" si="79"/>
        <v>0.17214526554363399</v>
      </c>
      <c r="S56" s="337">
        <f t="shared" si="79"/>
        <v>0.1847154140630772</v>
      </c>
      <c r="T56" s="337">
        <f t="shared" si="79"/>
        <v>0.18242677440751898</v>
      </c>
      <c r="U56" s="337">
        <f t="shared" si="79"/>
        <v>0.18925745684346543</v>
      </c>
      <c r="V56" s="337">
        <f t="shared" si="79"/>
        <v>0.19079276278238033</v>
      </c>
      <c r="W56" s="337">
        <f t="shared" si="79"/>
        <v>0.20617675714901135</v>
      </c>
      <c r="X56" s="337">
        <f t="shared" si="79"/>
        <v>0.20903980625550547</v>
      </c>
      <c r="Y56" s="337">
        <f t="shared" si="79"/>
        <v>0.20999235414386835</v>
      </c>
      <c r="Z56" s="337">
        <f t="shared" si="79"/>
        <v>0.21151244737853692</v>
      </c>
      <c r="AA56" s="337">
        <f t="shared" si="79"/>
        <v>0.21309155576274366</v>
      </c>
      <c r="AB56" s="337">
        <f t="shared" si="79"/>
        <v>0.21453020150423985</v>
      </c>
      <c r="AC56" s="337">
        <f t="shared" si="79"/>
        <v>0.21604053961662834</v>
      </c>
      <c r="AD56" s="337">
        <f t="shared" si="79"/>
        <v>0.2176056369816588</v>
      </c>
      <c r="AE56" s="337">
        <f t="shared" ref="AE56:AL56" si="80">AE9/AE$49</f>
        <v>0.2191136851148813</v>
      </c>
      <c r="AF56" s="337">
        <f t="shared" si="80"/>
        <v>0.22065762571990574</v>
      </c>
      <c r="AG56" s="337">
        <f t="shared" si="80"/>
        <v>0.2222359893915096</v>
      </c>
      <c r="AH56" s="337">
        <f t="shared" si="80"/>
        <v>0.223833695743684</v>
      </c>
      <c r="AI56" s="337">
        <f t="shared" si="80"/>
        <v>0.22537660589397629</v>
      </c>
      <c r="AJ56" s="337">
        <f t="shared" si="80"/>
        <v>0.22693598707140059</v>
      </c>
      <c r="AK56" s="337">
        <f t="shared" si="80"/>
        <v>0.22850094378320265</v>
      </c>
      <c r="AL56" s="337">
        <f t="shared" si="80"/>
        <v>0.22997960696884259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4.6125500842727381E-2</v>
      </c>
      <c r="N57" s="336">
        <f t="shared" si="81"/>
        <v>4.5079844246033084E-2</v>
      </c>
      <c r="O57" s="336">
        <f t="shared" si="81"/>
        <v>4.3880659134170108E-2</v>
      </c>
      <c r="P57" s="336">
        <f t="shared" si="81"/>
        <v>4.5963549924819304E-2</v>
      </c>
      <c r="Q57" s="336">
        <f t="shared" si="81"/>
        <v>4.6697972379002556E-2</v>
      </c>
      <c r="R57" s="336">
        <f t="shared" si="81"/>
        <v>4.7304367050736401E-2</v>
      </c>
      <c r="S57" s="336">
        <f t="shared" si="81"/>
        <v>4.8900829897748514E-2</v>
      </c>
      <c r="T57" s="336">
        <f t="shared" si="81"/>
        <v>4.6638241402402879E-2</v>
      </c>
      <c r="U57" s="336">
        <f t="shared" si="81"/>
        <v>5.2516339365842914E-2</v>
      </c>
      <c r="V57" s="336">
        <f t="shared" si="81"/>
        <v>5.3468471047002954E-2</v>
      </c>
      <c r="W57" s="336">
        <f t="shared" si="81"/>
        <v>5.7857460554167357E-2</v>
      </c>
      <c r="X57" s="336">
        <f t="shared" si="81"/>
        <v>6.564738154323202E-2</v>
      </c>
      <c r="Y57" s="336">
        <f t="shared" si="81"/>
        <v>6.6202343899406296E-2</v>
      </c>
      <c r="Z57" s="336">
        <f t="shared" si="81"/>
        <v>6.695841078749902E-2</v>
      </c>
      <c r="AA57" s="336">
        <f t="shared" si="81"/>
        <v>6.7697129769492201E-2</v>
      </c>
      <c r="AB57" s="336">
        <f t="shared" si="81"/>
        <v>6.8388111091501794E-2</v>
      </c>
      <c r="AC57" s="336">
        <f t="shared" si="81"/>
        <v>6.9069712025265476E-2</v>
      </c>
      <c r="AD57" s="336">
        <f t="shared" si="81"/>
        <v>6.9739290554875044E-2</v>
      </c>
      <c r="AE57" s="336">
        <f t="shared" ref="AE57:AL57" si="82">AE10/AE$49</f>
        <v>7.0396695081224162E-2</v>
      </c>
      <c r="AF57" s="336">
        <f t="shared" si="82"/>
        <v>7.1065981468659653E-2</v>
      </c>
      <c r="AG57" s="336">
        <f t="shared" si="82"/>
        <v>7.1768896129399518E-2</v>
      </c>
      <c r="AH57" s="336">
        <f t="shared" si="82"/>
        <v>7.2463990465479994E-2</v>
      </c>
      <c r="AI57" s="336">
        <f t="shared" si="82"/>
        <v>7.3160022498841543E-2</v>
      </c>
      <c r="AJ57" s="336">
        <f t="shared" si="82"/>
        <v>7.3841057441764738E-2</v>
      </c>
      <c r="AK57" s="336">
        <f t="shared" si="82"/>
        <v>7.4543730279013523E-2</v>
      </c>
      <c r="AL57" s="336">
        <f t="shared" si="82"/>
        <v>7.5228848033380868E-2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The Marches</v>
      </c>
      <c r="L58" s="232" t="str">
        <f>'Occ T3'!A13</f>
        <v>22 Health professionals</v>
      </c>
      <c r="M58" s="336">
        <f t="shared" ref="M58:AD58" si="83">M11/M$49</f>
        <v>3.978409489472317E-2</v>
      </c>
      <c r="N58" s="336">
        <f t="shared" si="83"/>
        <v>4.4361851207636901E-2</v>
      </c>
      <c r="O58" s="336">
        <f t="shared" si="83"/>
        <v>4.4889451342027854E-2</v>
      </c>
      <c r="P58" s="336">
        <f t="shared" si="83"/>
        <v>4.5695852152419461E-2</v>
      </c>
      <c r="Q58" s="336">
        <f t="shared" si="83"/>
        <v>4.6011794861960081E-2</v>
      </c>
      <c r="R58" s="336">
        <f t="shared" si="83"/>
        <v>4.1226683589860001E-2</v>
      </c>
      <c r="S58" s="336">
        <f t="shared" si="83"/>
        <v>4.635205229134147E-2</v>
      </c>
      <c r="T58" s="336">
        <f t="shared" si="83"/>
        <v>4.8228872172751784E-2</v>
      </c>
      <c r="U58" s="336">
        <f t="shared" si="83"/>
        <v>4.6779593726326174E-2</v>
      </c>
      <c r="V58" s="336">
        <f t="shared" si="83"/>
        <v>4.7826740727733477E-2</v>
      </c>
      <c r="W58" s="336">
        <f t="shared" si="83"/>
        <v>4.8584339537377841E-2</v>
      </c>
      <c r="X58" s="336">
        <f t="shared" si="83"/>
        <v>4.5927954937470213E-2</v>
      </c>
      <c r="Y58" s="336">
        <f t="shared" si="83"/>
        <v>4.6013722344025336E-2</v>
      </c>
      <c r="Z58" s="336">
        <f t="shared" si="83"/>
        <v>4.614738885724573E-2</v>
      </c>
      <c r="AA58" s="336">
        <f t="shared" si="83"/>
        <v>4.6299455039493703E-2</v>
      </c>
      <c r="AB58" s="336">
        <f t="shared" si="83"/>
        <v>4.6413684068593412E-2</v>
      </c>
      <c r="AC58" s="336">
        <f t="shared" si="83"/>
        <v>4.655183888966706E-2</v>
      </c>
      <c r="AD58" s="336">
        <f t="shared" si="83"/>
        <v>4.6698795680828964E-2</v>
      </c>
      <c r="AE58" s="336">
        <f t="shared" ref="AE58:AL58" si="84">AE11/AE$49</f>
        <v>4.6775454959576246E-2</v>
      </c>
      <c r="AF58" s="336">
        <f t="shared" si="84"/>
        <v>4.6907345251055145E-2</v>
      </c>
      <c r="AG58" s="336">
        <f t="shared" si="84"/>
        <v>4.7013874950839994E-2</v>
      </c>
      <c r="AH58" s="336">
        <f t="shared" si="84"/>
        <v>4.7131787570635214E-2</v>
      </c>
      <c r="AI58" s="336">
        <f t="shared" si="84"/>
        <v>4.7244987370739101E-2</v>
      </c>
      <c r="AJ58" s="336">
        <f t="shared" si="84"/>
        <v>4.7365062924315124E-2</v>
      </c>
      <c r="AK58" s="336">
        <f t="shared" si="84"/>
        <v>4.7478150462465687E-2</v>
      </c>
      <c r="AL58" s="336">
        <f t="shared" si="84"/>
        <v>4.7562762601841245E-2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3.8367816087662043E-2</v>
      </c>
      <c r="N59" s="336">
        <f t="shared" si="85"/>
        <v>4.009451972392071E-2</v>
      </c>
      <c r="O59" s="336">
        <f t="shared" si="85"/>
        <v>3.9288492483550305E-2</v>
      </c>
      <c r="P59" s="336">
        <f t="shared" si="85"/>
        <v>4.1094044710795113E-2</v>
      </c>
      <c r="Q59" s="336">
        <f t="shared" si="85"/>
        <v>3.7366614083046451E-2</v>
      </c>
      <c r="R59" s="336">
        <f t="shared" si="85"/>
        <v>3.7294581813647074E-2</v>
      </c>
      <c r="S59" s="336">
        <f t="shared" si="85"/>
        <v>3.9756316528798685E-2</v>
      </c>
      <c r="T59" s="336">
        <f t="shared" si="85"/>
        <v>3.7746204384312088E-2</v>
      </c>
      <c r="U59" s="336">
        <f t="shared" si="85"/>
        <v>3.631897694273032E-2</v>
      </c>
      <c r="V59" s="336">
        <f t="shared" si="85"/>
        <v>3.5603376372581222E-2</v>
      </c>
      <c r="W59" s="336">
        <f t="shared" si="85"/>
        <v>3.9042878293294822E-2</v>
      </c>
      <c r="X59" s="336">
        <f t="shared" si="85"/>
        <v>3.709308137643072E-2</v>
      </c>
      <c r="Y59" s="336">
        <f t="shared" si="85"/>
        <v>3.7226133255861021E-2</v>
      </c>
      <c r="Z59" s="336">
        <f t="shared" si="85"/>
        <v>3.7468687811530857E-2</v>
      </c>
      <c r="AA59" s="336">
        <f t="shared" si="85"/>
        <v>3.7717016062470403E-2</v>
      </c>
      <c r="AB59" s="336">
        <f t="shared" si="85"/>
        <v>3.7962064279904E-2</v>
      </c>
      <c r="AC59" s="336">
        <f t="shared" si="85"/>
        <v>3.823238238879214E-2</v>
      </c>
      <c r="AD59" s="336">
        <f t="shared" si="85"/>
        <v>3.8525495365292747E-2</v>
      </c>
      <c r="AE59" s="336">
        <f t="shared" ref="AE59:AL59" si="86">AE12/AE$49</f>
        <v>3.8802502010241907E-2</v>
      </c>
      <c r="AF59" s="336">
        <f t="shared" si="86"/>
        <v>3.9055657059593275E-2</v>
      </c>
      <c r="AG59" s="336">
        <f t="shared" si="86"/>
        <v>3.9312361522714209E-2</v>
      </c>
      <c r="AH59" s="336">
        <f t="shared" si="86"/>
        <v>3.9589770625799908E-2</v>
      </c>
      <c r="AI59" s="336">
        <f t="shared" si="86"/>
        <v>3.9820318964270893E-2</v>
      </c>
      <c r="AJ59" s="336">
        <f t="shared" si="86"/>
        <v>4.0056844668977271E-2</v>
      </c>
      <c r="AK59" s="336">
        <f t="shared" si="86"/>
        <v>4.0291363310737335E-2</v>
      </c>
      <c r="AL59" s="336">
        <f t="shared" si="86"/>
        <v>4.0506282865495187E-2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4.822187896236458E-2</v>
      </c>
      <c r="N60" s="336">
        <f t="shared" si="87"/>
        <v>4.6895722518071954E-2</v>
      </c>
      <c r="O60" s="336">
        <f t="shared" si="87"/>
        <v>4.3897215011659114E-2</v>
      </c>
      <c r="P60" s="336">
        <f t="shared" si="87"/>
        <v>4.761624008535318E-2</v>
      </c>
      <c r="Q60" s="336">
        <f t="shared" si="87"/>
        <v>4.6187100367663041E-2</v>
      </c>
      <c r="R60" s="336">
        <f t="shared" si="87"/>
        <v>4.6319633089390522E-2</v>
      </c>
      <c r="S60" s="336">
        <f t="shared" si="87"/>
        <v>4.9706215345188536E-2</v>
      </c>
      <c r="T60" s="336">
        <f t="shared" si="87"/>
        <v>4.9813456448052219E-2</v>
      </c>
      <c r="U60" s="336">
        <f t="shared" si="87"/>
        <v>5.3642546808566033E-2</v>
      </c>
      <c r="V60" s="336">
        <f t="shared" si="87"/>
        <v>5.3894174635062693E-2</v>
      </c>
      <c r="W60" s="336">
        <f t="shared" si="87"/>
        <v>6.0692078764171306E-2</v>
      </c>
      <c r="X60" s="336">
        <f t="shared" si="87"/>
        <v>6.0371388398372514E-2</v>
      </c>
      <c r="Y60" s="336">
        <f t="shared" si="87"/>
        <v>6.0550154644575714E-2</v>
      </c>
      <c r="Z60" s="336">
        <f t="shared" si="87"/>
        <v>6.0937959922261316E-2</v>
      </c>
      <c r="AA60" s="336">
        <f t="shared" si="87"/>
        <v>6.1377954891287383E-2</v>
      </c>
      <c r="AB60" s="336">
        <f t="shared" si="87"/>
        <v>6.1766342064240663E-2</v>
      </c>
      <c r="AC60" s="336">
        <f t="shared" si="87"/>
        <v>6.2186606312903694E-2</v>
      </c>
      <c r="AD60" s="336">
        <f t="shared" si="87"/>
        <v>6.2642055380662018E-2</v>
      </c>
      <c r="AE60" s="336">
        <f t="shared" ref="AE60:AL60" si="88">AE13/AE$49</f>
        <v>6.3139033063838973E-2</v>
      </c>
      <c r="AF60" s="336">
        <f t="shared" si="88"/>
        <v>6.3628641940597669E-2</v>
      </c>
      <c r="AG60" s="336">
        <f t="shared" si="88"/>
        <v>6.4140856788555869E-2</v>
      </c>
      <c r="AH60" s="336">
        <f t="shared" si="88"/>
        <v>6.46481470817689E-2</v>
      </c>
      <c r="AI60" s="336">
        <f t="shared" si="88"/>
        <v>6.5151277060124774E-2</v>
      </c>
      <c r="AJ60" s="336">
        <f t="shared" si="88"/>
        <v>6.5673022036343454E-2</v>
      </c>
      <c r="AK60" s="336">
        <f t="shared" si="88"/>
        <v>6.6187699730986108E-2</v>
      </c>
      <c r="AL60" s="336">
        <f t="shared" si="88"/>
        <v>6.6681713468125292E-2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0.1089634562312857</v>
      </c>
      <c r="N62" s="337">
        <f t="shared" si="89"/>
        <v>0.1112608741949126</v>
      </c>
      <c r="O62" s="337">
        <f t="shared" si="89"/>
        <v>0.1106492265968963</v>
      </c>
      <c r="P62" s="337">
        <f t="shared" si="89"/>
        <v>0.11210537896223756</v>
      </c>
      <c r="Q62" s="337">
        <f t="shared" si="89"/>
        <v>0.11169513529665874</v>
      </c>
      <c r="R62" s="337">
        <f t="shared" si="89"/>
        <v>0.11200224145597112</v>
      </c>
      <c r="S62" s="337">
        <f t="shared" si="89"/>
        <v>0.11367579823748611</v>
      </c>
      <c r="T62" s="337">
        <f t="shared" si="89"/>
        <v>0.11624683799293595</v>
      </c>
      <c r="U62" s="337">
        <f t="shared" si="89"/>
        <v>0.11613008812973781</v>
      </c>
      <c r="V62" s="337">
        <f t="shared" si="89"/>
        <v>0.11670682486019733</v>
      </c>
      <c r="W62" s="337">
        <f t="shared" si="89"/>
        <v>0.12431030882420135</v>
      </c>
      <c r="X62" s="337">
        <f t="shared" si="89"/>
        <v>0.1259943564723415</v>
      </c>
      <c r="Y62" s="337">
        <f t="shared" si="89"/>
        <v>0.1260587081906662</v>
      </c>
      <c r="Z62" s="337">
        <f t="shared" si="89"/>
        <v>0.12665240935709549</v>
      </c>
      <c r="AA62" s="337">
        <f t="shared" si="89"/>
        <v>0.12744119970863679</v>
      </c>
      <c r="AB62" s="337">
        <f t="shared" si="89"/>
        <v>0.12815112046529797</v>
      </c>
      <c r="AC62" s="337">
        <f t="shared" si="89"/>
        <v>0.12887601340407556</v>
      </c>
      <c r="AD62" s="337">
        <f t="shared" si="89"/>
        <v>0.12961886506562692</v>
      </c>
      <c r="AE62" s="337">
        <f t="shared" ref="AE62:AL62" si="90">AE15/AE$49</f>
        <v>0.13040570329338722</v>
      </c>
      <c r="AF62" s="337">
        <f t="shared" si="90"/>
        <v>0.13120312347941029</v>
      </c>
      <c r="AG62" s="337">
        <f t="shared" si="90"/>
        <v>0.13197498913778746</v>
      </c>
      <c r="AH62" s="337">
        <f t="shared" si="90"/>
        <v>0.13272679196586265</v>
      </c>
      <c r="AI62" s="337">
        <f t="shared" si="90"/>
        <v>0.13345454210786847</v>
      </c>
      <c r="AJ62" s="337">
        <f t="shared" si="90"/>
        <v>0.13427236701960185</v>
      </c>
      <c r="AK62" s="337">
        <f t="shared" si="90"/>
        <v>0.13507799099013762</v>
      </c>
      <c r="AL62" s="337">
        <f t="shared" si="90"/>
        <v>0.13590293452766833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1.6259433403389124E-2</v>
      </c>
      <c r="N63" s="336">
        <f t="shared" si="91"/>
        <v>1.6646912516510088E-2</v>
      </c>
      <c r="O63" s="336">
        <f t="shared" si="91"/>
        <v>1.6345179097114436E-2</v>
      </c>
      <c r="P63" s="336">
        <f t="shared" si="91"/>
        <v>1.7038746316878305E-2</v>
      </c>
      <c r="Q63" s="336">
        <f t="shared" si="91"/>
        <v>1.5454504825878035E-2</v>
      </c>
      <c r="R63" s="336">
        <f t="shared" si="91"/>
        <v>1.5180308183612407E-2</v>
      </c>
      <c r="S63" s="336">
        <f t="shared" si="91"/>
        <v>1.5676902493169841E-2</v>
      </c>
      <c r="T63" s="336">
        <f t="shared" si="91"/>
        <v>1.7033266217187298E-2</v>
      </c>
      <c r="U63" s="336">
        <f t="shared" si="91"/>
        <v>1.8184251359097865E-2</v>
      </c>
      <c r="V63" s="336">
        <f t="shared" si="91"/>
        <v>1.7135471449480331E-2</v>
      </c>
      <c r="W63" s="336">
        <f t="shared" si="91"/>
        <v>1.9011526980045095E-2</v>
      </c>
      <c r="X63" s="336">
        <f t="shared" si="91"/>
        <v>1.7059159378513399E-2</v>
      </c>
      <c r="Y63" s="336">
        <f t="shared" si="91"/>
        <v>1.7111561381682568E-2</v>
      </c>
      <c r="Z63" s="336">
        <f t="shared" si="91"/>
        <v>1.7191701183137793E-2</v>
      </c>
      <c r="AA63" s="336">
        <f t="shared" si="91"/>
        <v>1.7262226313864742E-2</v>
      </c>
      <c r="AB63" s="336">
        <f t="shared" si="91"/>
        <v>1.731834802758456E-2</v>
      </c>
      <c r="AC63" s="336">
        <f t="shared" si="91"/>
        <v>1.738867755995686E-2</v>
      </c>
      <c r="AD63" s="336">
        <f t="shared" si="91"/>
        <v>1.7457058533325562E-2</v>
      </c>
      <c r="AE63" s="336">
        <f t="shared" ref="AE63:AL63" si="92">AE16/AE$49</f>
        <v>1.7530214943994538E-2</v>
      </c>
      <c r="AF63" s="336">
        <f t="shared" si="92"/>
        <v>1.7586152966317919E-2</v>
      </c>
      <c r="AG63" s="336">
        <f t="shared" si="92"/>
        <v>1.7640197642586414E-2</v>
      </c>
      <c r="AH63" s="336">
        <f t="shared" si="92"/>
        <v>1.7702307535925665E-2</v>
      </c>
      <c r="AI63" s="336">
        <f t="shared" si="92"/>
        <v>1.7760388560457231E-2</v>
      </c>
      <c r="AJ63" s="336">
        <f t="shared" si="92"/>
        <v>1.7822321668689505E-2</v>
      </c>
      <c r="AK63" s="336">
        <f t="shared" si="92"/>
        <v>1.7897097762286283E-2</v>
      </c>
      <c r="AL63" s="336">
        <f t="shared" si="92"/>
        <v>1.7969475070352795E-2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1.4795282847141662E-2</v>
      </c>
      <c r="N64" s="336">
        <f t="shared" si="93"/>
        <v>1.9766994158951629E-2</v>
      </c>
      <c r="O64" s="336">
        <f t="shared" si="93"/>
        <v>1.9398735213865832E-2</v>
      </c>
      <c r="P64" s="336">
        <f t="shared" si="93"/>
        <v>1.8959938391679799E-2</v>
      </c>
      <c r="Q64" s="336">
        <f t="shared" si="93"/>
        <v>1.910339567175259E-2</v>
      </c>
      <c r="R64" s="336">
        <f t="shared" si="93"/>
        <v>1.7343576795896012E-2</v>
      </c>
      <c r="S64" s="336">
        <f t="shared" si="93"/>
        <v>1.9146002308127186E-2</v>
      </c>
      <c r="T64" s="336">
        <f t="shared" si="93"/>
        <v>1.902781553843785E-2</v>
      </c>
      <c r="U64" s="336">
        <f t="shared" si="93"/>
        <v>1.9857533068016926E-2</v>
      </c>
      <c r="V64" s="336">
        <f t="shared" si="93"/>
        <v>1.9246001710165595E-2</v>
      </c>
      <c r="W64" s="336">
        <f t="shared" si="93"/>
        <v>1.9921431013472619E-2</v>
      </c>
      <c r="X64" s="336">
        <f t="shared" si="93"/>
        <v>2.928939735501223E-2</v>
      </c>
      <c r="Y64" s="336">
        <f t="shared" si="93"/>
        <v>2.9690773919091976E-2</v>
      </c>
      <c r="Z64" s="336">
        <f t="shared" si="93"/>
        <v>3.0115494648781618E-2</v>
      </c>
      <c r="AA64" s="336">
        <f t="shared" si="93"/>
        <v>3.0549588459872434E-2</v>
      </c>
      <c r="AB64" s="336">
        <f t="shared" si="93"/>
        <v>3.0951842657170988E-2</v>
      </c>
      <c r="AC64" s="336">
        <f t="shared" si="93"/>
        <v>3.1360863583830917E-2</v>
      </c>
      <c r="AD64" s="336">
        <f t="shared" si="93"/>
        <v>3.178023624405852E-2</v>
      </c>
      <c r="AE64" s="336">
        <f t="shared" ref="AE64:AL64" si="94">AE17/AE$49</f>
        <v>3.2218354954221318E-2</v>
      </c>
      <c r="AF64" s="336">
        <f t="shared" si="94"/>
        <v>3.2650471286911308E-2</v>
      </c>
      <c r="AG64" s="336">
        <f t="shared" si="94"/>
        <v>3.3066561324966041E-2</v>
      </c>
      <c r="AH64" s="336">
        <f t="shared" si="94"/>
        <v>3.3457646079157313E-2</v>
      </c>
      <c r="AI64" s="336">
        <f t="shared" si="94"/>
        <v>3.3837288437733204E-2</v>
      </c>
      <c r="AJ64" s="336">
        <f t="shared" si="94"/>
        <v>3.4261707328094117E-2</v>
      </c>
      <c r="AK64" s="336">
        <f t="shared" si="94"/>
        <v>3.4685894698784615E-2</v>
      </c>
      <c r="AL64" s="336">
        <f t="shared" si="94"/>
        <v>3.5105660860873848E-2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1.0731196156699522E-2</v>
      </c>
      <c r="N65" s="336">
        <f t="shared" si="95"/>
        <v>1.1774949644324417E-2</v>
      </c>
      <c r="O65" s="336">
        <f t="shared" si="95"/>
        <v>1.0694891771506234E-2</v>
      </c>
      <c r="P65" s="336">
        <f t="shared" si="95"/>
        <v>9.8247879122681531E-3</v>
      </c>
      <c r="Q65" s="336">
        <f t="shared" si="95"/>
        <v>1.017652518054832E-2</v>
      </c>
      <c r="R65" s="336">
        <f t="shared" si="95"/>
        <v>1.0281126485169229E-2</v>
      </c>
      <c r="S65" s="336">
        <f t="shared" si="95"/>
        <v>1.085363966432305E-2</v>
      </c>
      <c r="T65" s="336">
        <f t="shared" si="95"/>
        <v>9.8804358356761324E-3</v>
      </c>
      <c r="U65" s="336">
        <f t="shared" si="95"/>
        <v>9.6206278041465337E-3</v>
      </c>
      <c r="V65" s="336">
        <f t="shared" si="95"/>
        <v>9.4533184351100648E-3</v>
      </c>
      <c r="W65" s="336">
        <f t="shared" si="95"/>
        <v>1.0291466548760241E-2</v>
      </c>
      <c r="X65" s="336">
        <f t="shared" si="95"/>
        <v>8.4538452933178646E-3</v>
      </c>
      <c r="Y65" s="336">
        <f t="shared" si="95"/>
        <v>8.4922516288373738E-3</v>
      </c>
      <c r="Z65" s="336">
        <f t="shared" si="95"/>
        <v>8.5441807387504551E-3</v>
      </c>
      <c r="AA65" s="336">
        <f t="shared" si="95"/>
        <v>8.6053191733174664E-3</v>
      </c>
      <c r="AB65" s="336">
        <f t="shared" si="95"/>
        <v>8.6770312568918689E-3</v>
      </c>
      <c r="AC65" s="336">
        <f t="shared" si="95"/>
        <v>8.7324856245942425E-3</v>
      </c>
      <c r="AD65" s="336">
        <f t="shared" si="95"/>
        <v>8.7876262450162015E-3</v>
      </c>
      <c r="AE65" s="336">
        <f t="shared" ref="AE65:AL65" si="96">AE18/AE$49</f>
        <v>8.8180741554954346E-3</v>
      </c>
      <c r="AF65" s="336">
        <f t="shared" si="96"/>
        <v>8.8894646485407677E-3</v>
      </c>
      <c r="AG65" s="336">
        <f t="shared" si="96"/>
        <v>8.9305827285664132E-3</v>
      </c>
      <c r="AH65" s="336">
        <f t="shared" si="96"/>
        <v>8.9723638285931512E-3</v>
      </c>
      <c r="AI65" s="336">
        <f t="shared" si="96"/>
        <v>8.9928517877014696E-3</v>
      </c>
      <c r="AJ65" s="336">
        <f t="shared" si="96"/>
        <v>9.0668255295632948E-3</v>
      </c>
      <c r="AK65" s="336">
        <f t="shared" si="96"/>
        <v>9.0926220265862747E-3</v>
      </c>
      <c r="AL65" s="336">
        <f t="shared" si="96"/>
        <v>9.1717449001888808E-3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1.3103258978022602E-2</v>
      </c>
      <c r="N66" s="336">
        <f t="shared" si="97"/>
        <v>1.1671263115924809E-2</v>
      </c>
      <c r="O66" s="336">
        <f t="shared" si="97"/>
        <v>1.2803904438921742E-2</v>
      </c>
      <c r="P66" s="336">
        <f t="shared" si="97"/>
        <v>1.4336392098450371E-2</v>
      </c>
      <c r="Q66" s="336">
        <f t="shared" si="97"/>
        <v>1.4114785183267855E-2</v>
      </c>
      <c r="R66" s="336">
        <f t="shared" si="97"/>
        <v>1.6288701562392194E-2</v>
      </c>
      <c r="S66" s="336">
        <f t="shared" si="97"/>
        <v>1.4487861591454055E-2</v>
      </c>
      <c r="T66" s="336">
        <f t="shared" si="97"/>
        <v>1.5268326390468476E-2</v>
      </c>
      <c r="U66" s="336">
        <f t="shared" si="97"/>
        <v>1.3727858760570113E-2</v>
      </c>
      <c r="V66" s="336">
        <f t="shared" si="97"/>
        <v>1.6170593046705442E-2</v>
      </c>
      <c r="W66" s="336">
        <f t="shared" si="97"/>
        <v>1.7068820230473056E-2</v>
      </c>
      <c r="X66" s="336">
        <f t="shared" si="97"/>
        <v>1.4604852077944094E-2</v>
      </c>
      <c r="Y66" s="336">
        <f t="shared" si="97"/>
        <v>1.4084857573550562E-2</v>
      </c>
      <c r="Z66" s="336">
        <f t="shared" si="97"/>
        <v>1.3970988495813224E-2</v>
      </c>
      <c r="AA66" s="336">
        <f t="shared" si="97"/>
        <v>1.4044208178991338E-2</v>
      </c>
      <c r="AB66" s="336">
        <f t="shared" si="97"/>
        <v>1.4122571382419182E-2</v>
      </c>
      <c r="AC66" s="336">
        <f t="shared" si="97"/>
        <v>1.4195505158919205E-2</v>
      </c>
      <c r="AD66" s="336">
        <f t="shared" si="97"/>
        <v>1.4271660455421734E-2</v>
      </c>
      <c r="AE66" s="336">
        <f t="shared" ref="AE66:AL66" si="98">AE19/AE$49</f>
        <v>1.4343427113512504E-2</v>
      </c>
      <c r="AF66" s="336">
        <f t="shared" si="98"/>
        <v>1.4419490582243373E-2</v>
      </c>
      <c r="AG66" s="336">
        <f t="shared" si="98"/>
        <v>1.4503017161707746E-2</v>
      </c>
      <c r="AH66" s="336">
        <f t="shared" si="98"/>
        <v>1.4577180076353703E-2</v>
      </c>
      <c r="AI66" s="336">
        <f t="shared" si="98"/>
        <v>1.4663407266318035E-2</v>
      </c>
      <c r="AJ66" s="336">
        <f t="shared" si="98"/>
        <v>1.4758814455668342E-2</v>
      </c>
      <c r="AK66" s="336">
        <f t="shared" si="98"/>
        <v>1.4841337970145049E-2</v>
      </c>
      <c r="AL66" s="336">
        <f t="shared" si="98"/>
        <v>1.4929594419149372E-2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5.4074284846032793E-2</v>
      </c>
      <c r="N67" s="336">
        <f t="shared" si="99"/>
        <v>5.1400754759201632E-2</v>
      </c>
      <c r="O67" s="336">
        <f t="shared" si="99"/>
        <v>5.1406516075488046E-2</v>
      </c>
      <c r="P67" s="336">
        <f t="shared" si="99"/>
        <v>5.1945514242960934E-2</v>
      </c>
      <c r="Q67" s="336">
        <f t="shared" si="99"/>
        <v>5.2845924435211938E-2</v>
      </c>
      <c r="R67" s="336">
        <f t="shared" si="99"/>
        <v>5.2908528428901293E-2</v>
      </c>
      <c r="S67" s="336">
        <f t="shared" si="99"/>
        <v>5.3511392180411968E-2</v>
      </c>
      <c r="T67" s="336">
        <f t="shared" si="99"/>
        <v>5.5036994011166192E-2</v>
      </c>
      <c r="U67" s="336">
        <f t="shared" si="99"/>
        <v>5.473981713790637E-2</v>
      </c>
      <c r="V67" s="336">
        <f t="shared" si="99"/>
        <v>5.4701440218735908E-2</v>
      </c>
      <c r="W67" s="336">
        <f t="shared" si="99"/>
        <v>5.8017064051450351E-2</v>
      </c>
      <c r="X67" s="336">
        <f t="shared" si="99"/>
        <v>5.6587102367553911E-2</v>
      </c>
      <c r="Y67" s="336">
        <f t="shared" si="99"/>
        <v>5.6679263687503728E-2</v>
      </c>
      <c r="Z67" s="336">
        <f t="shared" si="99"/>
        <v>5.6830044290612405E-2</v>
      </c>
      <c r="AA67" s="336">
        <f t="shared" si="99"/>
        <v>5.6979857582590825E-2</v>
      </c>
      <c r="AB67" s="336">
        <f t="shared" si="99"/>
        <v>5.7081327141231347E-2</v>
      </c>
      <c r="AC67" s="336">
        <f t="shared" si="99"/>
        <v>5.7198481476774352E-2</v>
      </c>
      <c r="AD67" s="336">
        <f t="shared" si="99"/>
        <v>5.7322283587804904E-2</v>
      </c>
      <c r="AE67" s="336">
        <f t="shared" ref="AE67:AL67" si="100">AE20/AE$49</f>
        <v>5.7495632126163446E-2</v>
      </c>
      <c r="AF67" s="336">
        <f t="shared" si="100"/>
        <v>5.7657543995396923E-2</v>
      </c>
      <c r="AG67" s="336">
        <f t="shared" si="100"/>
        <v>5.7834630279960851E-2</v>
      </c>
      <c r="AH67" s="336">
        <f t="shared" si="100"/>
        <v>5.8017294445832812E-2</v>
      </c>
      <c r="AI67" s="336">
        <f t="shared" si="100"/>
        <v>5.8200606055658542E-2</v>
      </c>
      <c r="AJ67" s="336">
        <f t="shared" si="100"/>
        <v>5.8362698037586591E-2</v>
      </c>
      <c r="AK67" s="336">
        <f t="shared" si="100"/>
        <v>5.8561038532335401E-2</v>
      </c>
      <c r="AL67" s="336">
        <f t="shared" si="100"/>
        <v>5.8726459277103439E-2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0.1190593866869343</v>
      </c>
      <c r="N69" s="337">
        <f t="shared" si="101"/>
        <v>0.12085530920873032</v>
      </c>
      <c r="O69" s="337">
        <f t="shared" si="101"/>
        <v>0.11841999964396034</v>
      </c>
      <c r="P69" s="337">
        <f t="shared" si="101"/>
        <v>0.11522565414013418</v>
      </c>
      <c r="Q69" s="337">
        <f t="shared" si="101"/>
        <v>0.11672815642430875</v>
      </c>
      <c r="R69" s="337">
        <f t="shared" si="101"/>
        <v>0.11900477602485877</v>
      </c>
      <c r="S69" s="337">
        <f t="shared" si="101"/>
        <v>0.1148022529173533</v>
      </c>
      <c r="T69" s="337">
        <f t="shared" si="101"/>
        <v>0.11808149786059412</v>
      </c>
      <c r="U69" s="337">
        <f t="shared" si="101"/>
        <v>0.11553376201368903</v>
      </c>
      <c r="V69" s="337">
        <f t="shared" si="101"/>
        <v>0.10834937613433135</v>
      </c>
      <c r="W69" s="337">
        <f t="shared" si="101"/>
        <v>0.11440127943443446</v>
      </c>
      <c r="X69" s="337">
        <f t="shared" si="101"/>
        <v>0.11644385559120918</v>
      </c>
      <c r="Y69" s="337">
        <f t="shared" si="101"/>
        <v>0.11591383585790845</v>
      </c>
      <c r="Z69" s="337">
        <f t="shared" si="101"/>
        <v>0.11531947226749091</v>
      </c>
      <c r="AA69" s="337">
        <f t="shared" si="101"/>
        <v>0.11468249979036639</v>
      </c>
      <c r="AB69" s="337">
        <f t="shared" si="101"/>
        <v>0.11395574604614626</v>
      </c>
      <c r="AC69" s="337">
        <f t="shared" si="101"/>
        <v>0.11307347726378766</v>
      </c>
      <c r="AD69" s="337">
        <f t="shared" si="101"/>
        <v>0.1121819950929817</v>
      </c>
      <c r="AE69" s="337">
        <f t="shared" ref="AE69:AL69" si="102">AE22/AE$49</f>
        <v>0.1111786144721284</v>
      </c>
      <c r="AF69" s="337">
        <f t="shared" si="102"/>
        <v>0.11015172264327837</v>
      </c>
      <c r="AG69" s="337">
        <f t="shared" si="102"/>
        <v>0.10913259874410562</v>
      </c>
      <c r="AH69" s="337">
        <f t="shared" si="102"/>
        <v>0.10807330465821335</v>
      </c>
      <c r="AI69" s="337">
        <f t="shared" si="102"/>
        <v>0.10703522601662742</v>
      </c>
      <c r="AJ69" s="337">
        <f t="shared" si="102"/>
        <v>0.10583210795776125</v>
      </c>
      <c r="AK69" s="337">
        <f t="shared" si="102"/>
        <v>0.10466147761457852</v>
      </c>
      <c r="AL69" s="337">
        <f t="shared" si="102"/>
        <v>0.10363572469586889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9.228963479303294E-2</v>
      </c>
      <c r="N70" s="336">
        <f t="shared" si="103"/>
        <v>9.5595880177251832E-2</v>
      </c>
      <c r="O70" s="336">
        <f t="shared" si="103"/>
        <v>9.4422194403052023E-2</v>
      </c>
      <c r="P70" s="336">
        <f t="shared" si="103"/>
        <v>9.0829857684432039E-2</v>
      </c>
      <c r="Q70" s="336">
        <f t="shared" si="103"/>
        <v>9.2563435617212711E-2</v>
      </c>
      <c r="R70" s="336">
        <f t="shared" si="103"/>
        <v>9.6331688998441287E-2</v>
      </c>
      <c r="S70" s="336">
        <f t="shared" si="103"/>
        <v>9.3163842739889716E-2</v>
      </c>
      <c r="T70" s="336">
        <f t="shared" si="103"/>
        <v>9.5407394117764402E-2</v>
      </c>
      <c r="U70" s="336">
        <f t="shared" si="103"/>
        <v>9.2934460761952178E-2</v>
      </c>
      <c r="V70" s="336">
        <f t="shared" si="103"/>
        <v>8.9072031022258968E-2</v>
      </c>
      <c r="W70" s="336">
        <f t="shared" si="103"/>
        <v>9.509287834619308E-2</v>
      </c>
      <c r="X70" s="336">
        <f t="shared" si="103"/>
        <v>9.7337525322485352E-2</v>
      </c>
      <c r="Y70" s="336">
        <f t="shared" si="103"/>
        <v>9.7132235760869268E-2</v>
      </c>
      <c r="Z70" s="336">
        <f t="shared" si="103"/>
        <v>9.6922078148391627E-2</v>
      </c>
      <c r="AA70" s="336">
        <f t="shared" si="103"/>
        <v>9.6681091772765321E-2</v>
      </c>
      <c r="AB70" s="336">
        <f t="shared" si="103"/>
        <v>9.6409819951651751E-2</v>
      </c>
      <c r="AC70" s="336">
        <f t="shared" si="103"/>
        <v>9.6105752902180444E-2</v>
      </c>
      <c r="AD70" s="336">
        <f t="shared" si="103"/>
        <v>9.5738455655278262E-2</v>
      </c>
      <c r="AE70" s="336">
        <f t="shared" ref="AE70:AL70" si="104">AE23/AE$49</f>
        <v>9.5327921012353989E-2</v>
      </c>
      <c r="AF70" s="336">
        <f t="shared" si="104"/>
        <v>9.4937316766799618E-2</v>
      </c>
      <c r="AG70" s="336">
        <f t="shared" si="104"/>
        <v>9.4572606397434936E-2</v>
      </c>
      <c r="AH70" s="336">
        <f t="shared" si="104"/>
        <v>9.4198170107520421E-2</v>
      </c>
      <c r="AI70" s="336">
        <f t="shared" si="104"/>
        <v>9.3765360602838563E-2</v>
      </c>
      <c r="AJ70" s="336">
        <f t="shared" si="104"/>
        <v>9.3322746980610979E-2</v>
      </c>
      <c r="AK70" s="336">
        <f t="shared" si="104"/>
        <v>9.283756202072535E-2</v>
      </c>
      <c r="AL70" s="336">
        <f t="shared" si="104"/>
        <v>9.2304417708048023E-2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2.6769751893901357E-2</v>
      </c>
      <c r="N71" s="336">
        <f t="shared" si="105"/>
        <v>2.5259429031478497E-2</v>
      </c>
      <c r="O71" s="336">
        <f t="shared" si="105"/>
        <v>2.3997805240908318E-2</v>
      </c>
      <c r="P71" s="336">
        <f t="shared" si="105"/>
        <v>2.4395796455702144E-2</v>
      </c>
      <c r="Q71" s="336">
        <f t="shared" si="105"/>
        <v>2.4164720807096036E-2</v>
      </c>
      <c r="R71" s="336">
        <f t="shared" si="105"/>
        <v>2.2673087026417491E-2</v>
      </c>
      <c r="S71" s="336">
        <f t="shared" si="105"/>
        <v>2.1638410177463589E-2</v>
      </c>
      <c r="T71" s="336">
        <f t="shared" si="105"/>
        <v>2.2674103742829715E-2</v>
      </c>
      <c r="U71" s="336">
        <f t="shared" si="105"/>
        <v>2.2599301251736859E-2</v>
      </c>
      <c r="V71" s="336">
        <f t="shared" si="105"/>
        <v>1.9277345112072387E-2</v>
      </c>
      <c r="W71" s="336">
        <f t="shared" si="105"/>
        <v>1.9308401088241375E-2</v>
      </c>
      <c r="X71" s="336">
        <f t="shared" si="105"/>
        <v>1.9106330268723829E-2</v>
      </c>
      <c r="Y71" s="336">
        <f t="shared" si="105"/>
        <v>1.8781600097039188E-2</v>
      </c>
      <c r="Z71" s="336">
        <f t="shared" si="105"/>
        <v>1.8397394119099277E-2</v>
      </c>
      <c r="AA71" s="336">
        <f t="shared" si="105"/>
        <v>1.800140801760107E-2</v>
      </c>
      <c r="AB71" s="336">
        <f t="shared" si="105"/>
        <v>1.7545926094494506E-2</v>
      </c>
      <c r="AC71" s="336">
        <f t="shared" si="105"/>
        <v>1.6967724361607216E-2</v>
      </c>
      <c r="AD71" s="336">
        <f t="shared" si="105"/>
        <v>1.6443539437703443E-2</v>
      </c>
      <c r="AE71" s="336">
        <f t="shared" ref="AE71:AL71" si="106">AE24/AE$49</f>
        <v>1.5850693459774419E-2</v>
      </c>
      <c r="AF71" s="336">
        <f t="shared" si="106"/>
        <v>1.5214405876478754E-2</v>
      </c>
      <c r="AG71" s="336">
        <f t="shared" si="106"/>
        <v>1.4559992346670676E-2</v>
      </c>
      <c r="AH71" s="336">
        <f t="shared" si="106"/>
        <v>1.3875134550692935E-2</v>
      </c>
      <c r="AI71" s="336">
        <f t="shared" si="106"/>
        <v>1.3269865413788844E-2</v>
      </c>
      <c r="AJ71" s="336">
        <f t="shared" si="106"/>
        <v>1.2509360977150278E-2</v>
      </c>
      <c r="AK71" s="336">
        <f t="shared" si="106"/>
        <v>1.1823915593853153E-2</v>
      </c>
      <c r="AL71" s="336">
        <f t="shared" si="106"/>
        <v>1.1331306987820863E-2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0.14017753093240179</v>
      </c>
      <c r="N73" s="337">
        <f t="shared" si="107"/>
        <v>0.13155788310603395</v>
      </c>
      <c r="O73" s="337">
        <f t="shared" si="107"/>
        <v>0.13087606730272999</v>
      </c>
      <c r="P73" s="337">
        <f t="shared" si="107"/>
        <v>0.13342343972597068</v>
      </c>
      <c r="Q73" s="337">
        <f t="shared" si="107"/>
        <v>0.12992957084222476</v>
      </c>
      <c r="R73" s="337">
        <f t="shared" si="107"/>
        <v>0.13279344898890136</v>
      </c>
      <c r="S73" s="337">
        <f t="shared" si="107"/>
        <v>0.11962034984344949</v>
      </c>
      <c r="T73" s="337">
        <f t="shared" si="107"/>
        <v>0.11931153540883994</v>
      </c>
      <c r="U73" s="337">
        <f t="shared" si="107"/>
        <v>0.12864063160619552</v>
      </c>
      <c r="V73" s="337">
        <f t="shared" si="107"/>
        <v>0.13291064612046435</v>
      </c>
      <c r="W73" s="337">
        <f t="shared" si="107"/>
        <v>0.11607888079910128</v>
      </c>
      <c r="X73" s="337">
        <f t="shared" si="107"/>
        <v>0.11590545100658323</v>
      </c>
      <c r="Y73" s="337">
        <f t="shared" si="107"/>
        <v>0.11485497765104649</v>
      </c>
      <c r="Z73" s="337">
        <f t="shared" si="107"/>
        <v>0.11363822705319437</v>
      </c>
      <c r="AA73" s="337">
        <f t="shared" si="107"/>
        <v>0.11239735128562425</v>
      </c>
      <c r="AB73" s="337">
        <f t="shared" si="107"/>
        <v>0.11117263302772196</v>
      </c>
      <c r="AC73" s="337">
        <f t="shared" si="107"/>
        <v>0.11001625681261933</v>
      </c>
      <c r="AD73" s="337">
        <f t="shared" si="107"/>
        <v>0.10885362477318884</v>
      </c>
      <c r="AE73" s="337">
        <f t="shared" ref="AE73:AL73" si="108">AE26/AE$49</f>
        <v>0.10773677724821965</v>
      </c>
      <c r="AF73" s="337">
        <f t="shared" si="108"/>
        <v>0.10659833650039123</v>
      </c>
      <c r="AG73" s="337">
        <f t="shared" si="108"/>
        <v>0.1054813667472594</v>
      </c>
      <c r="AH73" s="337">
        <f t="shared" si="108"/>
        <v>0.10437851236709969</v>
      </c>
      <c r="AI73" s="337">
        <f t="shared" si="108"/>
        <v>0.10329900820201589</v>
      </c>
      <c r="AJ73" s="337">
        <f t="shared" si="108"/>
        <v>0.102230780152764</v>
      </c>
      <c r="AK73" s="337">
        <f t="shared" si="108"/>
        <v>0.10117903558361514</v>
      </c>
      <c r="AL73" s="337">
        <f t="shared" si="108"/>
        <v>0.10011463986553626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2.951780557969531E-2</v>
      </c>
      <c r="N74" s="336">
        <f t="shared" si="109"/>
        <v>2.2958140630073755E-2</v>
      </c>
      <c r="O74" s="336">
        <f t="shared" si="109"/>
        <v>2.5228779249195508E-2</v>
      </c>
      <c r="P74" s="336">
        <f t="shared" si="109"/>
        <v>2.3715223317467459E-2</v>
      </c>
      <c r="Q74" s="336">
        <f t="shared" si="109"/>
        <v>2.2980110597441299E-2</v>
      </c>
      <c r="R74" s="336">
        <f t="shared" si="109"/>
        <v>2.647794000000182E-2</v>
      </c>
      <c r="S74" s="336">
        <f t="shared" si="109"/>
        <v>2.0510273951780164E-2</v>
      </c>
      <c r="T74" s="336">
        <f t="shared" si="109"/>
        <v>1.7272216083025791E-2</v>
      </c>
      <c r="U74" s="336">
        <f t="shared" si="109"/>
        <v>2.4991642220266157E-2</v>
      </c>
      <c r="V74" s="336">
        <f t="shared" si="109"/>
        <v>2.1820626565333269E-2</v>
      </c>
      <c r="W74" s="336">
        <f t="shared" si="109"/>
        <v>1.8328358680813398E-2</v>
      </c>
      <c r="X74" s="336">
        <f t="shared" si="109"/>
        <v>1.7467050297389649E-2</v>
      </c>
      <c r="Y74" s="336">
        <f t="shared" si="109"/>
        <v>1.7459207188372888E-2</v>
      </c>
      <c r="Z74" s="336">
        <f t="shared" si="109"/>
        <v>1.7518377181001965E-2</v>
      </c>
      <c r="AA74" s="336">
        <f t="shared" si="109"/>
        <v>1.7538204136476086E-2</v>
      </c>
      <c r="AB74" s="336">
        <f t="shared" si="109"/>
        <v>1.7454189431954866E-2</v>
      </c>
      <c r="AC74" s="336">
        <f t="shared" si="109"/>
        <v>1.7377378065023746E-2</v>
      </c>
      <c r="AD74" s="336">
        <f t="shared" si="109"/>
        <v>1.7305821195466222E-2</v>
      </c>
      <c r="AE74" s="336">
        <f t="shared" ref="AE74:AL74" si="110">AE27/AE$49</f>
        <v>1.7233610782887095E-2</v>
      </c>
      <c r="AF74" s="336">
        <f t="shared" si="110"/>
        <v>1.7161523220209102E-2</v>
      </c>
      <c r="AG74" s="336">
        <f t="shared" si="110"/>
        <v>1.7089930425361628E-2</v>
      </c>
      <c r="AH74" s="336">
        <f t="shared" si="110"/>
        <v>1.702916502307467E-2</v>
      </c>
      <c r="AI74" s="336">
        <f t="shared" si="110"/>
        <v>1.6966859247252362E-2</v>
      </c>
      <c r="AJ74" s="336">
        <f t="shared" si="110"/>
        <v>1.6903409190550115E-2</v>
      </c>
      <c r="AK74" s="336">
        <f t="shared" si="110"/>
        <v>1.6840630030893484E-2</v>
      </c>
      <c r="AL74" s="336">
        <f t="shared" si="110"/>
        <v>1.6773711141791825E-2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4.8019819727117365E-2</v>
      </c>
      <c r="N75" s="336">
        <f t="shared" si="111"/>
        <v>5.1161837191006428E-2</v>
      </c>
      <c r="O75" s="336">
        <f t="shared" si="111"/>
        <v>4.6796001241488347E-2</v>
      </c>
      <c r="P75" s="336">
        <f t="shared" si="111"/>
        <v>4.8982841935335385E-2</v>
      </c>
      <c r="Q75" s="336">
        <f t="shared" si="111"/>
        <v>4.8891418221021381E-2</v>
      </c>
      <c r="R75" s="336">
        <f t="shared" si="111"/>
        <v>4.9321607003282773E-2</v>
      </c>
      <c r="S75" s="336">
        <f t="shared" si="111"/>
        <v>4.5533818878932188E-2</v>
      </c>
      <c r="T75" s="336">
        <f t="shared" si="111"/>
        <v>4.449838500575707E-2</v>
      </c>
      <c r="U75" s="336">
        <f t="shared" si="111"/>
        <v>4.567311189815719E-2</v>
      </c>
      <c r="V75" s="336">
        <f t="shared" si="111"/>
        <v>5.0020666793479128E-2</v>
      </c>
      <c r="W75" s="336">
        <f t="shared" si="111"/>
        <v>4.2952566758900884E-2</v>
      </c>
      <c r="X75" s="336">
        <f t="shared" si="111"/>
        <v>4.286561228100353E-2</v>
      </c>
      <c r="Y75" s="336">
        <f t="shared" si="111"/>
        <v>4.2429505538906058E-2</v>
      </c>
      <c r="Z75" s="336">
        <f t="shared" si="111"/>
        <v>4.203324839061421E-2</v>
      </c>
      <c r="AA75" s="336">
        <f t="shared" si="111"/>
        <v>4.1615080863402404E-2</v>
      </c>
      <c r="AB75" s="336">
        <f t="shared" si="111"/>
        <v>4.1191258535421639E-2</v>
      </c>
      <c r="AC75" s="336">
        <f t="shared" si="111"/>
        <v>4.0775749077169965E-2</v>
      </c>
      <c r="AD75" s="336">
        <f t="shared" si="111"/>
        <v>4.0357735725241893E-2</v>
      </c>
      <c r="AE75" s="336">
        <f t="shared" ref="AE75:AL75" si="112">AE28/AE$49</f>
        <v>3.9929599415913106E-2</v>
      </c>
      <c r="AF75" s="336">
        <f t="shared" si="112"/>
        <v>3.9496191289177862E-2</v>
      </c>
      <c r="AG75" s="336">
        <f t="shared" si="112"/>
        <v>3.9085700789950439E-2</v>
      </c>
      <c r="AH75" s="336">
        <f t="shared" si="112"/>
        <v>3.8686229074786145E-2</v>
      </c>
      <c r="AI75" s="336">
        <f t="shared" si="112"/>
        <v>3.8308112359877196E-2</v>
      </c>
      <c r="AJ75" s="336">
        <f t="shared" si="112"/>
        <v>3.7927761945725433E-2</v>
      </c>
      <c r="AK75" s="336">
        <f t="shared" si="112"/>
        <v>3.7545105920390925E-2</v>
      </c>
      <c r="AL75" s="336">
        <f t="shared" si="112"/>
        <v>3.7160456859451456E-2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4.1774573415427445E-2</v>
      </c>
      <c r="N76" s="336">
        <f t="shared" si="113"/>
        <v>3.7880103802767517E-2</v>
      </c>
      <c r="O76" s="336">
        <f t="shared" si="113"/>
        <v>3.7312700951796091E-2</v>
      </c>
      <c r="P76" s="336">
        <f t="shared" si="113"/>
        <v>3.9960140940553807E-2</v>
      </c>
      <c r="Q76" s="336">
        <f t="shared" si="113"/>
        <v>3.6410660437417371E-2</v>
      </c>
      <c r="R76" s="336">
        <f t="shared" si="113"/>
        <v>3.6192646942705742E-2</v>
      </c>
      <c r="S76" s="336">
        <f t="shared" si="113"/>
        <v>3.3232041618495134E-2</v>
      </c>
      <c r="T76" s="336">
        <f t="shared" si="113"/>
        <v>3.6286077537359143E-2</v>
      </c>
      <c r="U76" s="336">
        <f t="shared" si="113"/>
        <v>4.0082166515487391E-2</v>
      </c>
      <c r="V76" s="336">
        <f t="shared" si="113"/>
        <v>4.340385081067745E-2</v>
      </c>
      <c r="W76" s="336">
        <f t="shared" si="113"/>
        <v>3.6326462533576576E-2</v>
      </c>
      <c r="X76" s="336">
        <f t="shared" si="113"/>
        <v>3.6702991099387801E-2</v>
      </c>
      <c r="Y76" s="336">
        <f t="shared" si="113"/>
        <v>3.6071679394691525E-2</v>
      </c>
      <c r="Z76" s="336">
        <f t="shared" si="113"/>
        <v>3.5378157870490451E-2</v>
      </c>
      <c r="AA76" s="336">
        <f t="shared" si="113"/>
        <v>3.4742722971321346E-2</v>
      </c>
      <c r="AB76" s="336">
        <f t="shared" si="113"/>
        <v>3.4157990381768262E-2</v>
      </c>
      <c r="AC76" s="336">
        <f t="shared" si="113"/>
        <v>3.3559806947722697E-2</v>
      </c>
      <c r="AD76" s="336">
        <f t="shared" si="113"/>
        <v>3.2949155567148745E-2</v>
      </c>
      <c r="AE76" s="336">
        <f t="shared" ref="AE76:AL76" si="114">AE29/AE$49</f>
        <v>3.2385553818109439E-2</v>
      </c>
      <c r="AF76" s="336">
        <f t="shared" si="114"/>
        <v>3.1801550370326032E-2</v>
      </c>
      <c r="AG76" s="336">
        <f t="shared" si="114"/>
        <v>3.1213073717438977E-2</v>
      </c>
      <c r="AH76" s="336">
        <f t="shared" si="114"/>
        <v>3.0620203503945571E-2</v>
      </c>
      <c r="AI76" s="336">
        <f t="shared" si="114"/>
        <v>3.0038979612365825E-2</v>
      </c>
      <c r="AJ76" s="336">
        <f t="shared" si="114"/>
        <v>2.9468209294666384E-2</v>
      </c>
      <c r="AK76" s="336">
        <f t="shared" si="114"/>
        <v>2.8895367339445147E-2</v>
      </c>
      <c r="AL76" s="336">
        <f t="shared" si="114"/>
        <v>2.8321392714541878E-2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2.0865332210161677E-2</v>
      </c>
      <c r="N77" s="336">
        <f t="shared" si="115"/>
        <v>1.9557801482186218E-2</v>
      </c>
      <c r="O77" s="336">
        <f t="shared" si="115"/>
        <v>2.1538585860250047E-2</v>
      </c>
      <c r="P77" s="336">
        <f t="shared" si="115"/>
        <v>2.0765233532614034E-2</v>
      </c>
      <c r="Q77" s="336">
        <f t="shared" si="115"/>
        <v>2.1647381586344685E-2</v>
      </c>
      <c r="R77" s="336">
        <f t="shared" si="115"/>
        <v>2.080125504291103E-2</v>
      </c>
      <c r="S77" s="336">
        <f t="shared" si="115"/>
        <v>2.0344215394242016E-2</v>
      </c>
      <c r="T77" s="336">
        <f t="shared" si="115"/>
        <v>2.1254856782697954E-2</v>
      </c>
      <c r="U77" s="336">
        <f t="shared" si="115"/>
        <v>1.7893710972284791E-2</v>
      </c>
      <c r="V77" s="336">
        <f t="shared" si="115"/>
        <v>1.7665501950974518E-2</v>
      </c>
      <c r="W77" s="336">
        <f t="shared" si="115"/>
        <v>1.8471492825810426E-2</v>
      </c>
      <c r="X77" s="336">
        <f t="shared" si="115"/>
        <v>1.886979732880225E-2</v>
      </c>
      <c r="Y77" s="336">
        <f t="shared" si="115"/>
        <v>1.8894585529076021E-2</v>
      </c>
      <c r="Z77" s="336">
        <f t="shared" si="115"/>
        <v>1.8708443611087738E-2</v>
      </c>
      <c r="AA77" s="336">
        <f t="shared" si="115"/>
        <v>1.850134331442442E-2</v>
      </c>
      <c r="AB77" s="336">
        <f t="shared" si="115"/>
        <v>1.8369194678577196E-2</v>
      </c>
      <c r="AC77" s="336">
        <f t="shared" si="115"/>
        <v>1.8303322722702905E-2</v>
      </c>
      <c r="AD77" s="336">
        <f t="shared" si="115"/>
        <v>1.8240912285331989E-2</v>
      </c>
      <c r="AE77" s="336">
        <f t="shared" ref="AE77:AL77" si="116">AE30/AE$49</f>
        <v>1.8188013231310016E-2</v>
      </c>
      <c r="AF77" s="336">
        <f t="shared" si="116"/>
        <v>1.8139071620678234E-2</v>
      </c>
      <c r="AG77" s="336">
        <f t="shared" si="116"/>
        <v>1.809266181450837E-2</v>
      </c>
      <c r="AH77" s="336">
        <f t="shared" si="116"/>
        <v>1.8042914765293294E-2</v>
      </c>
      <c r="AI77" s="336">
        <f t="shared" si="116"/>
        <v>1.7985056982520502E-2</v>
      </c>
      <c r="AJ77" s="336">
        <f t="shared" si="116"/>
        <v>1.7931399721822075E-2</v>
      </c>
      <c r="AK77" s="336">
        <f t="shared" si="116"/>
        <v>1.7897932292885593E-2</v>
      </c>
      <c r="AL77" s="336">
        <f t="shared" si="116"/>
        <v>1.78590791497511E-2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0.10077626135156391</v>
      </c>
      <c r="N79" s="337">
        <f t="shared" si="117"/>
        <v>0.10055642141296034</v>
      </c>
      <c r="O79" s="337">
        <f t="shared" si="117"/>
        <v>9.9579177523019702E-2</v>
      </c>
      <c r="P79" s="337">
        <f t="shared" si="117"/>
        <v>0.10090541230642711</v>
      </c>
      <c r="Q79" s="337">
        <f t="shared" si="117"/>
        <v>0.10005146479911294</v>
      </c>
      <c r="R79" s="337">
        <f t="shared" si="117"/>
        <v>9.8321940600129193E-2</v>
      </c>
      <c r="S79" s="337">
        <f t="shared" si="117"/>
        <v>0.10404789805883431</v>
      </c>
      <c r="T79" s="337">
        <f t="shared" si="117"/>
        <v>0.10258209533635713</v>
      </c>
      <c r="U79" s="337">
        <f t="shared" si="117"/>
        <v>9.616307515534718E-2</v>
      </c>
      <c r="V79" s="337">
        <f t="shared" si="117"/>
        <v>9.25924813063288E-2</v>
      </c>
      <c r="W79" s="337">
        <f t="shared" si="117"/>
        <v>9.1083381176772366E-2</v>
      </c>
      <c r="X79" s="337">
        <f t="shared" si="117"/>
        <v>8.9294402536871681E-2</v>
      </c>
      <c r="Y79" s="337">
        <f t="shared" si="117"/>
        <v>8.9389016197097937E-2</v>
      </c>
      <c r="Z79" s="337">
        <f t="shared" si="117"/>
        <v>8.9609612231904653E-2</v>
      </c>
      <c r="AA79" s="337">
        <f t="shared" si="117"/>
        <v>8.9855322165238422E-2</v>
      </c>
      <c r="AB79" s="337">
        <f t="shared" si="117"/>
        <v>9.0058732551381748E-2</v>
      </c>
      <c r="AC79" s="337">
        <f t="shared" si="117"/>
        <v>9.0276352208528463E-2</v>
      </c>
      <c r="AD79" s="337">
        <f t="shared" si="117"/>
        <v>9.0525900059625533E-2</v>
      </c>
      <c r="AE79" s="337">
        <f t="shared" ref="AE79:AL79" si="118">AE32/AE$49</f>
        <v>9.0810996782877504E-2</v>
      </c>
      <c r="AF79" s="337">
        <f t="shared" si="118"/>
        <v>9.1087988466074174E-2</v>
      </c>
      <c r="AG79" s="337">
        <f t="shared" si="118"/>
        <v>9.1323519636004769E-2</v>
      </c>
      <c r="AH79" s="337">
        <f t="shared" si="118"/>
        <v>9.1592746879326892E-2</v>
      </c>
      <c r="AI79" s="337">
        <f t="shared" si="118"/>
        <v>9.1846183649804347E-2</v>
      </c>
      <c r="AJ79" s="337">
        <f t="shared" si="118"/>
        <v>9.2142880968763316E-2</v>
      </c>
      <c r="AK79" s="337">
        <f t="shared" si="118"/>
        <v>9.2451683947750746E-2</v>
      </c>
      <c r="AL79" s="337">
        <f t="shared" si="118"/>
        <v>9.2752810308551883E-2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7.9572189334785021E-2</v>
      </c>
      <c r="N80" s="336">
        <f t="shared" si="119"/>
        <v>7.6964863307957682E-2</v>
      </c>
      <c r="O80" s="336">
        <f t="shared" si="119"/>
        <v>7.767038764835138E-2</v>
      </c>
      <c r="P80" s="336">
        <f t="shared" si="119"/>
        <v>7.8858172083863975E-2</v>
      </c>
      <c r="Q80" s="336">
        <f t="shared" si="119"/>
        <v>8.0344336656200943E-2</v>
      </c>
      <c r="R80" s="336">
        <f t="shared" si="119"/>
        <v>7.4309466951136049E-2</v>
      </c>
      <c r="S80" s="336">
        <f t="shared" si="119"/>
        <v>8.0761609821863548E-2</v>
      </c>
      <c r="T80" s="336">
        <f t="shared" si="119"/>
        <v>7.9585222348514187E-2</v>
      </c>
      <c r="U80" s="336">
        <f t="shared" si="119"/>
        <v>7.6028632051469078E-2</v>
      </c>
      <c r="V80" s="336">
        <f t="shared" si="119"/>
        <v>7.2152117174461544E-2</v>
      </c>
      <c r="W80" s="336">
        <f t="shared" si="119"/>
        <v>7.1645040633026694E-2</v>
      </c>
      <c r="X80" s="336">
        <f t="shared" si="119"/>
        <v>7.1680620421601296E-2</v>
      </c>
      <c r="Y80" s="336">
        <f t="shared" si="119"/>
        <v>7.1876294239064345E-2</v>
      </c>
      <c r="Z80" s="336">
        <f t="shared" si="119"/>
        <v>7.2169479413388041E-2</v>
      </c>
      <c r="AA80" s="336">
        <f t="shared" si="119"/>
        <v>7.246098695473209E-2</v>
      </c>
      <c r="AB80" s="336">
        <f t="shared" si="119"/>
        <v>7.2689483601206986E-2</v>
      </c>
      <c r="AC80" s="336">
        <f t="shared" si="119"/>
        <v>7.2935195089684046E-2</v>
      </c>
      <c r="AD80" s="336">
        <f t="shared" si="119"/>
        <v>7.320826782802943E-2</v>
      </c>
      <c r="AE80" s="336">
        <f t="shared" ref="AE80:AL80" si="120">AE33/AE$49</f>
        <v>7.352514546714306E-2</v>
      </c>
      <c r="AF80" s="336">
        <f t="shared" si="120"/>
        <v>7.3833837688742562E-2</v>
      </c>
      <c r="AG80" s="336">
        <f t="shared" si="120"/>
        <v>7.4105653402278079E-2</v>
      </c>
      <c r="AH80" s="336">
        <f t="shared" si="120"/>
        <v>7.440654668232298E-2</v>
      </c>
      <c r="AI80" s="336">
        <f t="shared" si="120"/>
        <v>7.469911950162246E-2</v>
      </c>
      <c r="AJ80" s="336">
        <f t="shared" si="120"/>
        <v>7.5034438378159388E-2</v>
      </c>
      <c r="AK80" s="336">
        <f t="shared" si="120"/>
        <v>7.5370414730352234E-2</v>
      </c>
      <c r="AL80" s="336">
        <f t="shared" si="120"/>
        <v>7.5690369201563981E-2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1.9639316650041042E-2</v>
      </c>
      <c r="N81" s="336">
        <f t="shared" si="121"/>
        <v>2.2525222179574665E-2</v>
      </c>
      <c r="O81" s="336">
        <f t="shared" si="121"/>
        <v>2.0867162253475572E-2</v>
      </c>
      <c r="P81" s="336">
        <f t="shared" si="121"/>
        <v>2.1122156781700398E-2</v>
      </c>
      <c r="Q81" s="336">
        <f t="shared" si="121"/>
        <v>1.8638069323885755E-2</v>
      </c>
      <c r="R81" s="336">
        <f t="shared" si="121"/>
        <v>2.3039624478938075E-2</v>
      </c>
      <c r="S81" s="336">
        <f t="shared" si="121"/>
        <v>2.2468485879184673E-2</v>
      </c>
      <c r="T81" s="336">
        <f t="shared" si="121"/>
        <v>2.2153796636684299E-2</v>
      </c>
      <c r="U81" s="336">
        <f t="shared" si="121"/>
        <v>1.9253577726844422E-2</v>
      </c>
      <c r="V81" s="336">
        <f t="shared" si="121"/>
        <v>1.9665842140711039E-2</v>
      </c>
      <c r="W81" s="336">
        <f t="shared" si="121"/>
        <v>1.8470373461349623E-2</v>
      </c>
      <c r="X81" s="336">
        <f t="shared" si="121"/>
        <v>1.692221572898233E-2</v>
      </c>
      <c r="Y81" s="336">
        <f t="shared" si="121"/>
        <v>1.6816490553737715E-2</v>
      </c>
      <c r="Z81" s="336">
        <f t="shared" si="121"/>
        <v>1.6739577641309469E-2</v>
      </c>
      <c r="AA81" s="336">
        <f t="shared" si="121"/>
        <v>1.6689156016430944E-2</v>
      </c>
      <c r="AB81" s="336">
        <f t="shared" si="121"/>
        <v>1.6657510569535461E-2</v>
      </c>
      <c r="AC81" s="336">
        <f t="shared" si="121"/>
        <v>1.6625055772471458E-2</v>
      </c>
      <c r="AD81" s="336">
        <f t="shared" si="121"/>
        <v>1.6597350227584958E-2</v>
      </c>
      <c r="AE81" s="336">
        <f t="shared" ref="AE81:AL81" si="122">AE34/AE$49</f>
        <v>1.656336729357856E-2</v>
      </c>
      <c r="AF81" s="336">
        <f t="shared" si="122"/>
        <v>1.6525347844272804E-2</v>
      </c>
      <c r="AG81" s="336">
        <f t="shared" si="122"/>
        <v>1.6485414455539891E-2</v>
      </c>
      <c r="AH81" s="336">
        <f t="shared" si="122"/>
        <v>1.6450122627006222E-2</v>
      </c>
      <c r="AI81" s="336">
        <f t="shared" si="122"/>
        <v>1.6409188544590014E-2</v>
      </c>
      <c r="AJ81" s="336">
        <f t="shared" si="122"/>
        <v>1.636471812404024E-2</v>
      </c>
      <c r="AK81" s="336">
        <f t="shared" si="122"/>
        <v>1.6335670776534077E-2</v>
      </c>
      <c r="AL81" s="336">
        <f t="shared" si="122"/>
        <v>1.6311256892776026E-2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1.5647553667378562E-3</v>
      </c>
      <c r="N82" s="336">
        <f t="shared" si="123"/>
        <v>1.0663359254279999E-3</v>
      </c>
      <c r="O82" s="336">
        <f t="shared" si="123"/>
        <v>1.0416276211927683E-3</v>
      </c>
      <c r="P82" s="336">
        <f t="shared" si="123"/>
        <v>9.250834408627307E-4</v>
      </c>
      <c r="Q82" s="336">
        <f t="shared" si="123"/>
        <v>1.0690588190262363E-3</v>
      </c>
      <c r="R82" s="336">
        <f t="shared" si="123"/>
        <v>9.7284917005505296E-4</v>
      </c>
      <c r="S82" s="336">
        <f t="shared" si="123"/>
        <v>8.1780235778610095E-4</v>
      </c>
      <c r="T82" s="336">
        <f t="shared" si="123"/>
        <v>8.4307635115864427E-4</v>
      </c>
      <c r="U82" s="336">
        <f t="shared" si="123"/>
        <v>8.8086537703367055E-4</v>
      </c>
      <c r="V82" s="336">
        <f t="shared" si="123"/>
        <v>7.7452199115621485E-4</v>
      </c>
      <c r="W82" s="336">
        <f t="shared" si="123"/>
        <v>9.6796708239606569E-4</v>
      </c>
      <c r="X82" s="336">
        <f t="shared" si="123"/>
        <v>6.9156638628805418E-4</v>
      </c>
      <c r="Y82" s="336">
        <f t="shared" si="123"/>
        <v>6.962314042958731E-4</v>
      </c>
      <c r="Z82" s="336">
        <f t="shared" si="123"/>
        <v>7.0055517720714105E-4</v>
      </c>
      <c r="AA82" s="336">
        <f t="shared" si="123"/>
        <v>7.051791940753889E-4</v>
      </c>
      <c r="AB82" s="336">
        <f t="shared" si="123"/>
        <v>7.1173838063929434E-4</v>
      </c>
      <c r="AC82" s="336">
        <f t="shared" si="123"/>
        <v>7.1610134637295248E-4</v>
      </c>
      <c r="AD82" s="336">
        <f t="shared" si="123"/>
        <v>7.2028200401114118E-4</v>
      </c>
      <c r="AE82" s="336">
        <f t="shared" ref="AE82:AL82" si="124">AE35/AE$49</f>
        <v>7.2248402215589302E-4</v>
      </c>
      <c r="AF82" s="336">
        <f t="shared" si="124"/>
        <v>7.2880293305880597E-4</v>
      </c>
      <c r="AG82" s="336">
        <f t="shared" si="124"/>
        <v>7.3245177818680033E-4</v>
      </c>
      <c r="AH82" s="336">
        <f t="shared" si="124"/>
        <v>7.360775699976885E-4</v>
      </c>
      <c r="AI82" s="336">
        <f t="shared" si="124"/>
        <v>7.378756035918818E-4</v>
      </c>
      <c r="AJ82" s="336">
        <f t="shared" si="124"/>
        <v>7.4372446656369466E-4</v>
      </c>
      <c r="AK82" s="336">
        <f t="shared" si="124"/>
        <v>7.4559844086443132E-4</v>
      </c>
      <c r="AL82" s="336">
        <f t="shared" si="124"/>
        <v>7.511842142118772E-4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7.8078391023793575E-2</v>
      </c>
      <c r="N84" s="337">
        <f t="shared" si="125"/>
        <v>8.2683420420742143E-2</v>
      </c>
      <c r="O84" s="337">
        <f t="shared" si="125"/>
        <v>8.5148142158256085E-2</v>
      </c>
      <c r="P84" s="337">
        <f t="shared" si="125"/>
        <v>8.1876878559926022E-2</v>
      </c>
      <c r="Q84" s="337">
        <f t="shared" si="125"/>
        <v>8.5221033504081459E-2</v>
      </c>
      <c r="R84" s="337">
        <f t="shared" si="125"/>
        <v>8.0435324297388852E-2</v>
      </c>
      <c r="S84" s="337">
        <f t="shared" si="125"/>
        <v>7.9313939927631694E-2</v>
      </c>
      <c r="T84" s="337">
        <f t="shared" si="125"/>
        <v>7.9716685201105197E-2</v>
      </c>
      <c r="U84" s="337">
        <f t="shared" si="125"/>
        <v>7.5344900504060022E-2</v>
      </c>
      <c r="V84" s="337">
        <f t="shared" si="125"/>
        <v>7.4052226882380445E-2</v>
      </c>
      <c r="W84" s="337">
        <f t="shared" si="125"/>
        <v>7.5444259650508896E-2</v>
      </c>
      <c r="X84" s="337">
        <f t="shared" si="125"/>
        <v>7.4954461460998725E-2</v>
      </c>
      <c r="Y84" s="337">
        <f t="shared" si="125"/>
        <v>7.4919126616115217E-2</v>
      </c>
      <c r="Z84" s="337">
        <f t="shared" si="125"/>
        <v>7.4822033614735009E-2</v>
      </c>
      <c r="AA84" s="337">
        <f t="shared" si="125"/>
        <v>7.4684417817000123E-2</v>
      </c>
      <c r="AB84" s="337">
        <f t="shared" si="125"/>
        <v>7.4498254233051689E-2</v>
      </c>
      <c r="AC84" s="337">
        <f t="shared" si="125"/>
        <v>7.4311197298086745E-2</v>
      </c>
      <c r="AD84" s="337">
        <f t="shared" si="125"/>
        <v>7.4140304571063881E-2</v>
      </c>
      <c r="AE84" s="337">
        <f t="shared" ref="AE84:AL84" si="126">AE37/AE$49</f>
        <v>7.3981287845154925E-2</v>
      </c>
      <c r="AF84" s="337">
        <f t="shared" si="126"/>
        <v>7.3833478388000653E-2</v>
      </c>
      <c r="AG84" s="337">
        <f t="shared" si="126"/>
        <v>7.3671107673241781E-2</v>
      </c>
      <c r="AH84" s="337">
        <f t="shared" si="126"/>
        <v>7.3587218938980736E-2</v>
      </c>
      <c r="AI84" s="337">
        <f t="shared" si="126"/>
        <v>7.3472742245970904E-2</v>
      </c>
      <c r="AJ84" s="337">
        <f t="shared" si="126"/>
        <v>7.3355711662929937E-2</v>
      </c>
      <c r="AK84" s="337">
        <f t="shared" si="126"/>
        <v>7.3203466884764049E-2</v>
      </c>
      <c r="AL84" s="337">
        <f t="shared" si="126"/>
        <v>7.3001794358871067E-2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6.2608606076877737E-2</v>
      </c>
      <c r="N85" s="336">
        <f t="shared" si="127"/>
        <v>6.6732367148471555E-2</v>
      </c>
      <c r="O85" s="336">
        <f t="shared" si="127"/>
        <v>6.8725407479036993E-2</v>
      </c>
      <c r="P85" s="336">
        <f t="shared" si="127"/>
        <v>6.5809895898559401E-2</v>
      </c>
      <c r="Q85" s="336">
        <f t="shared" si="127"/>
        <v>6.9645084014126335E-2</v>
      </c>
      <c r="R85" s="336">
        <f t="shared" si="127"/>
        <v>6.395302717297334E-2</v>
      </c>
      <c r="S85" s="336">
        <f t="shared" si="127"/>
        <v>6.2969945185039705E-2</v>
      </c>
      <c r="T85" s="336">
        <f t="shared" si="127"/>
        <v>6.1864682887836274E-2</v>
      </c>
      <c r="U85" s="336">
        <f t="shared" si="127"/>
        <v>5.7544188090910546E-2</v>
      </c>
      <c r="V85" s="336">
        <f t="shared" si="127"/>
        <v>5.7080664753110882E-2</v>
      </c>
      <c r="W85" s="336">
        <f t="shared" si="127"/>
        <v>5.7656492568968654E-2</v>
      </c>
      <c r="X85" s="336">
        <f t="shared" si="127"/>
        <v>5.6074907370350695E-2</v>
      </c>
      <c r="Y85" s="336">
        <f t="shared" si="127"/>
        <v>5.58085467108973E-2</v>
      </c>
      <c r="Z85" s="336">
        <f t="shared" si="127"/>
        <v>5.552121946233339E-2</v>
      </c>
      <c r="AA85" s="336">
        <f t="shared" si="127"/>
        <v>5.5210826539875107E-2</v>
      </c>
      <c r="AB85" s="336">
        <f t="shared" si="127"/>
        <v>5.4860701046605766E-2</v>
      </c>
      <c r="AC85" s="336">
        <f t="shared" si="127"/>
        <v>5.4512247844902814E-2</v>
      </c>
      <c r="AD85" s="336">
        <f t="shared" si="127"/>
        <v>5.4167430204982894E-2</v>
      </c>
      <c r="AE85" s="336">
        <f t="shared" ref="AE85:AL85" si="128">AE38/AE$49</f>
        <v>5.3823986174973408E-2</v>
      </c>
      <c r="AF85" s="336">
        <f t="shared" si="128"/>
        <v>5.3487201745158794E-2</v>
      </c>
      <c r="AG85" s="336">
        <f t="shared" si="128"/>
        <v>5.3135322001984883E-2</v>
      </c>
      <c r="AH85" s="336">
        <f t="shared" si="128"/>
        <v>5.2872864235655369E-2</v>
      </c>
      <c r="AI85" s="336">
        <f t="shared" si="128"/>
        <v>5.2584540275168998E-2</v>
      </c>
      <c r="AJ85" s="336">
        <f t="shared" si="128"/>
        <v>5.2280687044438043E-2</v>
      </c>
      <c r="AK85" s="336">
        <f t="shared" si="128"/>
        <v>5.1942407623015309E-2</v>
      </c>
      <c r="AL85" s="336">
        <f t="shared" si="128"/>
        <v>5.155116253723855E-2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1.5469784946915833E-2</v>
      </c>
      <c r="N86" s="336">
        <f t="shared" si="129"/>
        <v>1.5951053272270588E-2</v>
      </c>
      <c r="O86" s="336">
        <f t="shared" si="129"/>
        <v>1.6422734679219089E-2</v>
      </c>
      <c r="P86" s="336">
        <f t="shared" si="129"/>
        <v>1.6066982661366622E-2</v>
      </c>
      <c r="Q86" s="336">
        <f t="shared" si="129"/>
        <v>1.5575949489955113E-2</v>
      </c>
      <c r="R86" s="336">
        <f t="shared" si="129"/>
        <v>1.6482297124415513E-2</v>
      </c>
      <c r="S86" s="336">
        <f t="shared" si="129"/>
        <v>1.6343994742591982E-2</v>
      </c>
      <c r="T86" s="336">
        <f t="shared" si="129"/>
        <v>1.785200231326893E-2</v>
      </c>
      <c r="U86" s="336">
        <f t="shared" si="129"/>
        <v>1.7800712413149473E-2</v>
      </c>
      <c r="V86" s="336">
        <f t="shared" si="129"/>
        <v>1.6971562129269566E-2</v>
      </c>
      <c r="W86" s="336">
        <f t="shared" si="129"/>
        <v>1.7787767081540236E-2</v>
      </c>
      <c r="X86" s="336">
        <f t="shared" si="129"/>
        <v>1.8879554090648031E-2</v>
      </c>
      <c r="Y86" s="336">
        <f t="shared" si="129"/>
        <v>1.9110579905217921E-2</v>
      </c>
      <c r="Z86" s="336">
        <f t="shared" si="129"/>
        <v>1.9300814152401608E-2</v>
      </c>
      <c r="AA86" s="336">
        <f t="shared" si="129"/>
        <v>1.9473591277125016E-2</v>
      </c>
      <c r="AB86" s="336">
        <f t="shared" si="129"/>
        <v>1.963755318644592E-2</v>
      </c>
      <c r="AC86" s="336">
        <f t="shared" si="129"/>
        <v>1.9798949453183928E-2</v>
      </c>
      <c r="AD86" s="336">
        <f t="shared" si="129"/>
        <v>1.9972874366080993E-2</v>
      </c>
      <c r="AE86" s="336">
        <f t="shared" ref="AE86:AL86" si="130">AE39/AE$49</f>
        <v>2.0157301670181524E-2</v>
      </c>
      <c r="AF86" s="336">
        <f t="shared" si="130"/>
        <v>2.0346276642841866E-2</v>
      </c>
      <c r="AG86" s="336">
        <f t="shared" si="130"/>
        <v>2.0535785671256902E-2</v>
      </c>
      <c r="AH86" s="336">
        <f t="shared" si="130"/>
        <v>2.0714354703325371E-2</v>
      </c>
      <c r="AI86" s="336">
        <f t="shared" si="130"/>
        <v>2.0888201970801917E-2</v>
      </c>
      <c r="AJ86" s="336">
        <f t="shared" si="130"/>
        <v>2.1075024618491887E-2</v>
      </c>
      <c r="AK86" s="336">
        <f t="shared" si="130"/>
        <v>2.1261059261748746E-2</v>
      </c>
      <c r="AL86" s="336">
        <f t="shared" si="130"/>
        <v>2.1450631821632513E-2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8.5155376584962417E-2</v>
      </c>
      <c r="N88" s="337">
        <f t="shared" si="131"/>
        <v>8.1381777828023208E-2</v>
      </c>
      <c r="O88" s="337">
        <f t="shared" si="131"/>
        <v>8.391861451444535E-2</v>
      </c>
      <c r="P88" s="337">
        <f t="shared" si="131"/>
        <v>8.063451468242222E-2</v>
      </c>
      <c r="Q88" s="337">
        <f t="shared" si="131"/>
        <v>8.0806784707361884E-2</v>
      </c>
      <c r="R88" s="337">
        <f t="shared" si="131"/>
        <v>8.3519608203574666E-2</v>
      </c>
      <c r="S88" s="337">
        <f t="shared" si="131"/>
        <v>8.2215967136112636E-2</v>
      </c>
      <c r="T88" s="337">
        <f t="shared" si="131"/>
        <v>8.0295802160694735E-2</v>
      </c>
      <c r="U88" s="337">
        <f t="shared" si="131"/>
        <v>7.9543368009424353E-2</v>
      </c>
      <c r="V88" s="337">
        <f t="shared" si="131"/>
        <v>8.2672819188347735E-2</v>
      </c>
      <c r="W88" s="337">
        <f t="shared" si="131"/>
        <v>7.421264914061132E-2</v>
      </c>
      <c r="X88" s="337">
        <f t="shared" si="131"/>
        <v>7.6780633927324968E-2</v>
      </c>
      <c r="Y88" s="337">
        <f t="shared" si="131"/>
        <v>7.6397441871837266E-2</v>
      </c>
      <c r="Z88" s="337">
        <f t="shared" si="131"/>
        <v>7.598380660051797E-2</v>
      </c>
      <c r="AA88" s="337">
        <f t="shared" si="131"/>
        <v>7.5478081385710785E-2</v>
      </c>
      <c r="AB88" s="337">
        <f t="shared" si="131"/>
        <v>7.4915240445168396E-2</v>
      </c>
      <c r="AC88" s="337">
        <f t="shared" si="131"/>
        <v>7.4448403434401567E-2</v>
      </c>
      <c r="AD88" s="337">
        <f t="shared" si="131"/>
        <v>7.4004085479909998E-2</v>
      </c>
      <c r="AE88" s="337">
        <f t="shared" ref="AE88:AL88" si="132">AE41/AE$49</f>
        <v>7.3545716303808489E-2</v>
      </c>
      <c r="AF88" s="337">
        <f t="shared" si="132"/>
        <v>7.3048786541001554E-2</v>
      </c>
      <c r="AG88" s="337">
        <f t="shared" si="132"/>
        <v>7.2542160449742737E-2</v>
      </c>
      <c r="AH88" s="337">
        <f t="shared" si="132"/>
        <v>7.2011832376279672E-2</v>
      </c>
      <c r="AI88" s="337">
        <f t="shared" si="132"/>
        <v>7.1540144610751921E-2</v>
      </c>
      <c r="AJ88" s="337">
        <f t="shared" si="132"/>
        <v>7.1050197974352969E-2</v>
      </c>
      <c r="AK88" s="337">
        <f t="shared" si="132"/>
        <v>7.0502930938106084E-2</v>
      </c>
      <c r="AL88" s="337">
        <f t="shared" si="132"/>
        <v>6.9925378135889227E-2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4.5974885839395921E-2</v>
      </c>
      <c r="N89" s="336">
        <f t="shared" si="133"/>
        <v>4.408936144554363E-2</v>
      </c>
      <c r="O89" s="336">
        <f t="shared" si="133"/>
        <v>4.3308752594983312E-2</v>
      </c>
      <c r="P89" s="336">
        <f t="shared" si="133"/>
        <v>4.5052751023409943E-2</v>
      </c>
      <c r="Q89" s="336">
        <f t="shared" si="133"/>
        <v>4.4167687051600721E-2</v>
      </c>
      <c r="R89" s="336">
        <f t="shared" si="133"/>
        <v>4.411293456847E-2</v>
      </c>
      <c r="S89" s="336">
        <f t="shared" si="133"/>
        <v>4.2626117015202643E-2</v>
      </c>
      <c r="T89" s="336">
        <f t="shared" si="133"/>
        <v>4.2712127786130746E-2</v>
      </c>
      <c r="U89" s="336">
        <f t="shared" si="133"/>
        <v>4.2713820780906686E-2</v>
      </c>
      <c r="V89" s="336">
        <f t="shared" si="133"/>
        <v>4.1730438425157321E-2</v>
      </c>
      <c r="W89" s="336">
        <f t="shared" si="133"/>
        <v>3.727694911969117E-2</v>
      </c>
      <c r="X89" s="336">
        <f t="shared" si="133"/>
        <v>3.9184992175568839E-2</v>
      </c>
      <c r="Y89" s="336">
        <f t="shared" si="133"/>
        <v>3.8918426889725931E-2</v>
      </c>
      <c r="Z89" s="336">
        <f t="shared" si="133"/>
        <v>3.8610650474249747E-2</v>
      </c>
      <c r="AA89" s="336">
        <f t="shared" si="133"/>
        <v>3.8222175823808303E-2</v>
      </c>
      <c r="AB89" s="336">
        <f t="shared" si="133"/>
        <v>3.7768051496507513E-2</v>
      </c>
      <c r="AC89" s="336">
        <f t="shared" si="133"/>
        <v>3.7410317675600074E-2</v>
      </c>
      <c r="AD89" s="336">
        <f t="shared" si="133"/>
        <v>3.7074986653628121E-2</v>
      </c>
      <c r="AE89" s="336">
        <f t="shared" ref="AE89:AL89" si="134">AE42/AE$49</f>
        <v>3.6729398927029165E-2</v>
      </c>
      <c r="AF89" s="336">
        <f t="shared" si="134"/>
        <v>3.6343791795156642E-2</v>
      </c>
      <c r="AG89" s="336">
        <f t="shared" si="134"/>
        <v>3.595094902056966E-2</v>
      </c>
      <c r="AH89" s="336">
        <f t="shared" si="134"/>
        <v>3.5547087619714209E-2</v>
      </c>
      <c r="AI89" s="336">
        <f t="shared" si="134"/>
        <v>3.5195873100111692E-2</v>
      </c>
      <c r="AJ89" s="336">
        <f t="shared" si="134"/>
        <v>3.4827276712129374E-2</v>
      </c>
      <c r="AK89" s="336">
        <f t="shared" si="134"/>
        <v>3.4407202298845981E-2</v>
      </c>
      <c r="AL89" s="336">
        <f t="shared" si="134"/>
        <v>3.3958282463390159E-2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3.9180490745566496E-2</v>
      </c>
      <c r="N90" s="336">
        <f t="shared" si="135"/>
        <v>3.7292416382479585E-2</v>
      </c>
      <c r="O90" s="336">
        <f t="shared" si="135"/>
        <v>4.0609861919462024E-2</v>
      </c>
      <c r="P90" s="336">
        <f t="shared" si="135"/>
        <v>3.5581763659012285E-2</v>
      </c>
      <c r="Q90" s="336">
        <f t="shared" si="135"/>
        <v>3.6639097655761156E-2</v>
      </c>
      <c r="R90" s="336">
        <f t="shared" si="135"/>
        <v>3.940667363510466E-2</v>
      </c>
      <c r="S90" s="336">
        <f t="shared" si="135"/>
        <v>3.9589850120909993E-2</v>
      </c>
      <c r="T90" s="336">
        <f t="shared" si="135"/>
        <v>3.7583674374563981E-2</v>
      </c>
      <c r="U90" s="336">
        <f t="shared" si="135"/>
        <v>3.6829547228517674E-2</v>
      </c>
      <c r="V90" s="336">
        <f t="shared" si="135"/>
        <v>4.0942380763190414E-2</v>
      </c>
      <c r="W90" s="336">
        <f t="shared" si="135"/>
        <v>3.6935700020920142E-2</v>
      </c>
      <c r="X90" s="336">
        <f t="shared" si="135"/>
        <v>3.7595641751756129E-2</v>
      </c>
      <c r="Y90" s="336">
        <f t="shared" si="135"/>
        <v>3.7479014982111335E-2</v>
      </c>
      <c r="Z90" s="336">
        <f t="shared" si="135"/>
        <v>3.737315612626823E-2</v>
      </c>
      <c r="AA90" s="336">
        <f t="shared" si="135"/>
        <v>3.7255905561902482E-2</v>
      </c>
      <c r="AB90" s="336">
        <f t="shared" si="135"/>
        <v>3.7147188948660884E-2</v>
      </c>
      <c r="AC90" s="336">
        <f t="shared" si="135"/>
        <v>3.7038085758801499E-2</v>
      </c>
      <c r="AD90" s="336">
        <f t="shared" si="135"/>
        <v>3.692909882628187E-2</v>
      </c>
      <c r="AE90" s="336">
        <f t="shared" ref="AE90:AL90" si="136">AE43/AE$49</f>
        <v>3.6816317376779324E-2</v>
      </c>
      <c r="AF90" s="336">
        <f t="shared" si="136"/>
        <v>3.6704994745844911E-2</v>
      </c>
      <c r="AG90" s="336">
        <f t="shared" si="136"/>
        <v>3.6591211429173078E-2</v>
      </c>
      <c r="AH90" s="336">
        <f t="shared" si="136"/>
        <v>3.6464744756565456E-2</v>
      </c>
      <c r="AI90" s="336">
        <f t="shared" si="136"/>
        <v>3.6344271510640229E-2</v>
      </c>
      <c r="AJ90" s="336">
        <f t="shared" si="136"/>
        <v>3.6222921262223588E-2</v>
      </c>
      <c r="AK90" s="336">
        <f t="shared" si="136"/>
        <v>3.6095728639260104E-2</v>
      </c>
      <c r="AL90" s="336">
        <f t="shared" si="136"/>
        <v>3.5967095672499075E-2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0.12218501865760367</v>
      </c>
      <c r="N92" s="337">
        <f t="shared" si="137"/>
        <v>0.11499983802924192</v>
      </c>
      <c r="O92" s="337">
        <f t="shared" si="137"/>
        <v>0.11834760346000497</v>
      </c>
      <c r="P92" s="337">
        <f t="shared" si="137"/>
        <v>0.1125153537082712</v>
      </c>
      <c r="Q92" s="337">
        <f t="shared" si="137"/>
        <v>0.117112406457946</v>
      </c>
      <c r="R92" s="337">
        <f t="shared" si="137"/>
        <v>0.11834677866089166</v>
      </c>
      <c r="S92" s="337">
        <f t="shared" si="137"/>
        <v>0.11649514844996699</v>
      </c>
      <c r="T92" s="337">
        <f t="shared" si="137"/>
        <v>0.11339703038228206</v>
      </c>
      <c r="U92" s="337">
        <f t="shared" si="137"/>
        <v>0.11001678024207308</v>
      </c>
      <c r="V92" s="337">
        <f t="shared" si="137"/>
        <v>0.10965632885765157</v>
      </c>
      <c r="W92" s="337">
        <f t="shared" si="137"/>
        <v>0.10040341406163625</v>
      </c>
      <c r="X92" s="337">
        <f t="shared" si="137"/>
        <v>0.10384735518543455</v>
      </c>
      <c r="Y92" s="337">
        <f t="shared" si="137"/>
        <v>0.10408206395752628</v>
      </c>
      <c r="Z92" s="337">
        <f t="shared" si="137"/>
        <v>0.10350031562172883</v>
      </c>
      <c r="AA92" s="337">
        <f t="shared" si="137"/>
        <v>0.10282200595915809</v>
      </c>
      <c r="AB92" s="337">
        <f t="shared" si="137"/>
        <v>0.10253679716381875</v>
      </c>
      <c r="AC92" s="337">
        <f t="shared" si="137"/>
        <v>0.10215040587350904</v>
      </c>
      <c r="AD92" s="337">
        <f t="shared" si="137"/>
        <v>0.10162076814497942</v>
      </c>
      <c r="AE92" s="337">
        <f t="shared" ref="AE92:AL92" si="138">AE45/AE$49</f>
        <v>0.10112257292744578</v>
      </c>
      <c r="AF92" s="337">
        <f t="shared" si="138"/>
        <v>0.10064307004821178</v>
      </c>
      <c r="AG92" s="337">
        <f t="shared" si="138"/>
        <v>0.10016248156917142</v>
      </c>
      <c r="AH92" s="337">
        <f t="shared" si="138"/>
        <v>9.9628007687666567E-2</v>
      </c>
      <c r="AI92" s="337">
        <f t="shared" si="138"/>
        <v>9.9134417938721298E-2</v>
      </c>
      <c r="AJ92" s="337">
        <f t="shared" si="138"/>
        <v>9.8642555761376829E-2</v>
      </c>
      <c r="AK92" s="337">
        <f t="shared" si="138"/>
        <v>9.8150437289074785E-2</v>
      </c>
      <c r="AL92" s="337">
        <f t="shared" si="138"/>
        <v>9.7673167822463325E-2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2.4347885735534945E-2</v>
      </c>
      <c r="N93" s="336">
        <f t="shared" si="139"/>
        <v>2.267711008644668E-2</v>
      </c>
      <c r="O93" s="336">
        <f t="shared" si="139"/>
        <v>2.2101925898880739E-2</v>
      </c>
      <c r="P93" s="336">
        <f t="shared" si="139"/>
        <v>2.2602153791278091E-2</v>
      </c>
      <c r="Q93" s="336">
        <f t="shared" si="139"/>
        <v>2.4062621518932924E-2</v>
      </c>
      <c r="R93" s="336">
        <f t="shared" si="139"/>
        <v>2.4904995005031131E-2</v>
      </c>
      <c r="S93" s="336">
        <f t="shared" si="139"/>
        <v>2.3782806498124736E-2</v>
      </c>
      <c r="T93" s="336">
        <f t="shared" si="139"/>
        <v>2.0889398654890777E-2</v>
      </c>
      <c r="U93" s="336">
        <f t="shared" si="139"/>
        <v>2.2241006262594998E-2</v>
      </c>
      <c r="V93" s="336">
        <f t="shared" si="139"/>
        <v>2.1035409232711699E-2</v>
      </c>
      <c r="W93" s="336">
        <f t="shared" si="139"/>
        <v>1.8073730271294552E-2</v>
      </c>
      <c r="X93" s="336">
        <f t="shared" si="139"/>
        <v>2.9256210545362805E-2</v>
      </c>
      <c r="Y93" s="336">
        <f t="shared" si="139"/>
        <v>2.9443342733693357E-2</v>
      </c>
      <c r="Z93" s="336">
        <f t="shared" si="139"/>
        <v>2.9686648540783657E-2</v>
      </c>
      <c r="AA93" s="336">
        <f t="shared" si="139"/>
        <v>2.9917058452426159E-2</v>
      </c>
      <c r="AB93" s="336">
        <f t="shared" si="139"/>
        <v>3.0162569639707443E-2</v>
      </c>
      <c r="AC93" s="336">
        <f t="shared" si="139"/>
        <v>3.0402826068048429E-2</v>
      </c>
      <c r="AD93" s="336">
        <f t="shared" si="139"/>
        <v>3.0617029260272655E-2</v>
      </c>
      <c r="AE93" s="336">
        <f t="shared" ref="AE93:AL93" si="140">AE46/AE$49</f>
        <v>3.0825446386121686E-2</v>
      </c>
      <c r="AF93" s="336">
        <f t="shared" si="140"/>
        <v>3.1022981913096423E-2</v>
      </c>
      <c r="AG93" s="336">
        <f t="shared" si="140"/>
        <v>3.1207292012330464E-2</v>
      </c>
      <c r="AH93" s="336">
        <f t="shared" si="140"/>
        <v>3.1376939726331918E-2</v>
      </c>
      <c r="AI93" s="336">
        <f t="shared" si="140"/>
        <v>3.157879897230579E-2</v>
      </c>
      <c r="AJ93" s="336">
        <f t="shared" si="140"/>
        <v>3.1802077882943591E-2</v>
      </c>
      <c r="AK93" s="336">
        <f t="shared" si="140"/>
        <v>3.2050899318335269E-2</v>
      </c>
      <c r="AL93" s="336">
        <f t="shared" si="140"/>
        <v>3.2298761422627893E-2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9.7837132922068734E-2</v>
      </c>
      <c r="N94" s="336">
        <f t="shared" si="141"/>
        <v>9.2322727942795238E-2</v>
      </c>
      <c r="O94" s="336">
        <f t="shared" si="141"/>
        <v>9.6245677561124232E-2</v>
      </c>
      <c r="P94" s="336">
        <f t="shared" si="141"/>
        <v>8.9913199916993106E-2</v>
      </c>
      <c r="Q94" s="336">
        <f t="shared" si="141"/>
        <v>9.3049784939013072E-2</v>
      </c>
      <c r="R94" s="336">
        <f t="shared" si="141"/>
        <v>9.3441783655860533E-2</v>
      </c>
      <c r="S94" s="336">
        <f t="shared" si="141"/>
        <v>9.2712341951842248E-2</v>
      </c>
      <c r="T94" s="336">
        <f t="shared" si="141"/>
        <v>9.2507631727391293E-2</v>
      </c>
      <c r="U94" s="336">
        <f t="shared" si="141"/>
        <v>8.7775773979478083E-2</v>
      </c>
      <c r="V94" s="336">
        <f t="shared" si="141"/>
        <v>8.8620919624939884E-2</v>
      </c>
      <c r="W94" s="336">
        <f t="shared" si="141"/>
        <v>8.2329683790341696E-2</v>
      </c>
      <c r="X94" s="336">
        <f t="shared" si="141"/>
        <v>7.4591144640071744E-2</v>
      </c>
      <c r="Y94" s="336">
        <f t="shared" si="141"/>
        <v>7.4638721223832916E-2</v>
      </c>
      <c r="Z94" s="336">
        <f t="shared" si="141"/>
        <v>7.3813667080945181E-2</v>
      </c>
      <c r="AA94" s="336">
        <f t="shared" si="141"/>
        <v>7.2904947506731946E-2</v>
      </c>
      <c r="AB94" s="336">
        <f t="shared" si="141"/>
        <v>7.2374227524111309E-2</v>
      </c>
      <c r="AC94" s="336">
        <f t="shared" si="141"/>
        <v>7.1747579805460621E-2</v>
      </c>
      <c r="AD94" s="336">
        <f t="shared" si="141"/>
        <v>7.1003738884706777E-2</v>
      </c>
      <c r="AE94" s="336">
        <f t="shared" ref="AE94:AL94" si="142">AE47/AE$49</f>
        <v>7.0297126541324098E-2</v>
      </c>
      <c r="AF94" s="336">
        <f t="shared" si="142"/>
        <v>6.962008813511536E-2</v>
      </c>
      <c r="AG94" s="336">
        <f t="shared" si="142"/>
        <v>6.8955189556840948E-2</v>
      </c>
      <c r="AH94" s="336">
        <f t="shared" si="142"/>
        <v>6.8251067961334649E-2</v>
      </c>
      <c r="AI94" s="336">
        <f t="shared" si="142"/>
        <v>6.7555618966415515E-2</v>
      </c>
      <c r="AJ94" s="336">
        <f t="shared" si="142"/>
        <v>6.6840477878433224E-2</v>
      </c>
      <c r="AK94" s="336">
        <f t="shared" si="142"/>
        <v>6.6099537970739516E-2</v>
      </c>
      <c r="AL94" s="336">
        <f t="shared" si="142"/>
        <v>6.5374406399835439E-2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The Marches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The Marches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The Marches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The Marches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The Marches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The Marches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The Marches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The Marches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The Marches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The Marches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The Marches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The Marches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The Marches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4.9506242615795131</v>
      </c>
      <c r="Y4" s="11">
        <f>'Occ T1'!D8-'Occ T1'!C8</f>
        <v>1.0461894574657222</v>
      </c>
      <c r="Z4" s="11">
        <f>'Occ T1'!E8-'Occ T1'!D8</f>
        <v>-1.839342094827451</v>
      </c>
      <c r="AA4" s="11">
        <f>'Occ T1'!F8-'Occ T1'!E8</f>
        <v>4.0896496601925278</v>
      </c>
      <c r="AB4" s="11">
        <f>'Occ T1'!D8-'Occ T1'!B8</f>
        <v>5.9968137190452353</v>
      </c>
      <c r="AC4" s="11">
        <f>'Occ T1'!F8-'Occ T1'!D8</f>
        <v>2.2503075653650768</v>
      </c>
    </row>
    <row r="5" spans="1:29" x14ac:dyDescent="0.2">
      <c r="W5" s="10" t="str">
        <f>name!E5</f>
        <v>Professional occupations</v>
      </c>
      <c r="X5" s="11">
        <f>'Occ T1'!C9-'Occ T1'!B9</f>
        <v>10.364764144090749</v>
      </c>
      <c r="Y5" s="11">
        <f>'Occ T1'!D9-'Occ T1'!C9</f>
        <v>3.4801651049891262</v>
      </c>
      <c r="Z5" s="11">
        <f>'Occ T1'!E9-'Occ T1'!D9</f>
        <v>4.977738063510202</v>
      </c>
      <c r="AA5" s="11">
        <f>'Occ T1'!F9-'Occ T1'!E9</f>
        <v>9.4255669595772105</v>
      </c>
      <c r="AB5" s="11">
        <f>'Occ T1'!D9-'Occ T1'!B9</f>
        <v>13.844929249079875</v>
      </c>
      <c r="AC5" s="11">
        <f>'Occ T1'!F9-'Occ T1'!D9</f>
        <v>14.403305023087412</v>
      </c>
    </row>
    <row r="6" spans="1:29" x14ac:dyDescent="0.2">
      <c r="W6" s="10" t="str">
        <f>name!E6</f>
        <v>Associate professional occupations</v>
      </c>
      <c r="X6" s="11">
        <f>'Occ T1'!C10-'Occ T1'!B10</f>
        <v>4.0660432042458439</v>
      </c>
      <c r="Y6" s="11">
        <f>'Occ T1'!D10-'Occ T1'!C10</f>
        <v>1.4955962940445957</v>
      </c>
      <c r="Z6" s="11">
        <f>'Occ T1'!E10-'Occ T1'!D10</f>
        <v>2.5707565387207936</v>
      </c>
      <c r="AA6" s="11">
        <f>'Occ T1'!F10-'Occ T1'!E10</f>
        <v>5.0738843770306303</v>
      </c>
      <c r="AB6" s="11">
        <f>'Occ T1'!D10-'Occ T1'!B10</f>
        <v>5.5616394982904396</v>
      </c>
      <c r="AC6" s="11">
        <f>'Occ T1'!F10-'Occ T1'!D10</f>
        <v>7.6446409157514239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-1.3225516175006078</v>
      </c>
      <c r="Y7" s="11">
        <f>'Occ T1'!D11-'Occ T1'!C11</f>
        <v>1.0355598626868527</v>
      </c>
      <c r="Z7" s="11">
        <f>'Occ T1'!E11-'Occ T1'!D11</f>
        <v>0.93293744350403074</v>
      </c>
      <c r="AA7" s="11">
        <f>'Occ T1'!F11-'Occ T1'!E11</f>
        <v>-1.9742100713800781</v>
      </c>
      <c r="AB7" s="11">
        <f>'Occ T1'!D11-'Occ T1'!B11</f>
        <v>-0.28699175481375505</v>
      </c>
      <c r="AC7" s="11">
        <f>'Occ T1'!F11-'Occ T1'!D11</f>
        <v>-1.0412726278760474</v>
      </c>
    </row>
    <row r="8" spans="1:29" x14ac:dyDescent="0.2">
      <c r="W8" s="10" t="str">
        <f>name!E8</f>
        <v>Skilled trades occupations</v>
      </c>
      <c r="X8" s="11">
        <f>'Occ T1'!C12-'Occ T1'!B12</f>
        <v>2.8524207831233497</v>
      </c>
      <c r="Y8" s="11">
        <f>'Occ T1'!D12-'Occ T1'!C12</f>
        <v>-7.2300749308256798</v>
      </c>
      <c r="Z8" s="11">
        <f>'Occ T1'!E12-'Occ T1'!D12</f>
        <v>-0.6569225838817232</v>
      </c>
      <c r="AA8" s="11">
        <f>'Occ T1'!F12-'Occ T1'!E12</f>
        <v>-2.2990400525911596</v>
      </c>
      <c r="AB8" s="11">
        <f>'Occ T1'!D12-'Occ T1'!B12</f>
        <v>-4.3776541477023301</v>
      </c>
      <c r="AC8" s="11">
        <f>'Occ T1'!F12-'Occ T1'!D12</f>
        <v>-2.9559626364728828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1.5402174262270307E-2</v>
      </c>
      <c r="Y9" s="11">
        <f>'Occ T1'!D13-'Occ T1'!C13</f>
        <v>-1.4563645347486585</v>
      </c>
      <c r="Z9" s="11">
        <f>'Occ T1'!E13-'Occ T1'!D13</f>
        <v>0.50160217157678488</v>
      </c>
      <c r="AA9" s="11">
        <f>'Occ T1'!F13-'Occ T1'!E13</f>
        <v>2.5281367583869567</v>
      </c>
      <c r="AB9" s="11">
        <f>'Occ T1'!D13-'Occ T1'!B13</f>
        <v>-1.4409623604863881</v>
      </c>
      <c r="AC9" s="11">
        <f>'Occ T1'!F13-'Occ T1'!D13</f>
        <v>3.0297389299637416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-0.59873002621192484</v>
      </c>
      <c r="Y10" s="11">
        <f>'Occ T1'!D14-'Occ T1'!C14</f>
        <v>-0.25394188105741122</v>
      </c>
      <c r="Z10" s="11">
        <f>'Occ T1'!E14-'Occ T1'!D14</f>
        <v>0.3804512711519763</v>
      </c>
      <c r="AA10" s="11">
        <f>'Occ T1'!F14-'Occ T1'!E14</f>
        <v>0.6876926188450021</v>
      </c>
      <c r="AB10" s="11">
        <f>'Occ T1'!D14-'Occ T1'!B14</f>
        <v>-0.85267190726933606</v>
      </c>
      <c r="AC10" s="11">
        <f>'Occ T1'!F14-'Occ T1'!D14</f>
        <v>1.0681438899969784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1.462201606063207</v>
      </c>
      <c r="Y11" s="11">
        <f>'Occ T1'!D15-'Occ T1'!C15</f>
        <v>-3.7930086832089422</v>
      </c>
      <c r="Z11" s="11">
        <f>'Occ T1'!E15-'Occ T1'!D15</f>
        <v>0.96218877820780335</v>
      </c>
      <c r="AA11" s="11">
        <f>'Occ T1'!F15-'Occ T1'!E15</f>
        <v>-0.62164399755604904</v>
      </c>
      <c r="AB11" s="11">
        <f>'Occ T1'!D15-'Occ T1'!B15</f>
        <v>-2.3308070771457352</v>
      </c>
      <c r="AC11" s="11">
        <f>'Occ T1'!F15-'Occ T1'!D15</f>
        <v>0.34054478065175431</v>
      </c>
    </row>
    <row r="12" spans="1:29" x14ac:dyDescent="0.2">
      <c r="W12" s="10" t="str">
        <f>name!E12</f>
        <v>Elementary occupations</v>
      </c>
      <c r="X12" s="11">
        <f>'Occ T1'!C16-'Occ T1'!B16</f>
        <v>-0.62817452965258269</v>
      </c>
      <c r="Y12" s="11">
        <f>'Occ T1'!D16-'Occ T1'!C16</f>
        <v>-4.3411206893454448</v>
      </c>
      <c r="Z12" s="11">
        <f>'Occ T1'!E16-'Occ T1'!D16</f>
        <v>1.7275904120375714</v>
      </c>
      <c r="AA12" s="11">
        <f>'Occ T1'!F16-'Occ T1'!E16</f>
        <v>-0.11003625250531712</v>
      </c>
      <c r="AB12" s="11">
        <f>'Occ T1'!D16-'Occ T1'!B16</f>
        <v>-4.9692952189980275</v>
      </c>
      <c r="AC12" s="11">
        <f>'Occ T1'!F16-'Occ T1'!D16</f>
        <v>1.6175541595322542</v>
      </c>
    </row>
    <row r="14" spans="1:29" x14ac:dyDescent="0.2">
      <c r="W14" s="10" t="str">
        <f>name!E3</f>
        <v>All occupations</v>
      </c>
      <c r="X14" s="11">
        <f>'Occ T1'!C18-'Occ T1'!B18</f>
        <v>21.16199999999975</v>
      </c>
      <c r="Y14" s="11">
        <f>'Occ T1'!D18-'Occ T1'!C18</f>
        <v>-10.016999999999825</v>
      </c>
      <c r="Z14" s="11">
        <f>'Occ T1'!E18-'Occ T1'!D18</f>
        <v>9.5569999999999595</v>
      </c>
      <c r="AA14" s="11">
        <f>'Occ T1'!F18-'Occ T1'!E18</f>
        <v>16.799999999999784</v>
      </c>
      <c r="AB14" s="11">
        <f>'Occ T1'!D18-'Occ T1'!B18</f>
        <v>11.144999999999925</v>
      </c>
      <c r="AC14" s="11">
        <f>'Occ T1'!F18-'Occ T1'!D18</f>
        <v>26.356999999999744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The Marches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2.2503075653650768</v>
      </c>
      <c r="O3" s="11">
        <f>'Occ T1'!AB64</f>
        <v>1.6901004132056485</v>
      </c>
      <c r="P3" s="11">
        <f>'Occ T1'!Q64</f>
        <v>0.56020715215945671</v>
      </c>
    </row>
    <row r="4" spans="1:16" x14ac:dyDescent="0.2">
      <c r="M4" s="10" t="str">
        <f>name!E5</f>
        <v>Professional occupations</v>
      </c>
      <c r="N4" s="11">
        <f>'Occ T1'!F65</f>
        <v>14.403305023087412</v>
      </c>
      <c r="O4" s="11">
        <f>'Occ T1'!AB65</f>
        <v>6.2690127259384241</v>
      </c>
      <c r="P4" s="11">
        <f>'Occ T1'!Q65</f>
        <v>8.1342922971488534</v>
      </c>
    </row>
    <row r="5" spans="1:16" x14ac:dyDescent="0.2">
      <c r="M5" s="10" t="str">
        <f>name!E6</f>
        <v>Associate professional occupations</v>
      </c>
      <c r="N5" s="11">
        <f>'Occ T1'!F66</f>
        <v>7.6446409157514239</v>
      </c>
      <c r="O5" s="11">
        <f>'Occ T1'!AB66</f>
        <v>7.559394056496096</v>
      </c>
      <c r="P5" s="11">
        <f>'Occ T1'!Q66</f>
        <v>8.5246859255363461E-2</v>
      </c>
    </row>
    <row r="6" spans="1:16" x14ac:dyDescent="0.2">
      <c r="M6" s="10" t="str">
        <f>name!E7</f>
        <v>Administrative and secretarial occupations</v>
      </c>
      <c r="N6" s="11">
        <f>'Occ T1'!F67</f>
        <v>-1.0412726278760474</v>
      </c>
      <c r="O6" s="11">
        <f>'Occ T1'!AB67</f>
        <v>-3.8639926376120286</v>
      </c>
      <c r="P6" s="11">
        <f>'Occ T1'!Q67</f>
        <v>2.8227200097360932</v>
      </c>
    </row>
    <row r="7" spans="1:16" x14ac:dyDescent="0.2">
      <c r="M7" s="10" t="str">
        <f>name!E8</f>
        <v>Skilled trades occupations</v>
      </c>
      <c r="N7" s="11">
        <f>'Occ T1'!F68</f>
        <v>-2.9559626364728828</v>
      </c>
      <c r="O7" s="11">
        <f>'Occ T1'!AB68</f>
        <v>0.61618030881598607</v>
      </c>
      <c r="P7" s="11">
        <f>'Occ T1'!Q68</f>
        <v>-3.5721429452888813</v>
      </c>
    </row>
    <row r="8" spans="1:16" x14ac:dyDescent="0.2">
      <c r="M8" s="10" t="str">
        <f>name!E9</f>
        <v>Caring, leisure and other service occupations</v>
      </c>
      <c r="N8" s="11">
        <f>'Occ T1'!F69</f>
        <v>3.0297389299637416</v>
      </c>
      <c r="O8" s="11">
        <f>'Occ T1'!AB69</f>
        <v>2.1097080778091559</v>
      </c>
      <c r="P8" s="11">
        <f>'Occ T1'!Q69</f>
        <v>0.92003085215459279</v>
      </c>
    </row>
    <row r="9" spans="1:16" x14ac:dyDescent="0.2">
      <c r="M9" s="10" t="str">
        <f>name!E10</f>
        <v>Sales and customer service occupations</v>
      </c>
      <c r="N9" s="11">
        <f>'Occ T1'!F70</f>
        <v>1.0681438899969784</v>
      </c>
      <c r="O9" s="11">
        <f>'Occ T1'!AB70</f>
        <v>-8.0840992589699567E-2</v>
      </c>
      <c r="P9" s="11">
        <f>'Occ T1'!Q70</f>
        <v>1.1489848825867526</v>
      </c>
    </row>
    <row r="10" spans="1:16" x14ac:dyDescent="0.2">
      <c r="M10" s="10" t="str">
        <f>name!E11</f>
        <v>Process, plant and machine operatives</v>
      </c>
      <c r="N10" s="11">
        <f>'Occ T1'!F71</f>
        <v>0.34054478065175431</v>
      </c>
      <c r="O10" s="11">
        <f>'Occ T1'!AB71</f>
        <v>0.76263666431384047</v>
      </c>
      <c r="P10" s="11">
        <f>'Occ T1'!Q71</f>
        <v>-0.42209188366208394</v>
      </c>
    </row>
    <row r="11" spans="1:16" x14ac:dyDescent="0.2">
      <c r="M11" s="10" t="str">
        <f>name!E12</f>
        <v>Elementary occupations</v>
      </c>
      <c r="N11" s="11">
        <f>'Occ T1'!F72</f>
        <v>1.6175541595322542</v>
      </c>
      <c r="O11" s="11">
        <f>'Occ T1'!AB72</f>
        <v>0.21128910822329061</v>
      </c>
      <c r="P11" s="11">
        <f>'Occ T1'!Q72</f>
        <v>1.4062650513089778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26.356999999999744</v>
      </c>
      <c r="O13" s="11">
        <f>'Occ T1'!AB74</f>
        <v>15.273487724600699</v>
      </c>
      <c r="P13" s="11">
        <f>'Occ T1'!Q74</f>
        <v>11.08351227539913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The Marches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0.64941644026251133</v>
      </c>
      <c r="O3" s="11">
        <f>'Occ T5'!H44</f>
        <v>0.99035002519856441</v>
      </c>
      <c r="P3" s="11">
        <f>'Occ T5'!G44</f>
        <v>0.61054109990404015</v>
      </c>
    </row>
    <row r="4" spans="1:16" x14ac:dyDescent="0.2">
      <c r="M4" s="10" t="str">
        <f>name!E5</f>
        <v>Professional occupations</v>
      </c>
      <c r="N4" s="11">
        <f>'Occ T5'!I45</f>
        <v>-0.45731614256162345</v>
      </c>
      <c r="O4" s="11">
        <f>'Occ T5'!H45</f>
        <v>3.2187248580125249</v>
      </c>
      <c r="P4" s="11">
        <f>'Occ T5'!G45</f>
        <v>11.641896307636365</v>
      </c>
    </row>
    <row r="5" spans="1:16" x14ac:dyDescent="0.2">
      <c r="M5" s="10" t="str">
        <f>name!E6</f>
        <v>Associate professional occupations</v>
      </c>
      <c r="N5" s="11">
        <f>'Occ T5'!I46</f>
        <v>0.22210626002754807</v>
      </c>
      <c r="O5" s="11">
        <f>'Occ T5'!H46</f>
        <v>2.6890654756628347</v>
      </c>
      <c r="P5" s="11">
        <f>'Occ T5'!G46</f>
        <v>4.7334691800611388</v>
      </c>
    </row>
    <row r="6" spans="1:16" x14ac:dyDescent="0.2">
      <c r="M6" s="10" t="str">
        <f>name!E7</f>
        <v>Administrative and secretarial occupations</v>
      </c>
      <c r="N6" s="11">
        <f>'Occ T5'!I47</f>
        <v>-0.12631121936646128</v>
      </c>
      <c r="O6" s="11">
        <f>'Occ T5'!H47</f>
        <v>-1.3880517356761466</v>
      </c>
      <c r="P6" s="11">
        <f>'Occ T5'!G47</f>
        <v>0.47309032716665911</v>
      </c>
    </row>
    <row r="7" spans="1:16" x14ac:dyDescent="0.2">
      <c r="M7" s="10" t="str">
        <f>name!E8</f>
        <v>Skilled trades occupations</v>
      </c>
      <c r="N7" s="11">
        <f>'Occ T5'!I48</f>
        <v>0.1826703832930523</v>
      </c>
      <c r="O7" s="11">
        <f>'Occ T5'!H48</f>
        <v>0.91682394866625749</v>
      </c>
      <c r="P7" s="11">
        <f>'Occ T5'!G48</f>
        <v>-4.0554569684322423</v>
      </c>
    </row>
    <row r="8" spans="1:16" x14ac:dyDescent="0.2">
      <c r="M8" s="10" t="str">
        <f>name!E9</f>
        <v>Caring, leisure and other service occupations</v>
      </c>
      <c r="N8" s="11">
        <f>'Occ T5'!I49</f>
        <v>0.67092802872150425</v>
      </c>
      <c r="O8" s="11">
        <f>'Occ T5'!H49</f>
        <v>1.5507664753418027E-2</v>
      </c>
      <c r="P8" s="11">
        <f>'Occ T5'!G49</f>
        <v>2.343303236488838</v>
      </c>
    </row>
    <row r="9" spans="1:16" x14ac:dyDescent="0.2">
      <c r="M9" s="10" t="str">
        <f>name!E10</f>
        <v>Sales and customer service occupations</v>
      </c>
      <c r="N9" s="11">
        <f>'Occ T5'!I50</f>
        <v>-0.19467278909838714</v>
      </c>
      <c r="O9" s="11">
        <f>'Occ T5'!H50</f>
        <v>0.88689382541616091</v>
      </c>
      <c r="P9" s="11">
        <f>'Occ T5'!G50</f>
        <v>0.3759228536792758</v>
      </c>
    </row>
    <row r="10" spans="1:16" x14ac:dyDescent="0.2">
      <c r="M10" s="10" t="str">
        <f>name!E11</f>
        <v>Process, plant and machine operatives</v>
      </c>
      <c r="N10" s="11">
        <f>'Occ T5'!I51</f>
        <v>0.92498644299767196</v>
      </c>
      <c r="O10" s="11">
        <f>'Occ T5'!H51</f>
        <v>1.030012089777097</v>
      </c>
      <c r="P10" s="11">
        <f>'Occ T5'!G51</f>
        <v>-1.6144537521230404</v>
      </c>
    </row>
    <row r="11" spans="1:16" x14ac:dyDescent="0.2">
      <c r="M11" s="10" t="str">
        <f>name!E12</f>
        <v>Elementary occupations</v>
      </c>
      <c r="N11" s="11">
        <f>'Occ T5'!I52</f>
        <v>1.1692167182866489</v>
      </c>
      <c r="O11" s="11">
        <f>'Occ T5'!H52</f>
        <v>-1.1016695053129695</v>
      </c>
      <c r="P11" s="11">
        <f>'Occ T5'!G52</f>
        <v>1.5500069465585771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3.0410241225624688</v>
      </c>
      <c r="O13" s="11">
        <f>'Occ T5'!H54</f>
        <v>7.2576566464977361</v>
      </c>
      <c r="P13" s="11">
        <f>'Occ T5'!G54</f>
        <v>16.058319230939617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0.22233835859033846</v>
      </c>
      <c r="O18" s="11">
        <f>'Occ T5'!AN44</f>
        <v>0.69770675374430358</v>
      </c>
      <c r="P18" s="11">
        <f>'Occ T5'!AM44</f>
        <v>0.77005530087099583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0.16662998404177687</v>
      </c>
      <c r="O19" s="11">
        <f>'Occ T5'!AN45</f>
        <v>1.9904821980141207</v>
      </c>
      <c r="P19" s="11">
        <f>'Occ T5'!AM45</f>
        <v>4.1119005438825447</v>
      </c>
    </row>
    <row r="20" spans="13:16" x14ac:dyDescent="0.2">
      <c r="M20" s="10" t="str">
        <f t="shared" si="0"/>
        <v>Associate professional occupations</v>
      </c>
      <c r="N20" s="11">
        <f>'Occ T5'!AO46</f>
        <v>2.5534451839685168E-2</v>
      </c>
      <c r="O20" s="11">
        <f>'Occ T5'!AN46</f>
        <v>2.4403041667924423</v>
      </c>
      <c r="P20" s="11">
        <f>'Occ T5'!AM46</f>
        <v>5.0935554378639729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-0.2960805688904431</v>
      </c>
      <c r="O21" s="11">
        <f>'Occ T5'!AN47</f>
        <v>-1.5991897000759092</v>
      </c>
      <c r="P21" s="11">
        <f>'Occ T5'!AM47</f>
        <v>-1.9687223686456896</v>
      </c>
    </row>
    <row r="22" spans="13:16" x14ac:dyDescent="0.2">
      <c r="M22" s="10" t="str">
        <f t="shared" si="0"/>
        <v>Skilled trades occupations</v>
      </c>
      <c r="N22" s="11">
        <f>'Occ T5'!AO48</f>
        <v>0.19445549187580569</v>
      </c>
      <c r="O22" s="11">
        <f>'Occ T5'!AN48</f>
        <v>0.24771820405144118</v>
      </c>
      <c r="P22" s="11">
        <f>'Occ T5'!AM48</f>
        <v>0.17400661288873898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0.43318582955460561</v>
      </c>
      <c r="O23" s="11">
        <f>'Occ T5'!AN49</f>
        <v>-0.42102397320400087</v>
      </c>
      <c r="P23" s="11">
        <f>'Occ T5'!AM49</f>
        <v>2.0975462214585594</v>
      </c>
    </row>
    <row r="24" spans="13:16" x14ac:dyDescent="0.2">
      <c r="M24" s="10" t="str">
        <f t="shared" si="0"/>
        <v>Sales and customer service occupations</v>
      </c>
      <c r="N24" s="11">
        <f>'Occ T5'!AO50</f>
        <v>-0.13778086229013109</v>
      </c>
      <c r="O24" s="11">
        <f>'Occ T5'!AN50</f>
        <v>0.22773564238953981</v>
      </c>
      <c r="P24" s="11">
        <f>'Occ T5'!AM50</f>
        <v>-0.1707957726890954</v>
      </c>
    </row>
    <row r="25" spans="13:16" x14ac:dyDescent="0.2">
      <c r="M25" s="10" t="str">
        <f t="shared" si="0"/>
        <v>Process, plant and machine operatives</v>
      </c>
      <c r="N25" s="11">
        <f>'Occ T5'!AO51</f>
        <v>8.3812005523813016E-2</v>
      </c>
      <c r="O25" s="11">
        <f>'Occ T5'!AN51</f>
        <v>0.45983728400420354</v>
      </c>
      <c r="P25" s="11">
        <f>'Occ T5'!AM51</f>
        <v>0.21898737478582175</v>
      </c>
    </row>
    <row r="26" spans="13:16" x14ac:dyDescent="0.2">
      <c r="M26" s="10" t="str">
        <f t="shared" si="0"/>
        <v>Elementary occupations</v>
      </c>
      <c r="N26" s="11">
        <f>'Occ T5'!AO52</f>
        <v>0.55714007762780282</v>
      </c>
      <c r="O26" s="11">
        <f>'Occ T5'!AN52</f>
        <v>-0.80449975363172044</v>
      </c>
      <c r="P26" s="11">
        <f>'Occ T5'!AM52</f>
        <v>0.45864878422719935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1.2492347678732543</v>
      </c>
      <c r="O28" s="11">
        <f>'Occ T5'!AN54</f>
        <v>3.2390708220844289</v>
      </c>
      <c r="P28" s="11">
        <f>'Occ T5'!AM54</f>
        <v>10.785182134643023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0.42707808167217731</v>
      </c>
      <c r="O33" s="11">
        <f>'Occ T5'!X44</f>
        <v>0.29264327145425817</v>
      </c>
      <c r="P33" s="11">
        <f>'Occ T5'!W44</f>
        <v>-0.15951420096698143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-0.62394612660340254</v>
      </c>
      <c r="O34" s="11">
        <f>'Occ T5'!X45</f>
        <v>1.2282426599984086</v>
      </c>
      <c r="P34" s="11">
        <f>'Occ T5'!W45</f>
        <v>7.5299957637538419</v>
      </c>
    </row>
    <row r="35" spans="1:16" x14ac:dyDescent="0.2">
      <c r="M35" s="10" t="str">
        <f t="shared" si="1"/>
        <v>Associate professional occupations</v>
      </c>
      <c r="N35" s="11">
        <f>'Occ T5'!Y46</f>
        <v>0.19657180818786379</v>
      </c>
      <c r="O35" s="11">
        <f>'Occ T5'!X46</f>
        <v>0.24876130887038883</v>
      </c>
      <c r="P35" s="11">
        <f>'Occ T5'!W46</f>
        <v>-0.36008625780286252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0.16976934952398176</v>
      </c>
      <c r="O36" s="11">
        <f>'Occ T5'!X47</f>
        <v>0.21113796439975507</v>
      </c>
      <c r="P36" s="11">
        <f>'Occ T5'!W47</f>
        <v>2.4418126958123487</v>
      </c>
    </row>
    <row r="37" spans="1:16" x14ac:dyDescent="0.2">
      <c r="M37" s="10" t="str">
        <f t="shared" si="1"/>
        <v>Skilled trades occupations</v>
      </c>
      <c r="N37" s="11">
        <f>'Occ T5'!Y48</f>
        <v>-1.1785108582749615E-2</v>
      </c>
      <c r="O37" s="11">
        <f>'Occ T5'!X48</f>
        <v>0.66910574461481609</v>
      </c>
      <c r="P37" s="11">
        <f>'Occ T5'!W48</f>
        <v>-4.2294635813209815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0.23774219916689893</v>
      </c>
      <c r="O38" s="11">
        <f>'Occ T5'!X49</f>
        <v>0.43653163795742178</v>
      </c>
      <c r="P38" s="11">
        <f>'Occ T5'!W49</f>
        <v>0.24575701503026703</v>
      </c>
    </row>
    <row r="39" spans="1:16" x14ac:dyDescent="0.2">
      <c r="M39" s="10" t="str">
        <f t="shared" si="1"/>
        <v>Sales and customer service occupations</v>
      </c>
      <c r="N39" s="11">
        <f>'Occ T5'!Y50</f>
        <v>-5.6891926808256388E-2</v>
      </c>
      <c r="O39" s="11">
        <f>'Occ T5'!X50</f>
        <v>0.65915818302662732</v>
      </c>
      <c r="P39" s="11">
        <f>'Occ T5'!W50</f>
        <v>0.54671862636836899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The Marches</v>
      </c>
      <c r="M40" s="10" t="str">
        <f t="shared" si="1"/>
        <v>Process, plant and machine operatives</v>
      </c>
      <c r="N40" s="11">
        <f>'Occ T5'!Y51</f>
        <v>0.84117443747386123</v>
      </c>
      <c r="O40" s="11">
        <f>'Occ T5'!X51</f>
        <v>0.5701748057728957</v>
      </c>
      <c r="P40" s="11">
        <f>'Occ T5'!W51</f>
        <v>-1.833441126908852</v>
      </c>
    </row>
    <row r="41" spans="1:16" x14ac:dyDescent="0.2">
      <c r="M41" s="10" t="str">
        <f t="shared" si="1"/>
        <v>Elementary occupations</v>
      </c>
      <c r="N41" s="11">
        <f>'Occ T5'!Y52</f>
        <v>0.61207664065884604</v>
      </c>
      <c r="O41" s="11">
        <f>'Occ T5'!X52</f>
        <v>-0.29716975168125259</v>
      </c>
      <c r="P41" s="11">
        <f>'Occ T5'!W52</f>
        <v>1.0913581623313764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1.7917893546892216</v>
      </c>
      <c r="O43" s="11">
        <f>'Occ T5'!X54</f>
        <v>4.0185858244133215</v>
      </c>
      <c r="P43" s="11">
        <f>'Occ T5'!W54</f>
        <v>5.2731370962965087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The Marches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The Marches, The Marches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3.4989800254562589</v>
      </c>
      <c r="C5" s="11">
        <f>HLOOKUP(C$3,'Qual F1'!$M$4:$BW$14,11,FALSE)</f>
        <v>5.0062834936184011</v>
      </c>
      <c r="D5" s="11">
        <f>HLOOKUP(D$3,'Qual F1'!$M$4:$BW$14,11,FALSE)</f>
        <v>4.8631945816593776</v>
      </c>
      <c r="E5" s="11">
        <f>HLOOKUP(E$3,'Qual F1'!$M$4:$BW$14,11,FALSE)</f>
        <v>6.2930693436807825</v>
      </c>
      <c r="F5" s="11">
        <f>HLOOKUP(F$3,'Qual F1'!$M$4:$BW$14,11,FALSE)</f>
        <v>9.339980755473837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23.403663335713283</v>
      </c>
      <c r="C6" s="11">
        <f>HLOOKUP(C$3,'Qual F1'!$M$4:$BW$14,10,FALSE)</f>
        <v>34.019683856164527</v>
      </c>
      <c r="D6" s="11">
        <f>HLOOKUP(D$3,'Qual F1'!$M$4:$BW$14,10,FALSE)</f>
        <v>33.896928855515327</v>
      </c>
      <c r="E6" s="11">
        <f>HLOOKUP(E$3,'Qual F1'!$M$4:$BW$14,10,FALSE)</f>
        <v>43.236580786951812</v>
      </c>
      <c r="F6" s="11">
        <f>HLOOKUP(F$3,'Qual F1'!$M$4:$BW$14,10,FALSE)</f>
        <v>64.763288394991122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57.141830538286932</v>
      </c>
      <c r="C7" s="11">
        <f>HLOOKUP(C$3,'Qual F1'!$M$4:$BW$14,9,FALSE)</f>
        <v>59.143933231940359</v>
      </c>
      <c r="D7" s="11">
        <f>HLOOKUP(D$3,'Qual F1'!$M$4:$BW$14,9,FALSE)</f>
        <v>65.774878459984365</v>
      </c>
      <c r="E7" s="11">
        <f>HLOOKUP(E$3,'Qual F1'!$M$4:$BW$14,9,FALSE)</f>
        <v>70.527806254873155</v>
      </c>
      <c r="F7" s="11">
        <f>HLOOKUP(F$3,'Qual F1'!$M$4:$BW$14,9,FALSE)</f>
        <v>82.59637075590571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18.394730400627417</v>
      </c>
      <c r="C8" s="11">
        <f>HLOOKUP(C$3,'Qual F1'!$M$4:$BW$14,8,FALSE)</f>
        <v>17.303760862718324</v>
      </c>
      <c r="D8" s="11">
        <f>HLOOKUP(D$3,'Qual F1'!$M$4:$BW$14,8,FALSE)</f>
        <v>19.288179293861496</v>
      </c>
      <c r="E8" s="11">
        <f>HLOOKUP(E$3,'Qual F1'!$M$4:$BW$14,8,FALSE)</f>
        <v>19.1014439483254</v>
      </c>
      <c r="F8" s="11">
        <f>HLOOKUP(F$3,'Qual F1'!$M$4:$BW$14,8,FALSE)</f>
        <v>21.554281905882956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18.267255054476621</v>
      </c>
      <c r="C9" s="11">
        <f>HLOOKUP(C$3,'Qual F1'!$M$4:$BW$14,7,FALSE)</f>
        <v>18.123696402780229</v>
      </c>
      <c r="D9" s="11">
        <f>HLOOKUP(D$3,'Qual F1'!$M$4:$BW$14,7,FALSE)</f>
        <v>19.606006357879892</v>
      </c>
      <c r="E9" s="11">
        <f>HLOOKUP(E$3,'Qual F1'!$M$4:$BW$14,7,FALSE)</f>
        <v>20.492020354123113</v>
      </c>
      <c r="F9" s="11">
        <f>HLOOKUP(F$3,'Qual F1'!$M$4:$BW$14,7,FALSE)</f>
        <v>23.968798742112075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66.543461650265243</v>
      </c>
      <c r="C10" s="11">
        <f>HLOOKUP(C$3,'Qual F1'!$M$4:$BW$14,6,FALSE)</f>
        <v>75.561964651865338</v>
      </c>
      <c r="D10" s="11">
        <f>HLOOKUP(D$3,'Qual F1'!$M$4:$BW$14,6,FALSE)</f>
        <v>71.662582451091836</v>
      </c>
      <c r="E10" s="11">
        <f>HLOOKUP(E$3,'Qual F1'!$M$4:$BW$14,6,FALSE)</f>
        <v>74.771725151620018</v>
      </c>
      <c r="F10" s="11">
        <f>HLOOKUP(F$3,'Qual F1'!$M$4:$BW$14,6,FALSE)</f>
        <v>76.139154141247204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74.278980321823838</v>
      </c>
      <c r="C11" s="11">
        <f>HLOOKUP(C$3,'Qual F1'!$M$4:$BW$14,5,FALSE)</f>
        <v>80.299123487820495</v>
      </c>
      <c r="D11" s="11">
        <f>HLOOKUP(D$3,'Qual F1'!$M$4:$BW$14,5,FALSE)</f>
        <v>69.135977080381039</v>
      </c>
      <c r="E11" s="11">
        <f>HLOOKUP(E$3,'Qual F1'!$M$4:$BW$14,5,FALSE)</f>
        <v>73.236600609677055</v>
      </c>
      <c r="F11" s="11">
        <f>HLOOKUP(F$3,'Qual F1'!$M$4:$BW$14,5,FALSE)</f>
        <v>65.558386272784205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49.291587035848544</v>
      </c>
      <c r="C12" s="11">
        <f>HLOOKUP(C$3,'Qual F1'!$M$4:$BW$14,4,FALSE)</f>
        <v>46.88516466573428</v>
      </c>
      <c r="D12" s="11">
        <f>HLOOKUP(D$3,'Qual F1'!$M$4:$BW$14,4,FALSE)</f>
        <v>42.57312250080885</v>
      </c>
      <c r="E12" s="11">
        <f>HLOOKUP(E$3,'Qual F1'!$M$4:$BW$14,4,FALSE)</f>
        <v>37.117193661306928</v>
      </c>
      <c r="F12" s="11">
        <f>HLOOKUP(F$3,'Qual F1'!$M$4:$BW$14,4,FALSE)</f>
        <v>23.252576988685497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28.485511637502277</v>
      </c>
      <c r="C13" s="11">
        <f>HLOOKUP(C$3,'Qual F1'!$M$4:$BW$14,3,FALSE)</f>
        <v>24.124389347358079</v>
      </c>
      <c r="D13" s="11">
        <f>HLOOKUP(D$3,'Qual F1'!$M$4:$BW$14,3,FALSE)</f>
        <v>23.650130418817621</v>
      </c>
      <c r="E13" s="11">
        <f>HLOOKUP(E$3,'Qual F1'!$M$4:$BW$14,3,FALSE)</f>
        <v>15.231559889441748</v>
      </c>
      <c r="F13" s="11">
        <f>HLOOKUP(F$3,'Qual F1'!$M$4:$BW$14,3,FALSE)</f>
        <v>9.6351620429175302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339.30600000000038</v>
      </c>
      <c r="C15" s="11">
        <f t="shared" ref="C15:F15" si="0">SUM(C5:C13)</f>
        <v>360.46800000000007</v>
      </c>
      <c r="D15" s="11">
        <f t="shared" si="0"/>
        <v>350.45099999999985</v>
      </c>
      <c r="E15" s="11">
        <f t="shared" si="0"/>
        <v>360.00800000000004</v>
      </c>
      <c r="F15" s="11">
        <f t="shared" si="0"/>
        <v>376.80800000000022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1.0312166673905723</v>
      </c>
      <c r="C19" s="18">
        <f t="shared" si="1"/>
        <v>1.3888288263086876</v>
      </c>
      <c r="D19" s="18">
        <f t="shared" si="1"/>
        <v>1.3876960207445206</v>
      </c>
      <c r="E19" s="18">
        <f t="shared" si="1"/>
        <v>1.7480359724452739</v>
      </c>
      <c r="F19" s="18">
        <f t="shared" si="1"/>
        <v>2.4787108435791785</v>
      </c>
      <c r="G19" s="11"/>
    </row>
    <row r="20" spans="1:7" x14ac:dyDescent="0.2">
      <c r="A20" t="str">
        <f>$A6</f>
        <v>RQF7 Other higher degree</v>
      </c>
      <c r="B20" s="18">
        <f t="shared" si="1"/>
        <v>6.8975094268044934</v>
      </c>
      <c r="C20" s="18">
        <f t="shared" si="1"/>
        <v>9.4376432460480597</v>
      </c>
      <c r="D20" s="18">
        <f t="shared" si="1"/>
        <v>9.6723732720167277</v>
      </c>
      <c r="E20" s="18">
        <f t="shared" si="1"/>
        <v>12.009894443165654</v>
      </c>
      <c r="F20" s="18">
        <f t="shared" si="1"/>
        <v>17.187344322570404</v>
      </c>
      <c r="G20" s="11"/>
    </row>
    <row r="21" spans="1:7" x14ac:dyDescent="0.2">
      <c r="A21" t="str">
        <f>$A7</f>
        <v>RQF6 First degree</v>
      </c>
      <c r="B21" s="18">
        <f t="shared" si="1"/>
        <v>16.840795782652492</v>
      </c>
      <c r="C21" s="18">
        <f t="shared" si="1"/>
        <v>16.407540539504296</v>
      </c>
      <c r="D21" s="18">
        <f t="shared" si="1"/>
        <v>18.768637686861901</v>
      </c>
      <c r="E21" s="18">
        <f t="shared" si="1"/>
        <v>19.590621945865966</v>
      </c>
      <c r="F21" s="18">
        <f t="shared" si="1"/>
        <v>21.920015168442724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5.4212806141439867</v>
      </c>
      <c r="C22" s="18">
        <f t="shared" si="3"/>
        <v>4.8003597719404549</v>
      </c>
      <c r="D22" s="18">
        <f t="shared" si="3"/>
        <v>5.5038163092305359</v>
      </c>
      <c r="E22" s="18">
        <f t="shared" si="3"/>
        <v>5.3058387447849489</v>
      </c>
      <c r="F22" s="18">
        <f t="shared" si="3"/>
        <v>5.7202293756722105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5.3837111794299544</v>
      </c>
      <c r="C23" s="18">
        <f t="shared" si="4"/>
        <v>5.027823940760408</v>
      </c>
      <c r="D23" s="18">
        <f t="shared" si="4"/>
        <v>5.5945071801421307</v>
      </c>
      <c r="E23" s="18">
        <f t="shared" si="4"/>
        <v>5.6921013850034194</v>
      </c>
      <c r="F23" s="18">
        <f t="shared" si="4"/>
        <v>6.3610111096664772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19.611637180086756</v>
      </c>
      <c r="C24" s="18">
        <f t="shared" si="5"/>
        <v>20.96218378659557</v>
      </c>
      <c r="D24" s="18">
        <f t="shared" si="5"/>
        <v>20.448673980411488</v>
      </c>
      <c r="E24" s="18">
        <f t="shared" si="5"/>
        <v>20.769462109625344</v>
      </c>
      <c r="F24" s="18">
        <f t="shared" si="5"/>
        <v>20.206352875004555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21.891443216985184</v>
      </c>
      <c r="C25" s="18">
        <f t="shared" si="6"/>
        <v>22.276352821282465</v>
      </c>
      <c r="D25" s="18">
        <f t="shared" si="6"/>
        <v>19.727715737829559</v>
      </c>
      <c r="E25" s="18">
        <f t="shared" si="6"/>
        <v>20.343048101619143</v>
      </c>
      <c r="F25" s="18">
        <f t="shared" si="6"/>
        <v>17.398353079760557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14.527178132968025</v>
      </c>
      <c r="C26" s="18">
        <f>C12/C$15*100</f>
        <v>13.006748079090036</v>
      </c>
      <c r="D26" s="18">
        <f t="shared" si="7"/>
        <v>12.148095597047481</v>
      </c>
      <c r="E26" s="18">
        <f t="shared" si="7"/>
        <v>10.310102459197275</v>
      </c>
      <c r="F26" s="18">
        <f t="shared" si="7"/>
        <v>6.1709350620702015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8.3952277995385423</v>
      </c>
      <c r="C27" s="18">
        <f>C13/C$15*100</f>
        <v>6.6925189884700105</v>
      </c>
      <c r="D27" s="18">
        <f t="shared" si="8"/>
        <v>6.7484842157156439</v>
      </c>
      <c r="E27" s="18">
        <f t="shared" si="8"/>
        <v>4.2308948382929676</v>
      </c>
      <c r="F27" s="18">
        <f t="shared" si="8"/>
        <v>2.5570481632336692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9.368811811074762</v>
      </c>
      <c r="C33" s="18">
        <f t="shared" si="9"/>
        <v>-2.8581863600297797</v>
      </c>
      <c r="D33" s="18">
        <f t="shared" si="9"/>
        <v>5.2902541905349043</v>
      </c>
      <c r="E33" s="18">
        <f t="shared" si="9"/>
        <v>4.0275442675590689</v>
      </c>
      <c r="F33" s="18">
        <f>IF(F$3-D$3 &lt;&gt; 0,(EXP(LN(F5/D5)/(F$3-D$3))-1)*100,0)</f>
        <v>4.446755960662041</v>
      </c>
    </row>
    <row r="34" spans="1:6" x14ac:dyDescent="0.2">
      <c r="A34" t="str">
        <f>$A20</f>
        <v>RQF7 Other higher degree</v>
      </c>
      <c r="B34" s="18">
        <f t="shared" si="9"/>
        <v>9.8023431233655423</v>
      </c>
      <c r="C34" s="18">
        <f t="shared" si="9"/>
        <v>-0.36083521871692614</v>
      </c>
      <c r="D34" s="18">
        <f t="shared" si="9"/>
        <v>4.9876459546442931</v>
      </c>
      <c r="E34" s="18">
        <f t="shared" si="9"/>
        <v>4.1232595266444516</v>
      </c>
      <c r="F34" s="18">
        <f t="shared" ref="F34:F43" si="10">IF(F$3-D$3 &lt;&gt; 0,(EXP(LN(F6/D6)/(F$3-D$3))-1)*100,0)</f>
        <v>4.4105946858484568</v>
      </c>
    </row>
    <row r="35" spans="1:6" x14ac:dyDescent="0.2">
      <c r="A35" t="str">
        <f>$A21</f>
        <v>RQF6 First degree</v>
      </c>
      <c r="B35" s="18">
        <f t="shared" si="9"/>
        <v>0.86465642018263011</v>
      </c>
      <c r="C35" s="18">
        <f t="shared" si="9"/>
        <v>11.211539148131934</v>
      </c>
      <c r="D35" s="18">
        <f t="shared" si="9"/>
        <v>1.4051622444774869</v>
      </c>
      <c r="E35" s="18">
        <f t="shared" si="9"/>
        <v>1.5921283714841916</v>
      </c>
      <c r="F35" s="18">
        <f t="shared" si="10"/>
        <v>1.5297680583393758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-1.5168866802183545</v>
      </c>
      <c r="C36" s="18">
        <f t="shared" ref="C36:E36" si="12">IF(D$3-C$3 &lt;&gt; 0,(EXP(LN(D8/C8)/(D$3-C$3))-1)*100,0)</f>
        <v>11.468133701608686</v>
      </c>
      <c r="D36" s="18">
        <f t="shared" si="12"/>
        <v>-0.19438093246900712</v>
      </c>
      <c r="E36" s="18">
        <f t="shared" si="12"/>
        <v>1.2154326879909139</v>
      </c>
      <c r="F36" s="18">
        <f t="shared" si="10"/>
        <v>0.74329587548687126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-0.19705160364478225</v>
      </c>
      <c r="C37" s="18">
        <f t="shared" si="13"/>
        <v>8.1788500654439886</v>
      </c>
      <c r="D37" s="18">
        <f t="shared" si="13"/>
        <v>0.88791061123136839</v>
      </c>
      <c r="E37" s="18">
        <f t="shared" si="13"/>
        <v>1.5795182979787548</v>
      </c>
      <c r="F37" s="18">
        <f t="shared" si="10"/>
        <v>1.348457210449161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3.2284634514020194</v>
      </c>
      <c r="C38" s="18">
        <f t="shared" si="14"/>
        <v>-5.160509283657488</v>
      </c>
      <c r="D38" s="18">
        <f t="shared" si="14"/>
        <v>0.8530389927640547</v>
      </c>
      <c r="E38" s="18">
        <f t="shared" si="14"/>
        <v>0.18139265893521994</v>
      </c>
      <c r="F38" s="18">
        <f t="shared" si="10"/>
        <v>0.4047763009921157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1.9673699975319314</v>
      </c>
      <c r="C39" s="18">
        <f t="shared" si="15"/>
        <v>-13.901953000934864</v>
      </c>
      <c r="D39" s="18">
        <f t="shared" si="15"/>
        <v>1.1590668557201145</v>
      </c>
      <c r="E39" s="18">
        <f t="shared" si="15"/>
        <v>-1.1014309903212949</v>
      </c>
      <c r="F39" s="18">
        <f t="shared" si="10"/>
        <v>-0.35360074565248256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-1.2435065373892829</v>
      </c>
      <c r="C40" s="18">
        <f t="shared" si="16"/>
        <v>-9.1970289443749298</v>
      </c>
      <c r="D40" s="18">
        <f t="shared" si="16"/>
        <v>-2.705581740491414</v>
      </c>
      <c r="E40" s="18">
        <f t="shared" si="16"/>
        <v>-4.5689733925089238</v>
      </c>
      <c r="F40" s="18">
        <f t="shared" si="10"/>
        <v>-3.9518422932331099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-4.0691978037630587</v>
      </c>
      <c r="C41" s="18">
        <f t="shared" si="17"/>
        <v>-1.9658898789593371</v>
      </c>
      <c r="D41" s="18">
        <f t="shared" si="17"/>
        <v>-8.4238948483880023</v>
      </c>
      <c r="E41" s="18">
        <f t="shared" si="17"/>
        <v>-4.4762278455085402</v>
      </c>
      <c r="F41" s="18">
        <f t="shared" si="10"/>
        <v>-5.810671900591446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1.5240172870438995</v>
      </c>
      <c r="C43" s="18">
        <f t="shared" ref="C43" si="18">IF(D$3-C$3 &lt;&gt; 0,(EXP(LN(D15/C15)/(D$3-C$3))-1)*100,0)</f>
        <v>-2.7788874463198443</v>
      </c>
      <c r="D43" s="18">
        <f>IF(E$3-D$3 &lt;&gt; 0,(EXP(LN(E15/D15)/(E$3-D$3))-1)*100,0)</f>
        <v>0.53955753704961751</v>
      </c>
      <c r="E43" s="18">
        <f>IF(F$3-E$3 &lt;&gt; 0,(EXP(LN(F15/E15)/(F$3-E$3))-1)*100,0)</f>
        <v>0.45713690202588975</v>
      </c>
      <c r="F43" s="18">
        <f t="shared" si="10"/>
        <v>0.48460293684742251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1.5073034681621422</v>
      </c>
      <c r="C47" s="27">
        <f>D5-C5</f>
        <v>-0.14308891195902351</v>
      </c>
      <c r="D47" s="27">
        <f>E5-D5</f>
        <v>1.429874762021405</v>
      </c>
      <c r="E47" s="27">
        <f>F5-E5</f>
        <v>3.0469114117930545</v>
      </c>
      <c r="F47" s="27">
        <f>F5-D5</f>
        <v>4.4767861738144594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10.616020520451244</v>
      </c>
      <c r="C48" s="27">
        <f t="shared" si="20"/>
        <v>-0.12275500064919953</v>
      </c>
      <c r="D48" s="27">
        <f t="shared" si="20"/>
        <v>9.3396519314364852</v>
      </c>
      <c r="E48" s="27">
        <f t="shared" si="20"/>
        <v>21.52670760803931</v>
      </c>
      <c r="F48" s="27">
        <f t="shared" ref="F48:F57" si="21">F6-D6</f>
        <v>30.866359539475795</v>
      </c>
    </row>
    <row r="49" spans="1:6" x14ac:dyDescent="0.2">
      <c r="A49" t="str">
        <f t="shared" si="19"/>
        <v>RQF6 First degree</v>
      </c>
      <c r="B49" s="27">
        <f t="shared" ref="B49:E49" si="22">C7-B7</f>
        <v>2.002102693653427</v>
      </c>
      <c r="C49" s="27">
        <f t="shared" si="22"/>
        <v>6.6309452280440055</v>
      </c>
      <c r="D49" s="27">
        <f t="shared" si="22"/>
        <v>4.7529277948887909</v>
      </c>
      <c r="E49" s="27">
        <f t="shared" si="22"/>
        <v>12.068564501032554</v>
      </c>
      <c r="F49" s="27">
        <f t="shared" si="21"/>
        <v>16.821492295921345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-1.0909695379090927</v>
      </c>
      <c r="C50" s="27">
        <f t="shared" si="23"/>
        <v>1.9844184311431725</v>
      </c>
      <c r="D50" s="27">
        <f t="shared" si="23"/>
        <v>-0.18673534553609628</v>
      </c>
      <c r="E50" s="27">
        <f t="shared" si="23"/>
        <v>2.4528379575575556</v>
      </c>
      <c r="F50" s="27">
        <f t="shared" si="21"/>
        <v>2.2661026120214594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-0.14355865169639159</v>
      </c>
      <c r="C51" s="27">
        <f t="shared" si="24"/>
        <v>1.4823099550996623</v>
      </c>
      <c r="D51" s="27">
        <f t="shared" si="24"/>
        <v>0.88601399624322141</v>
      </c>
      <c r="E51" s="27">
        <f t="shared" si="24"/>
        <v>3.4767783879889613</v>
      </c>
      <c r="F51" s="27">
        <f t="shared" si="21"/>
        <v>4.3627923842321827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9.0185030016000951</v>
      </c>
      <c r="C52" s="27">
        <f t="shared" si="25"/>
        <v>-3.8993822007735019</v>
      </c>
      <c r="D52" s="27">
        <f t="shared" si="25"/>
        <v>3.1091427005281815</v>
      </c>
      <c r="E52" s="27">
        <f t="shared" si="25"/>
        <v>1.3674289896271858</v>
      </c>
      <c r="F52" s="27">
        <f t="shared" si="21"/>
        <v>4.4765716901553674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6.0201431659966573</v>
      </c>
      <c r="C53" s="27">
        <f>D11-C11</f>
        <v>-11.163146407439456</v>
      </c>
      <c r="D53" s="27">
        <f t="shared" si="26"/>
        <v>4.1006235292960156</v>
      </c>
      <c r="E53" s="27">
        <f t="shared" si="26"/>
        <v>-7.6782143368928502</v>
      </c>
      <c r="F53" s="27">
        <f t="shared" si="21"/>
        <v>-3.5775908075968346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-2.4064223701142637</v>
      </c>
      <c r="C54" s="27">
        <f t="shared" si="27"/>
        <v>-4.3120421649254297</v>
      </c>
      <c r="D54" s="27">
        <f t="shared" si="27"/>
        <v>-5.4559288395019223</v>
      </c>
      <c r="E54" s="27">
        <f t="shared" si="27"/>
        <v>-13.86461667262143</v>
      </c>
      <c r="F54" s="27">
        <f t="shared" si="21"/>
        <v>-19.320545512123353</v>
      </c>
    </row>
    <row r="55" spans="1:6" x14ac:dyDescent="0.2">
      <c r="A55" t="str">
        <f t="shared" si="19"/>
        <v>No Qualification</v>
      </c>
      <c r="B55" s="27">
        <f t="shared" ref="B55:E55" si="28">C13-B13</f>
        <v>-4.3611222901441984</v>
      </c>
      <c r="C55" s="27">
        <f t="shared" si="28"/>
        <v>-0.4742589285404577</v>
      </c>
      <c r="D55" s="27">
        <f t="shared" si="28"/>
        <v>-8.4185705293758737</v>
      </c>
      <c r="E55" s="27">
        <f t="shared" si="28"/>
        <v>-5.5963978465242175</v>
      </c>
      <c r="F55" s="27">
        <f t="shared" si="21"/>
        <v>-14.014968375900091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21.161999999999694</v>
      </c>
      <c r="C57" s="29">
        <f t="shared" ref="C57" si="29">D15-C15</f>
        <v>-10.017000000000223</v>
      </c>
      <c r="D57" s="29">
        <f>E15-D15</f>
        <v>9.5570000000001869</v>
      </c>
      <c r="E57" s="29">
        <f>F15-E15</f>
        <v>16.800000000000182</v>
      </c>
      <c r="F57" s="29">
        <f t="shared" si="21"/>
        <v>26.357000000000369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The Marches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30.646929509624361</v>
      </c>
      <c r="N6" s="11">
        <v>28.771361153654777</v>
      </c>
      <c r="O6" s="11">
        <v>30.004909374975473</v>
      </c>
      <c r="P6" s="11">
        <v>31.647890127865093</v>
      </c>
      <c r="Q6" s="11">
        <v>27.429787296864877</v>
      </c>
      <c r="R6" s="11">
        <v>28.485511637502277</v>
      </c>
      <c r="S6" s="11">
        <v>25.576943872351368</v>
      </c>
      <c r="T6" s="11">
        <v>26.908830426294859</v>
      </c>
      <c r="U6" s="11">
        <v>21.963443475976728</v>
      </c>
      <c r="V6" s="11">
        <v>24.124389347358079</v>
      </c>
      <c r="W6" s="11">
        <v>23.650130418817621</v>
      </c>
      <c r="X6" s="11">
        <v>17.379220495202443</v>
      </c>
      <c r="Y6" s="11">
        <v>18.408891423415756</v>
      </c>
      <c r="Z6" s="11">
        <v>17.186787140345999</v>
      </c>
      <c r="AA6" s="11">
        <v>15.99271662166039</v>
      </c>
      <c r="AB6" s="11">
        <v>15.231559889441748</v>
      </c>
      <c r="AC6" s="11">
        <v>14.528064667068078</v>
      </c>
      <c r="AD6" s="11">
        <v>13.853367181671134</v>
      </c>
      <c r="AE6" s="11">
        <v>13.201282684609373</v>
      </c>
      <c r="AF6" s="11">
        <v>12.569037466475569</v>
      </c>
      <c r="AG6" s="11">
        <v>11.959482290290909</v>
      </c>
      <c r="AH6" s="11">
        <v>11.372109621886706</v>
      </c>
      <c r="AI6" s="11">
        <v>10.819027804341102</v>
      </c>
      <c r="AJ6" s="11">
        <v>10.2887134250822</v>
      </c>
      <c r="AK6" s="11">
        <v>9.802806548379845</v>
      </c>
      <c r="AL6" s="11">
        <v>9.6351620429175302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57.253717533004234</v>
      </c>
      <c r="N7" s="11">
        <v>55.923758482974321</v>
      </c>
      <c r="O7" s="11">
        <v>51.445826188321334</v>
      </c>
      <c r="P7" s="11">
        <v>48.871311506393688</v>
      </c>
      <c r="Q7" s="11">
        <v>57.453258029440889</v>
      </c>
      <c r="R7" s="11">
        <v>49.291587035848544</v>
      </c>
      <c r="S7" s="11">
        <v>47.146173526899595</v>
      </c>
      <c r="T7" s="11">
        <v>48.610573230657373</v>
      </c>
      <c r="U7" s="11">
        <v>47.126260219252572</v>
      </c>
      <c r="V7" s="11">
        <v>46.88516466573428</v>
      </c>
      <c r="W7" s="11">
        <v>42.57312250080885</v>
      </c>
      <c r="X7" s="11">
        <v>42.763184330976678</v>
      </c>
      <c r="Y7" s="11">
        <v>41.013232298396673</v>
      </c>
      <c r="Z7" s="11">
        <v>39.723674042932004</v>
      </c>
      <c r="AA7" s="11">
        <v>38.464773635309321</v>
      </c>
      <c r="AB7" s="11">
        <v>37.117193661306928</v>
      </c>
      <c r="AC7" s="11">
        <v>35.727773861833249</v>
      </c>
      <c r="AD7" s="11">
        <v>34.316183295449328</v>
      </c>
      <c r="AE7" s="11">
        <v>32.911758533270259</v>
      </c>
      <c r="AF7" s="11">
        <v>31.509059695290812</v>
      </c>
      <c r="AG7" s="11">
        <v>30.125646136402363</v>
      </c>
      <c r="AH7" s="11">
        <v>28.746106361529527</v>
      </c>
      <c r="AI7" s="11">
        <v>27.37108314277112</v>
      </c>
      <c r="AJ7" s="11">
        <v>26.000463110432008</v>
      </c>
      <c r="AK7" s="11">
        <v>24.636606161187103</v>
      </c>
      <c r="AL7" s="11">
        <v>23.252576988685497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73.274143713397351</v>
      </c>
      <c r="N8" s="11">
        <v>72.825109838443765</v>
      </c>
      <c r="O8" s="11">
        <v>73.634692736110097</v>
      </c>
      <c r="P8" s="11">
        <v>72.03037741543362</v>
      </c>
      <c r="Q8" s="11">
        <v>71.367867838415776</v>
      </c>
      <c r="R8" s="11">
        <v>74.278980321823838</v>
      </c>
      <c r="S8" s="11">
        <v>74.987842754231181</v>
      </c>
      <c r="T8" s="11">
        <v>78.812033288091442</v>
      </c>
      <c r="U8" s="11">
        <v>82.815198238602747</v>
      </c>
      <c r="V8" s="11">
        <v>80.299123487820495</v>
      </c>
      <c r="W8" s="11">
        <v>69.135977080381039</v>
      </c>
      <c r="X8" s="11">
        <v>73.235287046674941</v>
      </c>
      <c r="Y8" s="11">
        <v>74.151530531864353</v>
      </c>
      <c r="Z8" s="11">
        <v>73.884457313958407</v>
      </c>
      <c r="AA8" s="11">
        <v>73.666376862801343</v>
      </c>
      <c r="AB8" s="11">
        <v>73.236600609677055</v>
      </c>
      <c r="AC8" s="11">
        <v>72.682700694857033</v>
      </c>
      <c r="AD8" s="11">
        <v>72.042806775945621</v>
      </c>
      <c r="AE8" s="11">
        <v>71.36396951595566</v>
      </c>
      <c r="AF8" s="11">
        <v>70.641636913069689</v>
      </c>
      <c r="AG8" s="11">
        <v>69.916501679135919</v>
      </c>
      <c r="AH8" s="11">
        <v>69.145720787590548</v>
      </c>
      <c r="AI8" s="11">
        <v>68.32887664495486</v>
      </c>
      <c r="AJ8" s="11">
        <v>67.472149696436659</v>
      </c>
      <c r="AK8" s="11">
        <v>66.565360563476176</v>
      </c>
      <c r="AL8" s="11">
        <v>65.558386272784205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62.892091649781058</v>
      </c>
      <c r="N9" s="11">
        <v>61.191717149700757</v>
      </c>
      <c r="O9" s="11">
        <v>66.11134801134223</v>
      </c>
      <c r="P9" s="11">
        <v>67.587123849731654</v>
      </c>
      <c r="Q9" s="11">
        <v>72.519316614830572</v>
      </c>
      <c r="R9" s="11">
        <v>66.543461650265243</v>
      </c>
      <c r="S9" s="11">
        <v>66.999808987755912</v>
      </c>
      <c r="T9" s="11">
        <v>72.058223096216892</v>
      </c>
      <c r="U9" s="11">
        <v>76.329915054389019</v>
      </c>
      <c r="V9" s="11">
        <v>75.561964651865338</v>
      </c>
      <c r="W9" s="11">
        <v>71.662582451091836</v>
      </c>
      <c r="X9" s="11">
        <v>72.748130966345698</v>
      </c>
      <c r="Y9" s="11">
        <v>73.406868270247557</v>
      </c>
      <c r="Z9" s="11">
        <v>73.8692622295832</v>
      </c>
      <c r="AA9" s="11">
        <v>74.415131701218655</v>
      </c>
      <c r="AB9" s="11">
        <v>74.771725151620018</v>
      </c>
      <c r="AC9" s="11">
        <v>75.026693828692743</v>
      </c>
      <c r="AD9" s="11">
        <v>75.216632929040742</v>
      </c>
      <c r="AE9" s="11">
        <v>75.386532243991141</v>
      </c>
      <c r="AF9" s="11">
        <v>75.529555670761738</v>
      </c>
      <c r="AG9" s="11">
        <v>75.691035151522811</v>
      </c>
      <c r="AH9" s="11">
        <v>75.831023779624672</v>
      </c>
      <c r="AI9" s="11">
        <v>75.953891063408648</v>
      </c>
      <c r="AJ9" s="11">
        <v>76.061089245905222</v>
      </c>
      <c r="AK9" s="11">
        <v>76.142713623837722</v>
      </c>
      <c r="AL9" s="11">
        <v>76.139154141247204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14.64747762937095</v>
      </c>
      <c r="N10" s="11">
        <v>14.528533712694287</v>
      </c>
      <c r="O10" s="11">
        <v>15.457369719835178</v>
      </c>
      <c r="P10" s="11">
        <v>15.41813656117967</v>
      </c>
      <c r="Q10" s="11">
        <v>16.714467266937213</v>
      </c>
      <c r="R10" s="11">
        <v>18.267255054476621</v>
      </c>
      <c r="S10" s="11">
        <v>18.761038371397387</v>
      </c>
      <c r="T10" s="11">
        <v>16.53954543205656</v>
      </c>
      <c r="U10" s="11">
        <v>16.893945533960551</v>
      </c>
      <c r="V10" s="11">
        <v>18.123696402780229</v>
      </c>
      <c r="W10" s="11">
        <v>19.606006357879892</v>
      </c>
      <c r="X10" s="11">
        <v>19.807132973916886</v>
      </c>
      <c r="Y10" s="11">
        <v>19.323886067094268</v>
      </c>
      <c r="Z10" s="11">
        <v>19.716972994007115</v>
      </c>
      <c r="AA10" s="11">
        <v>20.132665580306508</v>
      </c>
      <c r="AB10" s="11">
        <v>20.492020354123113</v>
      </c>
      <c r="AC10" s="11">
        <v>20.835843896738456</v>
      </c>
      <c r="AD10" s="11">
        <v>21.170624219363521</v>
      </c>
      <c r="AE10">
        <v>21.508544215531849</v>
      </c>
      <c r="AF10">
        <v>21.840970117145282</v>
      </c>
      <c r="AG10">
        <v>22.190454956197421</v>
      </c>
      <c r="AH10">
        <v>22.539729657807339</v>
      </c>
      <c r="AI10" s="11">
        <v>22.898244563482152</v>
      </c>
      <c r="AJ10" s="11">
        <v>23.272011593417442</v>
      </c>
      <c r="AK10" s="11">
        <v>23.634007813062219</v>
      </c>
      <c r="AL10" s="11">
        <v>23.968798742112075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17.282140095395899</v>
      </c>
      <c r="N11" s="11">
        <v>17.298060404967959</v>
      </c>
      <c r="O11" s="11">
        <v>18.076693554808106</v>
      </c>
      <c r="P11" s="11">
        <v>17.601633302247507</v>
      </c>
      <c r="Q11" s="11">
        <v>18.668215602498634</v>
      </c>
      <c r="R11" s="11">
        <v>18.394730400627417</v>
      </c>
      <c r="S11" s="11">
        <v>19.70818409910941</v>
      </c>
      <c r="T11" s="11">
        <v>17.88707250580509</v>
      </c>
      <c r="U11" s="11">
        <v>17.35264473130054</v>
      </c>
      <c r="V11" s="11">
        <v>17.303760862718324</v>
      </c>
      <c r="W11" s="11">
        <v>19.288179293861496</v>
      </c>
      <c r="X11" s="11">
        <v>19.07456712695533</v>
      </c>
      <c r="Y11" s="11">
        <v>18.426954166759785</v>
      </c>
      <c r="Z11" s="11">
        <v>18.639195886146272</v>
      </c>
      <c r="AA11" s="11">
        <v>18.891452782547322</v>
      </c>
      <c r="AB11" s="11">
        <v>19.1014439483254</v>
      </c>
      <c r="AC11" s="11">
        <v>19.302023298887065</v>
      </c>
      <c r="AD11" s="11">
        <v>19.505732414457256</v>
      </c>
      <c r="AE11">
        <v>19.703549200676051</v>
      </c>
      <c r="AF11">
        <v>19.942368853401874</v>
      </c>
      <c r="AG11">
        <v>20.193477683099708</v>
      </c>
      <c r="AH11">
        <v>20.452971843144784</v>
      </c>
      <c r="AI11" s="11">
        <v>20.727386735212658</v>
      </c>
      <c r="AJ11" s="11">
        <v>21.005188188625464</v>
      </c>
      <c r="AK11" s="11">
        <v>21.287979140922985</v>
      </c>
      <c r="AL11" s="11">
        <v>21.554281905882956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42.033273238917602</v>
      </c>
      <c r="N12" s="11">
        <v>44.349655651365858</v>
      </c>
      <c r="O12" s="11">
        <v>47.438213814590014</v>
      </c>
      <c r="P12" s="11">
        <v>48.779615498482045</v>
      </c>
      <c r="Q12" s="11">
        <v>53.492907897049591</v>
      </c>
      <c r="R12" s="11">
        <v>57.141830538286932</v>
      </c>
      <c r="S12" s="11">
        <v>60.733631786540741</v>
      </c>
      <c r="T12" s="11">
        <v>56.653233315979854</v>
      </c>
      <c r="U12" s="11">
        <v>56.238726557247951</v>
      </c>
      <c r="V12" s="11">
        <v>59.143933231940359</v>
      </c>
      <c r="W12" s="11">
        <v>65.774878459984365</v>
      </c>
      <c r="X12" s="11">
        <v>67.094525787446173</v>
      </c>
      <c r="Y12" s="11">
        <v>66.080857235183274</v>
      </c>
      <c r="Z12" s="11">
        <v>67.552620874175787</v>
      </c>
      <c r="AA12" s="11">
        <v>69.12882581137012</v>
      </c>
      <c r="AB12" s="11">
        <v>70.527806254873155</v>
      </c>
      <c r="AC12" s="11">
        <v>71.830230308220692</v>
      </c>
      <c r="AD12" s="11">
        <v>73.08272768514874</v>
      </c>
      <c r="AE12">
        <v>74.332087777741009</v>
      </c>
      <c r="AF12">
        <v>75.539846961380164</v>
      </c>
      <c r="AG12">
        <v>76.770296054098267</v>
      </c>
      <c r="AH12">
        <v>77.983948131268775</v>
      </c>
      <c r="AI12">
        <v>79.171067890876813</v>
      </c>
      <c r="AJ12">
        <v>80.340620057650369</v>
      </c>
      <c r="AK12">
        <v>81.497073015948544</v>
      </c>
      <c r="AL12">
        <v>82.59637075590571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19.164524089784326</v>
      </c>
      <c r="N13" s="11">
        <v>16.010649913150949</v>
      </c>
      <c r="O13" s="11">
        <v>18.168984445174384</v>
      </c>
      <c r="P13" s="11">
        <v>19.93580711421744</v>
      </c>
      <c r="Q13" s="11">
        <v>19.830489610628703</v>
      </c>
      <c r="R13" s="11">
        <v>23.403663335713283</v>
      </c>
      <c r="S13" s="11">
        <v>25.150462436963494</v>
      </c>
      <c r="T13" s="11">
        <v>25.619875635789029</v>
      </c>
      <c r="U13" s="11">
        <v>30.069987689818337</v>
      </c>
      <c r="V13" s="11">
        <v>34.019683856164527</v>
      </c>
      <c r="W13" s="11">
        <v>33.896928855515327</v>
      </c>
      <c r="X13" s="11">
        <v>34.03933726210677</v>
      </c>
      <c r="Y13" s="11">
        <v>36.889085349342295</v>
      </c>
      <c r="Z13" s="11">
        <v>38.969274478506051</v>
      </c>
      <c r="AA13" s="11">
        <v>41.144827410391251</v>
      </c>
      <c r="AB13" s="11">
        <v>43.236580786951812</v>
      </c>
      <c r="AC13" s="11">
        <v>45.303409841804303</v>
      </c>
      <c r="AD13" s="11">
        <v>47.372228634032567</v>
      </c>
      <c r="AE13">
        <v>49.463425162491276</v>
      </c>
      <c r="AF13">
        <v>51.579181426990488</v>
      </c>
      <c r="AG13">
        <v>53.737114137254167</v>
      </c>
      <c r="AH13">
        <v>55.914235320010107</v>
      </c>
      <c r="AI13">
        <v>58.1097236686659</v>
      </c>
      <c r="AJ13">
        <v>60.330747249885874</v>
      </c>
      <c r="AK13">
        <v>62.55725874509919</v>
      </c>
      <c r="AL13">
        <v>64.763288394991122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2.7567025407242527</v>
      </c>
      <c r="N14" s="11">
        <v>2.4051536930472941</v>
      </c>
      <c r="O14" s="11">
        <v>2.7109621548428589</v>
      </c>
      <c r="P14" s="11">
        <v>2.9521046244490474</v>
      </c>
      <c r="Q14" s="11">
        <v>3.0566898433341878</v>
      </c>
      <c r="R14" s="11">
        <v>3.4989800254562589</v>
      </c>
      <c r="S14" s="11">
        <v>3.7649141647505857</v>
      </c>
      <c r="T14" s="11">
        <v>3.8036130691088701</v>
      </c>
      <c r="U14" s="11">
        <v>4.480878499451884</v>
      </c>
      <c r="V14" s="11">
        <v>5.0062834936184011</v>
      </c>
      <c r="W14" s="11">
        <v>4.8631945816593776</v>
      </c>
      <c r="X14" s="11">
        <v>4.9426140103749212</v>
      </c>
      <c r="Y14" s="11">
        <v>5.3866946576957213</v>
      </c>
      <c r="Z14" s="11">
        <v>5.6837550403453108</v>
      </c>
      <c r="AA14" s="11">
        <v>5.9942295943954624</v>
      </c>
      <c r="AB14" s="11">
        <v>6.2930693436807825</v>
      </c>
      <c r="AC14" s="11">
        <v>6.5902596018979382</v>
      </c>
      <c r="AD14" s="11">
        <v>6.8896968648909249</v>
      </c>
      <c r="AE14">
        <v>7.1858506657331898</v>
      </c>
      <c r="AF14">
        <v>7.4823428954850097</v>
      </c>
      <c r="AG14">
        <v>7.7859919119985719</v>
      </c>
      <c r="AH14">
        <v>8.092154497137745</v>
      </c>
      <c r="AI14">
        <v>8.4016984862868114</v>
      </c>
      <c r="AJ14">
        <v>8.7120174325645969</v>
      </c>
      <c r="AK14">
        <v>9.028194388086046</v>
      </c>
      <c r="AL14">
        <v>9.339980755473837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The Marches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The Marches</v>
      </c>
      <c r="W1" s="203" t="str">
        <f>CONCATENATE("Shift-share Figure 1: Levels of Employment, ",C4," - ",F40,", ",Info!B5)</f>
        <v>Shift-share Figure 1: Levels of Employment, 2015 - 2035, The Marches</v>
      </c>
      <c r="AK1" s="203" t="str">
        <f>CONCATENATE("Shift-share Figure 1.1: Net Changes, ",C4,"-",F40,", ",Info!B5)</f>
        <v>Shift-share Figure 1.1: Net Changes, 2015-2035, The Marches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19.17331960759941</v>
      </c>
      <c r="C8" s="141">
        <f t="shared" ref="C8:C33" si="0">B8/B$35*100</f>
        <v>5.650745818700349</v>
      </c>
      <c r="E8" s="151">
        <v>24.094972510556371</v>
      </c>
      <c r="F8" s="141">
        <f t="shared" ref="F8:F33" si="1">E8/E$35*100</f>
        <v>6.8754183924589682</v>
      </c>
      <c r="H8" s="151">
        <f>E8-B8</f>
        <v>4.9216529029569607</v>
      </c>
      <c r="I8" s="141">
        <f>IF(B8&lt;&gt;0,((E8/B8)-1)*100,0)</f>
        <v>25.669278996456345</v>
      </c>
      <c r="K8" s="207">
        <f t="shared" ref="K8:K33" si="2">(($E$35/$B$35)-1)*B8</f>
        <v>0.62977562149414323</v>
      </c>
      <c r="L8" s="141">
        <f>IF(B8&lt;&gt;0,K8/B8*100,0)</f>
        <v>3.2846457180243815</v>
      </c>
      <c r="N8" s="151">
        <f>H8-(K8+Q8)</f>
        <v>3.9870399481092722</v>
      </c>
      <c r="O8" s="141">
        <f>IF(B8&lt;&gt;0,N8/B8*100,0)</f>
        <v>20.794729497593078</v>
      </c>
      <c r="Q8" s="151">
        <v>0.30483733335354501</v>
      </c>
      <c r="R8" s="141">
        <f>IF(B8&lt;&gt;0,Q8/B8*100,0)</f>
        <v>1.5899037808388785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9.1351890611217978</v>
      </c>
      <c r="C9" s="141">
        <f t="shared" si="0"/>
        <v>2.692315803764683</v>
      </c>
      <c r="E9" s="151">
        <v>10.210349877210076</v>
      </c>
      <c r="F9" s="141">
        <f t="shared" si="1"/>
        <v>2.9134885839133227</v>
      </c>
      <c r="H9" s="151">
        <f t="shared" ref="H9:H32" si="3">E9-B9</f>
        <v>1.0751608160882782</v>
      </c>
      <c r="I9" s="141">
        <f t="shared" ref="I9:I32" si="4">IF(B9&lt;&gt;0,((E9/B9)-1)*100,0)</f>
        <v>11.769442415417819</v>
      </c>
      <c r="K9" s="207">
        <f t="shared" si="2"/>
        <v>0.30005859632956883</v>
      </c>
      <c r="L9" s="141">
        <f t="shared" ref="L9:L32" si="5">IF(B9&lt;&gt;0,K9/B9*100,0)</f>
        <v>3.2846457180243815</v>
      </c>
      <c r="N9" s="151">
        <f t="shared" ref="N9:N31" si="6">H9-(K9+Q9)</f>
        <v>0.73800531288445892</v>
      </c>
      <c r="O9" s="141">
        <f>IF(B9&lt;&gt;0,N9/B9*100,0)</f>
        <v>8.078708693893546</v>
      </c>
      <c r="Q9" s="151">
        <v>3.7096906874250428E-2</v>
      </c>
      <c r="R9" s="141">
        <f>IF(B9&lt;&gt;0,Q9/B9*100,0)</f>
        <v>0.40608800349989632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16.050655566517165</v>
      </c>
      <c r="C10" s="141">
        <f t="shared" si="0"/>
        <v>4.7304367050736387</v>
      </c>
      <c r="E10" s="151">
        <v>20.2762049086685</v>
      </c>
      <c r="F10" s="141">
        <f t="shared" si="1"/>
        <v>5.7857460554167357</v>
      </c>
      <c r="H10" s="151">
        <f t="shared" si="3"/>
        <v>4.2255493421513357</v>
      </c>
      <c r="I10" s="141">
        <f t="shared" si="4"/>
        <v>26.32633492532317</v>
      </c>
      <c r="K10" s="207">
        <f t="shared" si="2"/>
        <v>0.5272071707804481</v>
      </c>
      <c r="L10" s="141">
        <f t="shared" si="5"/>
        <v>3.2846457180243815</v>
      </c>
      <c r="N10" s="151">
        <f t="shared" si="6"/>
        <v>3.0997559489087481</v>
      </c>
      <c r="O10" s="141">
        <f t="shared" ref="O10:O32" si="7">IF(B10&lt;&gt;0,N10/B10*100,0)</f>
        <v>19.312332359651805</v>
      </c>
      <c r="Q10" s="151">
        <v>0.59858622246213977</v>
      </c>
      <c r="R10" s="141">
        <f t="shared" ref="R10:R32" si="8">IF(B10&lt;&gt;0,Q10/B10*100,0)</f>
        <v>3.7293568476469843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13.988461102141036</v>
      </c>
      <c r="C11" s="141">
        <f t="shared" si="0"/>
        <v>4.1226683589859991</v>
      </c>
      <c r="E11" s="151">
        <v>17.026430375213597</v>
      </c>
      <c r="F11" s="141">
        <f t="shared" si="1"/>
        <v>4.8584339537377836</v>
      </c>
      <c r="H11" s="151">
        <f>E11-B11</f>
        <v>3.0379692730725605</v>
      </c>
      <c r="I11" s="141">
        <f>IF(B11&lt;&gt;0,((E11/B11)-1)*100,0)</f>
        <v>21.71768038592592</v>
      </c>
      <c r="K11" s="207">
        <f t="shared" si="2"/>
        <v>0.45947138860898173</v>
      </c>
      <c r="L11" s="141">
        <f t="shared" si="5"/>
        <v>3.2846457180243815</v>
      </c>
      <c r="N11" s="151">
        <f t="shared" si="6"/>
        <v>1.8237042018748397</v>
      </c>
      <c r="O11" s="141">
        <f t="shared" si="7"/>
        <v>13.037203939436257</v>
      </c>
      <c r="Q11" s="151">
        <v>0.75479368258873902</v>
      </c>
      <c r="R11" s="141">
        <f>IF(B11&lt;&gt;0,Q11/B11*100,0)</f>
        <v>5.3958307284652802</v>
      </c>
      <c r="T11" s="136"/>
    </row>
    <row r="12" spans="1:97" x14ac:dyDescent="0.2">
      <c r="A12" s="10" t="str">
        <f>name!$D8</f>
        <v>23 Teaching and other educational professionals</v>
      </c>
      <c r="B12" s="151">
        <v>12.654275376861333</v>
      </c>
      <c r="C12" s="141">
        <f t="shared" si="0"/>
        <v>3.7294581813647061</v>
      </c>
      <c r="E12" s="151">
        <v>13.68261574076346</v>
      </c>
      <c r="F12" s="141">
        <f t="shared" si="1"/>
        <v>3.904287829329482</v>
      </c>
      <c r="H12" s="151">
        <f t="shared" si="3"/>
        <v>1.0283403639021262</v>
      </c>
      <c r="I12" s="141">
        <f t="shared" si="4"/>
        <v>8.1264263126632486</v>
      </c>
      <c r="K12" s="207">
        <f t="shared" si="2"/>
        <v>0.41564811431308946</v>
      </c>
      <c r="L12" s="141">
        <f t="shared" si="5"/>
        <v>3.2846457180243815</v>
      </c>
      <c r="N12" s="151">
        <f t="shared" si="6"/>
        <v>1.5751866988540577</v>
      </c>
      <c r="O12" s="141">
        <f t="shared" si="7"/>
        <v>12.447861706363108</v>
      </c>
      <c r="Q12" s="151">
        <v>-0.96249444926502092</v>
      </c>
      <c r="R12" s="141">
        <f t="shared" si="8"/>
        <v>-7.6060811117242375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15.716529425028739</v>
      </c>
      <c r="C13" s="141">
        <f t="shared" si="0"/>
        <v>4.6319633089390502</v>
      </c>
      <c r="E13" s="151">
        <v>21.269599694982592</v>
      </c>
      <c r="F13" s="141">
        <f t="shared" si="1"/>
        <v>6.0692078764171304</v>
      </c>
      <c r="H13" s="151">
        <f t="shared" si="3"/>
        <v>5.553070269953853</v>
      </c>
      <c r="I13" s="141">
        <f t="shared" si="4"/>
        <v>35.332675044087857</v>
      </c>
      <c r="K13" s="207">
        <f t="shared" si="2"/>
        <v>0.51623231078124843</v>
      </c>
      <c r="L13" s="141">
        <f t="shared" si="5"/>
        <v>3.2846457180243815</v>
      </c>
      <c r="N13" s="151">
        <f>H13-(K13+Q13)</f>
        <v>4.6495518085800693</v>
      </c>
      <c r="O13" s="141">
        <f>IF(B13&lt;&gt;0,N13/B13*100,0)</f>
        <v>29.583832936905324</v>
      </c>
      <c r="Q13" s="151">
        <v>0.38728615059253474</v>
      </c>
      <c r="R13" s="141">
        <f t="shared" si="8"/>
        <v>2.4641963891581398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5.150769648548791</v>
      </c>
      <c r="C14" s="141">
        <f t="shared" si="0"/>
        <v>1.5180308183612401</v>
      </c>
      <c r="E14" s="151">
        <v>6.6626086416837822</v>
      </c>
      <c r="F14" s="141">
        <f t="shared" si="1"/>
        <v>1.9011526980045095</v>
      </c>
      <c r="H14" s="151">
        <f t="shared" si="3"/>
        <v>1.5118389931349911</v>
      </c>
      <c r="I14" s="141">
        <f t="shared" si="4"/>
        <v>29.351710448960677</v>
      </c>
      <c r="K14" s="207">
        <f t="shared" si="2"/>
        <v>0.16918453470635736</v>
      </c>
      <c r="L14" s="141">
        <f>IF(B14&lt;&gt;0,K14/B14*100,0)</f>
        <v>3.2846457180243815</v>
      </c>
      <c r="N14" s="151">
        <f t="shared" si="6"/>
        <v>1.2147536251803523</v>
      </c>
      <c r="O14" s="141">
        <f t="shared" si="7"/>
        <v>23.583924501896611</v>
      </c>
      <c r="Q14" s="151">
        <v>0.12790083324828141</v>
      </c>
      <c r="R14" s="141">
        <f t="shared" si="8"/>
        <v>2.4831402290396922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5.8847796683082922</v>
      </c>
      <c r="C15" s="141">
        <f t="shared" si="0"/>
        <v>1.7343576795896007</v>
      </c>
      <c r="E15" s="151">
        <v>6.9814854201024907</v>
      </c>
      <c r="F15" s="141">
        <f t="shared" si="1"/>
        <v>1.9921431013472619</v>
      </c>
      <c r="H15" s="151">
        <f t="shared" si="3"/>
        <v>1.0967057517941985</v>
      </c>
      <c r="I15" s="141">
        <f t="shared" si="4"/>
        <v>18.636309490062363</v>
      </c>
      <c r="K15" s="207">
        <f t="shared" si="2"/>
        <v>0.19329416339025773</v>
      </c>
      <c r="L15" s="141">
        <f t="shared" si="5"/>
        <v>3.2846457180243815</v>
      </c>
      <c r="N15" s="151">
        <f t="shared" si="6"/>
        <v>0.63603042307945934</v>
      </c>
      <c r="O15" s="141">
        <f t="shared" si="7"/>
        <v>10.808058396896618</v>
      </c>
      <c r="Q15" s="151">
        <v>0.26738116532448142</v>
      </c>
      <c r="R15" s="141">
        <f t="shared" si="8"/>
        <v>4.5436053751413592</v>
      </c>
      <c r="T15" s="11"/>
    </row>
    <row r="16" spans="1:97" x14ac:dyDescent="0.2">
      <c r="A16" s="10" t="str">
        <f>name!$D12</f>
        <v>33 Protective service occupations</v>
      </c>
      <c r="B16" s="151">
        <v>3.4884479031768301</v>
      </c>
      <c r="C16" s="141">
        <f t="shared" si="0"/>
        <v>1.0281126485169225</v>
      </c>
      <c r="E16" s="151">
        <v>3.6066547434795746</v>
      </c>
      <c r="F16" s="141">
        <f t="shared" si="1"/>
        <v>1.0291466548760242</v>
      </c>
      <c r="H16" s="151">
        <f t="shared" si="3"/>
        <v>0.11820684030274453</v>
      </c>
      <c r="I16" s="141">
        <f t="shared" si="4"/>
        <v>3.3885224484819343</v>
      </c>
      <c r="K16" s="207">
        <f t="shared" si="2"/>
        <v>0.11458315467720907</v>
      </c>
      <c r="L16" s="141">
        <f t="shared" si="5"/>
        <v>3.2846457180243815</v>
      </c>
      <c r="N16" s="151">
        <f t="shared" si="6"/>
        <v>0.32593371156482503</v>
      </c>
      <c r="O16" s="141">
        <f t="shared" si="7"/>
        <v>9.343230015503643</v>
      </c>
      <c r="Q16" s="151">
        <v>-0.32231002593928959</v>
      </c>
      <c r="R16" s="141">
        <f t="shared" si="8"/>
        <v>-9.2393532850460822</v>
      </c>
      <c r="T16" s="11"/>
    </row>
    <row r="17" spans="1:20" x14ac:dyDescent="0.2">
      <c r="A17" s="10" t="str">
        <f>name!$D13</f>
        <v>34 Culture, media and sports occupations</v>
      </c>
      <c r="B17" s="151">
        <v>5.5268541723290454</v>
      </c>
      <c r="C17" s="141">
        <f t="shared" si="0"/>
        <v>1.6288701562392187</v>
      </c>
      <c r="E17" s="151">
        <v>5.9817851185895119</v>
      </c>
      <c r="F17" s="141">
        <f t="shared" si="1"/>
        <v>1.7068820230473056</v>
      </c>
      <c r="H17" s="151">
        <f t="shared" si="3"/>
        <v>0.45493094626046648</v>
      </c>
      <c r="I17" s="141">
        <f t="shared" si="4"/>
        <v>8.2312818843337752</v>
      </c>
      <c r="K17" s="207">
        <f t="shared" si="2"/>
        <v>0.18153757891285785</v>
      </c>
      <c r="L17" s="141">
        <f t="shared" si="5"/>
        <v>3.2846457180243815</v>
      </c>
      <c r="N17" s="151">
        <f t="shared" si="6"/>
        <v>0.49564281850628511</v>
      </c>
      <c r="O17" s="141">
        <f t="shared" si="7"/>
        <v>8.9679011432541316</v>
      </c>
      <c r="Q17" s="151">
        <v>-0.2222494511586765</v>
      </c>
      <c r="R17" s="141">
        <f t="shared" si="8"/>
        <v>-4.0212649769447317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17.95218114709678</v>
      </c>
      <c r="C18" s="141">
        <f t="shared" si="0"/>
        <v>5.2908528428901276</v>
      </c>
      <c r="E18" s="151">
        <v>20.332138113894821</v>
      </c>
      <c r="F18" s="141">
        <f t="shared" si="1"/>
        <v>5.8017064051450351</v>
      </c>
      <c r="H18" s="151">
        <f t="shared" si="3"/>
        <v>2.3799569667980407</v>
      </c>
      <c r="I18" s="141">
        <f t="shared" si="4"/>
        <v>13.257202271396018</v>
      </c>
      <c r="K18" s="207">
        <f t="shared" si="2"/>
        <v>0.58966554934009474</v>
      </c>
      <c r="L18" s="141">
        <f t="shared" si="5"/>
        <v>3.2846457180243815</v>
      </c>
      <c r="N18" s="151">
        <f t="shared" si="6"/>
        <v>1.6204976971234659</v>
      </c>
      <c r="O18" s="141">
        <f t="shared" si="7"/>
        <v>9.0267454625452679</v>
      </c>
      <c r="Q18" s="151">
        <v>0.16979372033448006</v>
      </c>
      <c r="R18" s="141">
        <f t="shared" si="8"/>
        <v>0.94581109082635917</v>
      </c>
      <c r="T18" s="11"/>
    </row>
    <row r="19" spans="1:20" x14ac:dyDescent="0.2">
      <c r="A19" s="10" t="str">
        <f>name!$D15</f>
        <v>41 Administrative occupations</v>
      </c>
      <c r="B19" s="151">
        <v>32.685920067305119</v>
      </c>
      <c r="C19" s="141">
        <f t="shared" si="0"/>
        <v>9.6331688998441258</v>
      </c>
      <c r="E19" s="151">
        <v>33.3253943093017</v>
      </c>
      <c r="F19" s="141">
        <f t="shared" si="1"/>
        <v>9.5092878346193075</v>
      </c>
      <c r="H19" s="151">
        <f t="shared" si="3"/>
        <v>0.63947424199658087</v>
      </c>
      <c r="I19" s="141">
        <f t="shared" si="4"/>
        <v>1.9564211155133737</v>
      </c>
      <c r="K19" s="207">
        <f t="shared" si="2"/>
        <v>1.0736166738876096</v>
      </c>
      <c r="L19" s="141">
        <f t="shared" si="5"/>
        <v>3.2846457180243815</v>
      </c>
      <c r="N19" s="151">
        <f t="shared" si="6"/>
        <v>-0.5002713773768479</v>
      </c>
      <c r="O19" s="141">
        <f t="shared" si="7"/>
        <v>-1.5305409067473563</v>
      </c>
      <c r="Q19" s="151">
        <v>6.6128945485819143E-2</v>
      </c>
      <c r="R19" s="141">
        <f t="shared" si="8"/>
        <v>0.20231630423634983</v>
      </c>
      <c r="T19" s="11"/>
    </row>
    <row r="20" spans="1:20" x14ac:dyDescent="0.2">
      <c r="A20" s="10" t="str">
        <f>name!$D16</f>
        <v>42 Secretarial and related occupations</v>
      </c>
      <c r="B20" s="151">
        <v>7.6931144665856133</v>
      </c>
      <c r="C20" s="141">
        <f t="shared" si="0"/>
        <v>2.2673087026417482</v>
      </c>
      <c r="E20" s="151">
        <v>6.7666484697752765</v>
      </c>
      <c r="F20" s="141">
        <f t="shared" si="1"/>
        <v>1.9308401088241376</v>
      </c>
      <c r="H20" s="151">
        <f t="shared" si="3"/>
        <v>-0.92646599681033681</v>
      </c>
      <c r="I20" s="141">
        <f t="shared" si="4"/>
        <v>-12.042794902303388</v>
      </c>
      <c r="K20" s="207">
        <f t="shared" si="2"/>
        <v>0.25269155490941858</v>
      </c>
      <c r="L20" s="141">
        <f t="shared" si="5"/>
        <v>3.2846457180243815</v>
      </c>
      <c r="N20" s="151">
        <f t="shared" si="6"/>
        <v>-1.2974080331490301</v>
      </c>
      <c r="O20" s="141">
        <f t="shared" si="7"/>
        <v>-16.864535667371275</v>
      </c>
      <c r="Q20" s="151">
        <v>0.11825048142927473</v>
      </c>
      <c r="R20" s="141">
        <f t="shared" si="8"/>
        <v>1.5370950470435039</v>
      </c>
      <c r="T20" s="11"/>
    </row>
    <row r="21" spans="1:20" x14ac:dyDescent="0.2">
      <c r="A21" s="10" t="str">
        <f>name!$D17</f>
        <v>51 Skilled agricultural and related trades</v>
      </c>
      <c r="B21" s="151">
        <v>8.9841239096406174</v>
      </c>
      <c r="C21" s="141">
        <f t="shared" si="0"/>
        <v>2.6477940000001814</v>
      </c>
      <c r="E21" s="151">
        <v>6.4231916280497341</v>
      </c>
      <c r="F21" s="141">
        <f t="shared" si="1"/>
        <v>1.8328358680813399</v>
      </c>
      <c r="H21" s="151">
        <f t="shared" si="3"/>
        <v>-2.5609322815908833</v>
      </c>
      <c r="I21" s="141">
        <f t="shared" si="4"/>
        <v>-28.50508638736401</v>
      </c>
      <c r="K21" s="207">
        <f t="shared" si="2"/>
        <v>0.29509664130001517</v>
      </c>
      <c r="L21" s="141">
        <f t="shared" si="5"/>
        <v>3.2846457180243815</v>
      </c>
      <c r="N21" s="151">
        <f t="shared" si="6"/>
        <v>-0.12907924349144118</v>
      </c>
      <c r="O21" s="141">
        <f t="shared" si="7"/>
        <v>-1.4367482549180981</v>
      </c>
      <c r="Q21" s="151">
        <v>-2.7269496793994574</v>
      </c>
      <c r="R21" s="141">
        <f t="shared" si="8"/>
        <v>-30.352983850470299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16.735117185855863</v>
      </c>
      <c r="C22" s="141">
        <f t="shared" si="0"/>
        <v>4.932160700328275</v>
      </c>
      <c r="E22" s="151">
        <v>15.052769973223571</v>
      </c>
      <c r="F22" s="141">
        <f t="shared" si="1"/>
        <v>4.2952566758900881</v>
      </c>
      <c r="H22" s="151">
        <f t="shared" si="3"/>
        <v>-1.6823472126322923</v>
      </c>
      <c r="I22" s="141">
        <f t="shared" si="4"/>
        <v>-10.052796128934038</v>
      </c>
      <c r="K22" s="207">
        <f t="shared" si="2"/>
        <v>0.54968931005157695</v>
      </c>
      <c r="L22" s="141">
        <f t="shared" si="5"/>
        <v>3.2846457180243815</v>
      </c>
      <c r="N22" s="151">
        <f t="shared" si="6"/>
        <v>-2.4922672441865941</v>
      </c>
      <c r="O22" s="141">
        <f t="shared" si="7"/>
        <v>-14.892439751141994</v>
      </c>
      <c r="Q22" s="151">
        <v>0.26023072150272475</v>
      </c>
      <c r="R22" s="141">
        <f t="shared" si="8"/>
        <v>1.5549979041835797</v>
      </c>
      <c r="T22" s="11"/>
    </row>
    <row r="23" spans="1:20" x14ac:dyDescent="0.2">
      <c r="A23" s="10" t="str">
        <f>name!$D19</f>
        <v>53 Skilled construction and building trades</v>
      </c>
      <c r="B23" s="151">
        <v>12.280382263541714</v>
      </c>
      <c r="C23" s="141">
        <f t="shared" si="0"/>
        <v>3.6192646942705728</v>
      </c>
      <c r="E23" s="151">
        <v>12.73064512135444</v>
      </c>
      <c r="F23" s="141">
        <f t="shared" si="1"/>
        <v>3.6326462533576578</v>
      </c>
      <c r="H23" s="151">
        <f t="shared" si="3"/>
        <v>0.45026285781272612</v>
      </c>
      <c r="I23" s="141">
        <f t="shared" si="4"/>
        <v>3.666521514965182</v>
      </c>
      <c r="K23" s="207">
        <f t="shared" si="2"/>
        <v>0.40336705017644853</v>
      </c>
      <c r="L23" s="141">
        <f t="shared" si="5"/>
        <v>3.2846457180243815</v>
      </c>
      <c r="N23" s="151">
        <f t="shared" si="6"/>
        <v>-1.5776692892007387</v>
      </c>
      <c r="O23" s="141">
        <f t="shared" si="7"/>
        <v>-12.847069865932106</v>
      </c>
      <c r="Q23" s="151">
        <v>1.6245650968370162</v>
      </c>
      <c r="R23" s="141">
        <f t="shared" si="8"/>
        <v>13.228945662872915</v>
      </c>
      <c r="T23" s="11"/>
    </row>
    <row r="24" spans="1:20" x14ac:dyDescent="0.2">
      <c r="A24" s="10" t="str">
        <f>name!$D20</f>
        <v>54 Textiles, printing and other skilled trades</v>
      </c>
      <c r="B24" s="151">
        <v>7.0579906435899691</v>
      </c>
      <c r="C24" s="141">
        <f t="shared" si="0"/>
        <v>2.0801255042911024</v>
      </c>
      <c r="E24" s="151">
        <v>6.4733531322980884</v>
      </c>
      <c r="F24" s="141">
        <f t="shared" si="1"/>
        <v>1.8471492825810425</v>
      </c>
      <c r="H24" s="151">
        <f t="shared" si="3"/>
        <v>-0.58463751129188068</v>
      </c>
      <c r="I24" s="141">
        <f t="shared" si="4"/>
        <v>-8.283342112713699</v>
      </c>
      <c r="K24" s="207">
        <f t="shared" si="2"/>
        <v>0.23182998745323941</v>
      </c>
      <c r="L24" s="141">
        <f t="shared" si="5"/>
        <v>3.2846457180243815</v>
      </c>
      <c r="N24" s="151">
        <f t="shared" si="6"/>
        <v>-1.0803558268663678</v>
      </c>
      <c r="O24" s="141">
        <f t="shared" si="7"/>
        <v>-15.306846968514209</v>
      </c>
      <c r="Q24" s="151">
        <v>0.26388832812124768</v>
      </c>
      <c r="R24" s="141">
        <f t="shared" si="8"/>
        <v>3.738859137776128</v>
      </c>
      <c r="T24" s="11"/>
    </row>
    <row r="25" spans="1:20" x14ac:dyDescent="0.2">
      <c r="A25" s="10" t="str">
        <f>name!$D21</f>
        <v>61 Caring personal service occupations</v>
      </c>
      <c r="B25" s="151">
        <v>25.213647993322166</v>
      </c>
      <c r="C25" s="141">
        <f t="shared" si="0"/>
        <v>7.4309466951136018</v>
      </c>
      <c r="E25" s="151">
        <v>25.108076134884829</v>
      </c>
      <c r="F25" s="141">
        <f t="shared" si="1"/>
        <v>7.1645040633026698</v>
      </c>
      <c r="H25" s="151">
        <f t="shared" si="3"/>
        <v>-0.10557185843733663</v>
      </c>
      <c r="I25" s="141">
        <f t="shared" si="4"/>
        <v>-0.41870917871661417</v>
      </c>
      <c r="K25" s="207">
        <f t="shared" si="2"/>
        <v>0.82817900917039688</v>
      </c>
      <c r="L25" s="141">
        <f t="shared" si="5"/>
        <v>3.2846457180243815</v>
      </c>
      <c r="N25" s="151">
        <f t="shared" si="6"/>
        <v>-1.2255594529918907</v>
      </c>
      <c r="O25" s="141">
        <f t="shared" si="7"/>
        <v>-4.8606986712770803</v>
      </c>
      <c r="Q25" s="151">
        <v>0.29180858538415722</v>
      </c>
      <c r="R25" s="141">
        <f t="shared" si="8"/>
        <v>1.1573437745360875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7.817482823450562</v>
      </c>
      <c r="C26" s="141">
        <f t="shared" si="0"/>
        <v>2.3039624478938068</v>
      </c>
      <c r="E26" s="151">
        <v>6.4729608499034352</v>
      </c>
      <c r="F26" s="141">
        <f t="shared" si="1"/>
        <v>1.8470373461349623</v>
      </c>
      <c r="H26" s="151">
        <f t="shared" si="3"/>
        <v>-1.3445219735471268</v>
      </c>
      <c r="I26" s="141">
        <f t="shared" si="4"/>
        <v>-17.198911771368209</v>
      </c>
      <c r="K26" s="207">
        <f t="shared" si="2"/>
        <v>0.25677661481776043</v>
      </c>
      <c r="L26" s="141">
        <f t="shared" si="5"/>
        <v>3.2846457180243815</v>
      </c>
      <c r="N26" s="151">
        <f t="shared" si="6"/>
        <v>-1.0304622835892989</v>
      </c>
      <c r="O26" s="141">
        <f t="shared" si="7"/>
        <v>-13.18151004436058</v>
      </c>
      <c r="Q26" s="151">
        <v>-0.57083630477558833</v>
      </c>
      <c r="R26" s="141">
        <f t="shared" si="8"/>
        <v>-7.3020474450320147</v>
      </c>
      <c r="T26" s="11"/>
    </row>
    <row r="27" spans="1:20" x14ac:dyDescent="0.2">
      <c r="A27" s="10" t="str">
        <f>name!$D23</f>
        <v>63 Community and civil enforcement occupations</v>
      </c>
      <c r="B27" s="151">
        <v>0.33009356049469979</v>
      </c>
      <c r="C27" s="141">
        <f t="shared" si="0"/>
        <v>9.7284917005505261E-2</v>
      </c>
      <c r="E27" s="151">
        <v>0.33922503199278353</v>
      </c>
      <c r="F27" s="141">
        <f t="shared" si="1"/>
        <v>9.6796708239606566E-2</v>
      </c>
      <c r="H27" s="151">
        <f t="shared" si="3"/>
        <v>9.131471498083743E-3</v>
      </c>
      <c r="I27" s="141">
        <f t="shared" si="4"/>
        <v>2.7663282750498785</v>
      </c>
      <c r="K27" s="207">
        <f t="shared" si="2"/>
        <v>1.0842404000263378E-2</v>
      </c>
      <c r="L27" s="141">
        <f t="shared" si="5"/>
        <v>3.2846457180243815</v>
      </c>
      <c r="N27" s="151">
        <f t="shared" si="6"/>
        <v>1.4559009549433699E-2</v>
      </c>
      <c r="O27" s="141">
        <f t="shared" si="7"/>
        <v>4.4105706053806735</v>
      </c>
      <c r="Q27" s="151">
        <v>-1.6269942051613334E-2</v>
      </c>
      <c r="R27" s="141">
        <f t="shared" si="8"/>
        <v>-4.92888804835518</v>
      </c>
      <c r="T27" s="172"/>
    </row>
    <row r="28" spans="1:20" x14ac:dyDescent="0.2">
      <c r="A28" s="10" t="str">
        <f>name!$D24</f>
        <v>71 Sales occupations</v>
      </c>
      <c r="B28" s="151">
        <v>21.69964583795289</v>
      </c>
      <c r="C28" s="141">
        <f t="shared" si="0"/>
        <v>6.3953027172973309</v>
      </c>
      <c r="E28" s="151">
        <v>20.205775477287627</v>
      </c>
      <c r="F28" s="141">
        <f t="shared" si="1"/>
        <v>5.7656492568968654</v>
      </c>
      <c r="H28" s="151">
        <f t="shared" si="3"/>
        <v>-1.4938703606652624</v>
      </c>
      <c r="I28" s="141">
        <f t="shared" si="4"/>
        <v>-6.8843075680639405</v>
      </c>
      <c r="K28" s="207">
        <f t="shared" si="2"/>
        <v>0.71275648784277557</v>
      </c>
      <c r="L28" s="141">
        <f t="shared" si="5"/>
        <v>3.2846457180243815</v>
      </c>
      <c r="N28" s="151">
        <f>H28-(K28+Q28)</f>
        <v>-1.7848076861157347</v>
      </c>
      <c r="O28" s="141">
        <f t="shared" si="7"/>
        <v>-8.2250544522440485</v>
      </c>
      <c r="Q28" s="151">
        <v>-0.42181916239230327</v>
      </c>
      <c r="R28" s="141">
        <f t="shared" si="8"/>
        <v>-1.943898833844272</v>
      </c>
      <c r="T28" s="11"/>
    </row>
    <row r="29" spans="1:20" x14ac:dyDescent="0.2">
      <c r="A29" s="10" t="str">
        <f>name!$D25</f>
        <v>72 Customer service occupations</v>
      </c>
      <c r="B29" s="151">
        <v>5.5925423080969301</v>
      </c>
      <c r="C29" s="141">
        <f t="shared" si="0"/>
        <v>1.6482297124415508</v>
      </c>
      <c r="E29" s="151">
        <v>6.2337407614928555</v>
      </c>
      <c r="F29" s="141">
        <f t="shared" si="1"/>
        <v>1.7787767081540236</v>
      </c>
      <c r="H29" s="151">
        <f t="shared" si="3"/>
        <v>0.64119845339592541</v>
      </c>
      <c r="I29" s="141">
        <f t="shared" si="4"/>
        <v>11.465240995451985</v>
      </c>
      <c r="K29" s="207">
        <f t="shared" si="2"/>
        <v>0.18369520145160773</v>
      </c>
      <c r="L29" s="141">
        <f t="shared" si="5"/>
        <v>3.2846457180243815</v>
      </c>
      <c r="N29" s="151">
        <f t="shared" si="6"/>
        <v>0.44843134163493104</v>
      </c>
      <c r="O29" s="141">
        <f t="shared" si="7"/>
        <v>8.0183808531173444</v>
      </c>
      <c r="Q29" s="151">
        <v>9.0719103093866299E-3</v>
      </c>
      <c r="R29" s="141">
        <f t="shared" si="8"/>
        <v>0.16221442431025049</v>
      </c>
      <c r="T29" s="11"/>
    </row>
    <row r="30" spans="1:20" x14ac:dyDescent="0.2">
      <c r="A30" s="10" t="str">
        <f>name!$D26</f>
        <v>81 Process, plant and machine operatives</v>
      </c>
      <c r="B30" s="151">
        <v>14.967783376689281</v>
      </c>
      <c r="C30" s="141">
        <f t="shared" si="0"/>
        <v>4.4112934568469981</v>
      </c>
      <c r="E30" s="151">
        <v>13.063744095944887</v>
      </c>
      <c r="F30" s="141">
        <f t="shared" si="1"/>
        <v>3.7276949119691172</v>
      </c>
      <c r="H30" s="151">
        <f t="shared" si="3"/>
        <v>-1.904039280744394</v>
      </c>
      <c r="I30" s="141">
        <f t="shared" si="4"/>
        <v>-12.72091687076211</v>
      </c>
      <c r="K30" s="207">
        <f t="shared" si="2"/>
        <v>0.49163865576558968</v>
      </c>
      <c r="L30" s="141">
        <f t="shared" si="5"/>
        <v>3.2846457180243815</v>
      </c>
      <c r="N30" s="151">
        <f t="shared" si="6"/>
        <v>-2.4536186902576569</v>
      </c>
      <c r="O30" s="141">
        <f t="shared" si="7"/>
        <v>-16.392665690758896</v>
      </c>
      <c r="Q30" s="151">
        <v>5.7940753747672998E-2</v>
      </c>
      <c r="R30" s="141">
        <f t="shared" si="8"/>
        <v>0.38710310197239706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13.370920804432821</v>
      </c>
      <c r="C31" s="141">
        <f t="shared" si="0"/>
        <v>3.9406673635104648</v>
      </c>
      <c r="E31" s="151">
        <v>12.944153008031481</v>
      </c>
      <c r="F31" s="141">
        <f t="shared" si="1"/>
        <v>3.6935700020920144</v>
      </c>
      <c r="H31" s="151">
        <f t="shared" si="3"/>
        <v>-0.42676779640133944</v>
      </c>
      <c r="I31" s="141">
        <f t="shared" si="4"/>
        <v>-3.191760707010205</v>
      </c>
      <c r="K31" s="207">
        <f t="shared" si="2"/>
        <v>0.43918737766323385</v>
      </c>
      <c r="L31" s="141">
        <f t="shared" si="5"/>
        <v>3.2846457180243815</v>
      </c>
      <c r="N31" s="151">
        <f t="shared" si="6"/>
        <v>-0.70865056616682442</v>
      </c>
      <c r="O31" s="141">
        <f t="shared" si="7"/>
        <v>-5.2999384001428504</v>
      </c>
      <c r="Q31" s="151">
        <v>-0.15730460789774886</v>
      </c>
      <c r="R31" s="141">
        <f t="shared" si="8"/>
        <v>-1.1764680248917347</v>
      </c>
      <c r="T31" s="11"/>
    </row>
    <row r="32" spans="1:20" x14ac:dyDescent="0.2">
      <c r="A32" s="10" t="str">
        <f>name!$D28</f>
        <v>91 Elementary trades and related occupations</v>
      </c>
      <c r="B32" s="151">
        <v>8.4504142351770923</v>
      </c>
      <c r="C32" s="141">
        <f t="shared" si="0"/>
        <v>2.4904995005031121</v>
      </c>
      <c r="E32" s="151">
        <v>6.3339568473054451</v>
      </c>
      <c r="F32" s="141">
        <f t="shared" si="1"/>
        <v>1.8073730271294552</v>
      </c>
      <c r="H32" s="151">
        <f t="shared" si="3"/>
        <v>-2.1164573878716473</v>
      </c>
      <c r="I32" s="141">
        <f t="shared" si="4"/>
        <v>-25.045605209047995</v>
      </c>
      <c r="K32" s="207">
        <f t="shared" si="2"/>
        <v>0.27756616933106715</v>
      </c>
      <c r="L32" s="141">
        <f t="shared" si="5"/>
        <v>3.2846457180243815</v>
      </c>
      <c r="N32" s="151">
        <f>H32-(K32+Q32)</f>
        <v>-1.9844127194376706</v>
      </c>
      <c r="O32" s="141">
        <f t="shared" si="7"/>
        <v>-23.483023011783562</v>
      </c>
      <c r="Q32" s="151">
        <v>-0.40961083776504392</v>
      </c>
      <c r="R32" s="141">
        <f t="shared" si="8"/>
        <v>-4.8472279152888165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31.705357845135413</v>
      </c>
      <c r="C33" s="141">
        <f t="shared" si="0"/>
        <v>9.3441783655860498</v>
      </c>
      <c r="E33" s="151">
        <v>28.852520014009031</v>
      </c>
      <c r="F33" s="141">
        <f t="shared" si="1"/>
        <v>8.232968379034169</v>
      </c>
      <c r="H33" s="151">
        <f t="shared" ref="H33" si="9">E33-B33</f>
        <v>-2.8528378311263829</v>
      </c>
      <c r="I33" s="141">
        <f>IF(B33&lt;&gt;0,((E33/B33)-1)*100,0)</f>
        <v>-8.9979676150038994</v>
      </c>
      <c r="K33" s="207">
        <f t="shared" si="2"/>
        <v>1.0414086788445476</v>
      </c>
      <c r="L33" s="141">
        <f t="shared" ref="L33" si="10">IF(B33&lt;&gt;0,K33/B33*100,0)</f>
        <v>3.2846457180243815</v>
      </c>
      <c r="N33" s="151">
        <f>H33-(K33+Q33)</f>
        <v>-4.364530133020077</v>
      </c>
      <c r="O33" s="141">
        <f t="shared" ref="O33" si="11">IF(B33&lt;&gt;0,N33/B33*100,0)</f>
        <v>-13.765907183065373</v>
      </c>
      <c r="Q33" s="151">
        <v>0.47028362304914634</v>
      </c>
      <c r="R33" s="141">
        <f t="shared" ref="R33" si="12">IF(B33&lt;&gt;0,Q33/B33*100,0)</f>
        <v>1.4832938500370922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339.3060000000001</v>
      </c>
      <c r="C35" s="147">
        <f>B35/B$35*100</f>
        <v>100</v>
      </c>
      <c r="D35" s="145"/>
      <c r="E35" s="152">
        <f>SUM(E8:E33)</f>
        <v>350.45099999999991</v>
      </c>
      <c r="F35" s="147">
        <f t="shared" ref="F35" si="13">E35/E$35*100</f>
        <v>100</v>
      </c>
      <c r="G35" s="145"/>
      <c r="H35" s="152">
        <f>E35-B35</f>
        <v>11.144999999999811</v>
      </c>
      <c r="I35" s="147">
        <f>IF(B35&lt;&gt;0,((E35/B35)-1)*100,0)</f>
        <v>3.2846457180243815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The Marches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24.094972510556371</v>
      </c>
      <c r="C44" s="141">
        <f t="shared" ref="C44:C68" si="15">B44/B$71*100</f>
        <v>6.8754183924589682</v>
      </c>
      <c r="E44" s="151">
        <v>24.134907554648741</v>
      </c>
      <c r="F44" s="141">
        <f t="shared" ref="F44:F68" si="16">E44/E$71*100</f>
        <v>6.4050942534788975</v>
      </c>
      <c r="H44" s="151">
        <f>E44-B44</f>
        <v>3.9935044092370475E-2</v>
      </c>
      <c r="I44" s="141">
        <f>IF(B44&gt;0,((E44/B44)-1)*100,0)</f>
        <v>0.16574015212043047</v>
      </c>
      <c r="K44" s="151">
        <f>(($E$71/$B$71)-1)*B44</f>
        <v>1.8121540257003945</v>
      </c>
      <c r="L44" s="141">
        <f>IF(B44&gt;0,K44/B44*100,0)</f>
        <v>7.5208802371800276</v>
      </c>
      <c r="N44" s="151">
        <f>H44-(K44+Q44)</f>
        <v>-1.2269716891103417</v>
      </c>
      <c r="O44" s="141">
        <f>IF(B44&gt;0,N44/B44*100,0)</f>
        <v>-5.0922311223753711</v>
      </c>
      <c r="Q44" s="151">
        <v>-0.54524729249768233</v>
      </c>
      <c r="R44" s="141">
        <f>IF(B44&gt;0,Q44/B44*100,0)</f>
        <v>-2.2629089626842331</v>
      </c>
      <c r="T44" s="151"/>
    </row>
    <row r="45" spans="1:20" x14ac:dyDescent="0.2">
      <c r="A45" s="135" t="str">
        <f t="shared" si="14"/>
        <v>12 Other managers and proprietors</v>
      </c>
      <c r="B45" s="151">
        <v>10.210349877210076</v>
      </c>
      <c r="C45" s="141">
        <f t="shared" si="15"/>
        <v>2.9134885839133227</v>
      </c>
      <c r="E45" s="151">
        <v>12.420722398482779</v>
      </c>
      <c r="F45" s="141">
        <f t="shared" si="16"/>
        <v>3.2963000781519471</v>
      </c>
      <c r="H45" s="151">
        <f t="shared" ref="H45:H71" si="17">E45-B45</f>
        <v>2.2103725212727028</v>
      </c>
      <c r="I45" s="141">
        <f t="shared" ref="I45:I71" si="18">IF(B45&gt;0,((E45/B45)-1)*100,0)</f>
        <v>21.648352386105252</v>
      </c>
      <c r="K45" s="151">
        <f t="shared" ref="K45:K68" si="19">(($E$71/$B$71)-1)*B45</f>
        <v>0.76790818606202782</v>
      </c>
      <c r="L45" s="141">
        <f t="shared" ref="L45:L68" si="20">IF(B45&gt;0,K45/B45*100,0)</f>
        <v>7.5208802371800276</v>
      </c>
      <c r="N45" s="151">
        <f t="shared" ref="N45:N68" si="21">H45-(K45+Q45)</f>
        <v>0.86856015248255281</v>
      </c>
      <c r="O45" s="141">
        <f t="shared" ref="O45:O68" si="22">IF(B45&gt;0,N45/B45*100,0)</f>
        <v>8.5066639530268695</v>
      </c>
      <c r="Q45" s="151">
        <v>0.57390418272812227</v>
      </c>
      <c r="R45" s="141">
        <f>IF(B45&gt;0,Q45/B45*100,0)</f>
        <v>5.6208081958983618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20.2762049086685</v>
      </c>
      <c r="C46" s="141">
        <f t="shared" si="15"/>
        <v>5.7857460554167357</v>
      </c>
      <c r="E46" s="151">
        <v>28.346831769762154</v>
      </c>
      <c r="F46" s="141">
        <f t="shared" si="16"/>
        <v>7.5228848033380871</v>
      </c>
      <c r="H46" s="151">
        <f t="shared" si="17"/>
        <v>8.070626861093654</v>
      </c>
      <c r="I46" s="141">
        <f t="shared" si="18"/>
        <v>39.803439043187481</v>
      </c>
      <c r="K46" s="151">
        <f t="shared" si="19"/>
        <v>1.524949087826176</v>
      </c>
      <c r="L46" s="141">
        <f t="shared" si="20"/>
        <v>7.5208802371800276</v>
      </c>
      <c r="N46" s="151">
        <f t="shared" si="21"/>
        <v>6.9540771617232622</v>
      </c>
      <c r="O46" s="141">
        <f t="shared" si="22"/>
        <v>34.296739419664526</v>
      </c>
      <c r="Q46" s="151">
        <v>-0.40839938845578411</v>
      </c>
      <c r="R46" s="141">
        <f t="shared" ref="R46:R68" si="23">IF(B46&gt;0,Q46/B46*100,0)</f>
        <v>-2.0141806136570697</v>
      </c>
      <c r="T46" s="151"/>
    </row>
    <row r="47" spans="1:20" x14ac:dyDescent="0.2">
      <c r="A47" s="135" t="str">
        <f t="shared" si="14"/>
        <v>22 Health professionals</v>
      </c>
      <c r="B47" s="151">
        <v>17.026430375213597</v>
      </c>
      <c r="C47" s="141">
        <f t="shared" si="15"/>
        <v>4.8584339537377836</v>
      </c>
      <c r="E47" s="151">
        <v>17.922029450474579</v>
      </c>
      <c r="F47" s="141">
        <f t="shared" si="16"/>
        <v>4.7562762601841246</v>
      </c>
      <c r="H47" s="151">
        <f t="shared" si="17"/>
        <v>0.89559907526098215</v>
      </c>
      <c r="I47" s="141">
        <f t="shared" si="18"/>
        <v>5.2600519047419247</v>
      </c>
      <c r="K47" s="151">
        <f t="shared" si="19"/>
        <v>1.2805374371866567</v>
      </c>
      <c r="L47" s="141">
        <f t="shared" si="20"/>
        <v>7.5208802371800276</v>
      </c>
      <c r="N47" s="151">
        <f t="shared" si="21"/>
        <v>-0.65654613152935304</v>
      </c>
      <c r="O47" s="141">
        <f t="shared" si="22"/>
        <v>-3.8560409731280312</v>
      </c>
      <c r="Q47" s="151">
        <v>0.27160776960367844</v>
      </c>
      <c r="R47" s="141">
        <f t="shared" si="23"/>
        <v>1.5952126406899376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13.68261574076346</v>
      </c>
      <c r="C48" s="141">
        <f t="shared" si="15"/>
        <v>3.904287829329482</v>
      </c>
      <c r="E48" s="151">
        <v>15.263091433981497</v>
      </c>
      <c r="F48" s="141">
        <f t="shared" si="16"/>
        <v>4.0506282865495189</v>
      </c>
      <c r="H48" s="151">
        <f t="shared" si="17"/>
        <v>1.5804756932180375</v>
      </c>
      <c r="I48" s="141">
        <f t="shared" si="18"/>
        <v>11.550976239941168</v>
      </c>
      <c r="K48" s="151">
        <f t="shared" si="19"/>
        <v>1.0290531431763628</v>
      </c>
      <c r="L48" s="141">
        <f t="shared" si="20"/>
        <v>7.5208802371800276</v>
      </c>
      <c r="N48" s="151">
        <f t="shared" si="21"/>
        <v>9.8585818928385915E-2</v>
      </c>
      <c r="O48" s="141">
        <f t="shared" si="22"/>
        <v>0.72051880134788504</v>
      </c>
      <c r="Q48" s="151">
        <v>0.45283673111328882</v>
      </c>
      <c r="R48" s="141">
        <f t="shared" si="23"/>
        <v>3.309577201413255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21.269599694982592</v>
      </c>
      <c r="C49" s="141">
        <f t="shared" si="15"/>
        <v>6.0692078764171304</v>
      </c>
      <c r="E49" s="151">
        <v>25.126203088497334</v>
      </c>
      <c r="F49" s="141">
        <f t="shared" si="16"/>
        <v>6.668171346812529</v>
      </c>
      <c r="H49" s="151">
        <f t="shared" si="17"/>
        <v>3.8566033935147424</v>
      </c>
      <c r="I49" s="141">
        <f t="shared" si="18"/>
        <v>18.131998010402128</v>
      </c>
      <c r="K49" s="151">
        <f t="shared" si="19"/>
        <v>1.5996611199872492</v>
      </c>
      <c r="L49" s="141">
        <f t="shared" si="20"/>
        <v>7.5208802371800276</v>
      </c>
      <c r="N49" s="151">
        <f t="shared" si="21"/>
        <v>2.4472976637976576</v>
      </c>
      <c r="O49" s="141">
        <f t="shared" si="22"/>
        <v>11.506082384686181</v>
      </c>
      <c r="Q49" s="151">
        <v>-0.1903553902701646</v>
      </c>
      <c r="R49" s="141">
        <f t="shared" si="23"/>
        <v>-0.89496461146407291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6.6626086416837822</v>
      </c>
      <c r="C50" s="141">
        <f t="shared" si="15"/>
        <v>1.9011526980045095</v>
      </c>
      <c r="E50" s="151">
        <v>6.7710419623094893</v>
      </c>
      <c r="F50" s="141">
        <f t="shared" si="16"/>
        <v>1.7969475070352796</v>
      </c>
      <c r="H50" s="151">
        <f t="shared" si="17"/>
        <v>0.1084333206257071</v>
      </c>
      <c r="I50" s="141">
        <f t="shared" si="18"/>
        <v>1.6274904689329572</v>
      </c>
      <c r="K50" s="151">
        <f t="shared" si="19"/>
        <v>0.50108681661304422</v>
      </c>
      <c r="L50" s="141">
        <f t="shared" si="20"/>
        <v>7.5208802371800276</v>
      </c>
      <c r="N50" s="151">
        <f t="shared" si="21"/>
        <v>-0.2581874832543391</v>
      </c>
      <c r="O50" s="141">
        <f t="shared" si="22"/>
        <v>-3.8751710799734091</v>
      </c>
      <c r="Q50" s="151">
        <v>-0.13446601273299802</v>
      </c>
      <c r="R50" s="141">
        <f t="shared" si="23"/>
        <v>-2.0182186882736612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6.9814854201024907</v>
      </c>
      <c r="C51" s="141">
        <f t="shared" si="15"/>
        <v>1.9921431013472619</v>
      </c>
      <c r="E51" s="151">
        <v>13.228093857664142</v>
      </c>
      <c r="F51" s="141">
        <f t="shared" si="16"/>
        <v>3.5105660860873846</v>
      </c>
      <c r="H51" s="151">
        <f t="shared" si="17"/>
        <v>6.2466084375616511</v>
      </c>
      <c r="I51" s="141">
        <f t="shared" si="18"/>
        <v>89.473916533223232</v>
      </c>
      <c r="K51" s="151">
        <f t="shared" si="19"/>
        <v>0.52506915722209324</v>
      </c>
      <c r="L51" s="141">
        <f t="shared" si="20"/>
        <v>7.5208802371800276</v>
      </c>
      <c r="N51" s="151">
        <f t="shared" si="21"/>
        <v>5.5655356424718532</v>
      </c>
      <c r="O51" s="141">
        <f t="shared" si="22"/>
        <v>79.71850269065159</v>
      </c>
      <c r="Q51" s="151">
        <v>0.15600363786770496</v>
      </c>
      <c r="R51" s="141">
        <f t="shared" si="23"/>
        <v>2.2345336053915985</v>
      </c>
      <c r="T51" s="151"/>
    </row>
    <row r="52" spans="1:20" x14ac:dyDescent="0.2">
      <c r="A52" s="135" t="str">
        <f t="shared" si="14"/>
        <v>33 Protective service occupations</v>
      </c>
      <c r="B52" s="151">
        <v>3.6066547434795746</v>
      </c>
      <c r="C52" s="141">
        <f t="shared" si="15"/>
        <v>1.0291466548760242</v>
      </c>
      <c r="E52" s="151">
        <v>3.4559868523503683</v>
      </c>
      <c r="F52" s="141">
        <f t="shared" si="16"/>
        <v>0.91717449001888807</v>
      </c>
      <c r="H52" s="151">
        <f t="shared" si="17"/>
        <v>-0.15066789112920631</v>
      </c>
      <c r="I52" s="141">
        <f t="shared" si="18"/>
        <v>-4.1774969284652741</v>
      </c>
      <c r="K52" s="151">
        <f t="shared" si="19"/>
        <v>0.27125218382567134</v>
      </c>
      <c r="L52" s="141">
        <f t="shared" si="20"/>
        <v>7.5208802371800276</v>
      </c>
      <c r="N52" s="151">
        <f t="shared" si="21"/>
        <v>-0.34932028815466271</v>
      </c>
      <c r="O52" s="141">
        <f t="shared" si="22"/>
        <v>-9.6854374205403069</v>
      </c>
      <c r="Q52" s="151">
        <v>-7.2599786800214949E-2</v>
      </c>
      <c r="R52" s="141">
        <f t="shared" si="23"/>
        <v>-2.0129397451049948</v>
      </c>
      <c r="T52" s="151"/>
    </row>
    <row r="53" spans="1:20" x14ac:dyDescent="0.2">
      <c r="A53" s="135" t="str">
        <f t="shared" si="14"/>
        <v>34 Culture, media and sports occupations</v>
      </c>
      <c r="B53" s="151">
        <v>5.9817851185895119</v>
      </c>
      <c r="C53" s="141">
        <f t="shared" si="15"/>
        <v>1.7068820230473056</v>
      </c>
      <c r="E53" s="151">
        <v>5.6255906138908314</v>
      </c>
      <c r="F53" s="141">
        <f t="shared" si="16"/>
        <v>1.4929594419149372</v>
      </c>
      <c r="H53" s="151">
        <f t="shared" si="17"/>
        <v>-0.35619450469868053</v>
      </c>
      <c r="I53" s="141">
        <f t="shared" si="18"/>
        <v>-5.9546522925362115</v>
      </c>
      <c r="K53" s="151">
        <f t="shared" si="19"/>
        <v>0.4498828948145745</v>
      </c>
      <c r="L53" s="141">
        <f t="shared" si="20"/>
        <v>7.5208802371800276</v>
      </c>
      <c r="N53" s="151">
        <f t="shared" si="21"/>
        <v>-0.51802372106327133</v>
      </c>
      <c r="O53" s="141">
        <f t="shared" si="22"/>
        <v>-8.6600188872284303</v>
      </c>
      <c r="Q53" s="151">
        <v>-0.2880536784499837</v>
      </c>
      <c r="R53" s="141">
        <f t="shared" si="23"/>
        <v>-4.8155136424878116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20.332138113894821</v>
      </c>
      <c r="C54" s="141">
        <f t="shared" si="15"/>
        <v>5.8017064051450351</v>
      </c>
      <c r="E54" s="151">
        <v>22.128599667286771</v>
      </c>
      <c r="F54" s="141">
        <f t="shared" si="16"/>
        <v>5.8726459277103435</v>
      </c>
      <c r="H54" s="151">
        <f t="shared" si="17"/>
        <v>1.7964615533919499</v>
      </c>
      <c r="I54" s="141">
        <f t="shared" si="18"/>
        <v>8.8355761864723057</v>
      </c>
      <c r="K54" s="151">
        <f t="shared" si="19"/>
        <v>1.5291557572040637</v>
      </c>
      <c r="L54" s="141">
        <f t="shared" si="20"/>
        <v>7.5208802371800276</v>
      </c>
      <c r="N54" s="151">
        <f t="shared" si="21"/>
        <v>0.49373030046732502</v>
      </c>
      <c r="O54" s="141">
        <f t="shared" si="22"/>
        <v>2.4283245456114311</v>
      </c>
      <c r="Q54" s="151">
        <v>-0.2264245042794388</v>
      </c>
      <c r="R54" s="141">
        <f t="shared" si="23"/>
        <v>-1.113628596319155</v>
      </c>
      <c r="T54" s="151"/>
    </row>
    <row r="55" spans="1:20" x14ac:dyDescent="0.2">
      <c r="A55" s="135" t="str">
        <f t="shared" si="14"/>
        <v>41 Administrative occupations</v>
      </c>
      <c r="B55" s="151">
        <v>33.3253943093017</v>
      </c>
      <c r="C55" s="141">
        <f t="shared" si="15"/>
        <v>9.5092878346193075</v>
      </c>
      <c r="E55" s="151">
        <v>34.781043027734128</v>
      </c>
      <c r="F55" s="141">
        <f t="shared" si="16"/>
        <v>9.2304417708048021</v>
      </c>
      <c r="H55" s="151">
        <f t="shared" si="17"/>
        <v>1.4556487184324283</v>
      </c>
      <c r="I55" s="141">
        <f t="shared" si="18"/>
        <v>4.3679864817867564</v>
      </c>
      <c r="K55" s="151">
        <f t="shared" si="19"/>
        <v>2.5063629945705892</v>
      </c>
      <c r="L55" s="141">
        <f t="shared" si="20"/>
        <v>7.5208802371800276</v>
      </c>
      <c r="N55" s="151">
        <f t="shared" si="21"/>
        <v>-0.651031654674886</v>
      </c>
      <c r="O55" s="141">
        <f t="shared" si="22"/>
        <v>-1.9535602448765974</v>
      </c>
      <c r="Q55" s="151">
        <v>-0.3996826214632751</v>
      </c>
      <c r="R55" s="141">
        <f t="shared" si="23"/>
        <v>-1.1993335105166834</v>
      </c>
      <c r="T55" s="151"/>
    </row>
    <row r="56" spans="1:20" x14ac:dyDescent="0.2">
      <c r="A56" s="135" t="str">
        <f t="shared" si="14"/>
        <v>42 Secretarial and related occupations</v>
      </c>
      <c r="B56" s="151">
        <v>6.7666484697752765</v>
      </c>
      <c r="C56" s="141">
        <f t="shared" si="15"/>
        <v>1.9308401088241376</v>
      </c>
      <c r="E56" s="151">
        <v>4.2697271234667999</v>
      </c>
      <c r="F56" s="141">
        <f t="shared" si="16"/>
        <v>1.1331306987820862</v>
      </c>
      <c r="H56" s="151">
        <f t="shared" si="17"/>
        <v>-2.4969213463084765</v>
      </c>
      <c r="I56" s="141">
        <f t="shared" si="18"/>
        <v>-36.900414695126024</v>
      </c>
      <c r="K56" s="151">
        <f t="shared" si="19"/>
        <v>0.50891152748277357</v>
      </c>
      <c r="L56" s="141">
        <f t="shared" si="20"/>
        <v>7.5208802371800294</v>
      </c>
      <c r="N56" s="151">
        <f t="shared" si="21"/>
        <v>-3.1166219154489956</v>
      </c>
      <c r="O56" s="141">
        <f t="shared" si="22"/>
        <v>-46.058575812975548</v>
      </c>
      <c r="Q56" s="151">
        <v>0.1107890416577454</v>
      </c>
      <c r="R56" s="141">
        <f t="shared" si="23"/>
        <v>1.637280880669493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6.4231916280497341</v>
      </c>
      <c r="C57" s="141">
        <f t="shared" si="15"/>
        <v>1.8328358680813399</v>
      </c>
      <c r="E57" s="151">
        <v>6.3204685479162883</v>
      </c>
      <c r="F57" s="141">
        <f t="shared" si="16"/>
        <v>1.6773711141791825</v>
      </c>
      <c r="H57" s="151">
        <f t="shared" si="17"/>
        <v>-0.10272308013344578</v>
      </c>
      <c r="I57" s="141">
        <f t="shared" si="18"/>
        <v>-1.5992529272341738</v>
      </c>
      <c r="K57" s="151">
        <f t="shared" si="19"/>
        <v>0.48308054975019454</v>
      </c>
      <c r="L57" s="141">
        <f t="shared" si="20"/>
        <v>7.5208802371800276</v>
      </c>
      <c r="N57" s="151">
        <f t="shared" si="21"/>
        <v>-0.3473928332836741</v>
      </c>
      <c r="O57" s="141">
        <f t="shared" si="22"/>
        <v>-5.4084145920017113</v>
      </c>
      <c r="Q57" s="151">
        <v>-0.2384107965999662</v>
      </c>
      <c r="R57" s="141">
        <f t="shared" si="23"/>
        <v>-3.7117185724124901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15.052769973223571</v>
      </c>
      <c r="C58" s="141">
        <f t="shared" si="15"/>
        <v>4.2952566758900881</v>
      </c>
      <c r="E58" s="151">
        <v>14.00235742829617</v>
      </c>
      <c r="F58" s="141">
        <f t="shared" si="16"/>
        <v>3.7160456859451454</v>
      </c>
      <c r="H58" s="151">
        <f t="shared" si="17"/>
        <v>-1.0504125449274007</v>
      </c>
      <c r="I58" s="141">
        <f t="shared" si="18"/>
        <v>-6.9782010008517581</v>
      </c>
      <c r="K58" s="151">
        <f t="shared" si="19"/>
        <v>1.1321008020643408</v>
      </c>
      <c r="L58" s="141">
        <f t="shared" si="20"/>
        <v>7.5208802371800276</v>
      </c>
      <c r="N58" s="151">
        <f t="shared" si="21"/>
        <v>-1.0642149950897846</v>
      </c>
      <c r="O58" s="141">
        <f t="shared" si="22"/>
        <v>-7.0698947567979173</v>
      </c>
      <c r="Q58" s="151">
        <v>-1.1182983519019569</v>
      </c>
      <c r="R58" s="141">
        <f t="shared" si="23"/>
        <v>-7.429186481233871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12.73064512135444</v>
      </c>
      <c r="C59" s="141">
        <f t="shared" si="15"/>
        <v>3.6326462533576578</v>
      </c>
      <c r="E59" s="151">
        <v>10.671727345981086</v>
      </c>
      <c r="F59" s="141">
        <f t="shared" si="16"/>
        <v>2.8321392714541878</v>
      </c>
      <c r="H59" s="151">
        <f t="shared" si="17"/>
        <v>-2.0589177753733541</v>
      </c>
      <c r="I59" s="141">
        <f t="shared" si="18"/>
        <v>-16.172925690307061</v>
      </c>
      <c r="K59" s="151">
        <f t="shared" si="19"/>
        <v>0.95745657299746945</v>
      </c>
      <c r="L59" s="141">
        <f t="shared" si="20"/>
        <v>7.5208802371800276</v>
      </c>
      <c r="N59" s="151">
        <f t="shared" si="21"/>
        <v>-2.3400644209181198</v>
      </c>
      <c r="O59" s="141">
        <f t="shared" si="22"/>
        <v>-18.38134987356521</v>
      </c>
      <c r="Q59" s="151">
        <v>-0.67630992745270391</v>
      </c>
      <c r="R59" s="141">
        <f t="shared" si="23"/>
        <v>-5.3124560539218759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6.4733531322980884</v>
      </c>
      <c r="C60" s="141">
        <f t="shared" si="15"/>
        <v>1.8471492825810425</v>
      </c>
      <c r="E60" s="151">
        <v>6.729443896259407</v>
      </c>
      <c r="F60" s="141">
        <f t="shared" si="16"/>
        <v>1.78590791497511</v>
      </c>
      <c r="H60" s="151">
        <f t="shared" si="17"/>
        <v>0.25609076396131858</v>
      </c>
      <c r="I60" s="141">
        <f t="shared" si="18"/>
        <v>3.9560759119347644</v>
      </c>
      <c r="K60" s="151">
        <f t="shared" si="19"/>
        <v>0.4868531364098812</v>
      </c>
      <c r="L60" s="141">
        <f t="shared" si="20"/>
        <v>7.5208802371800276</v>
      </c>
      <c r="N60" s="151">
        <f t="shared" si="21"/>
        <v>-0.62325220145492466</v>
      </c>
      <c r="O60" s="141">
        <f t="shared" si="22"/>
        <v>-9.627965425604172</v>
      </c>
      <c r="Q60" s="151">
        <v>0.39248982900636203</v>
      </c>
      <c r="R60" s="141">
        <f t="shared" si="23"/>
        <v>6.063161100358899</v>
      </c>
      <c r="T60" s="151"/>
    </row>
    <row r="61" spans="1:20" x14ac:dyDescent="0.2">
      <c r="A61" s="135" t="str">
        <f t="shared" si="14"/>
        <v>61 Caring personal service occupations</v>
      </c>
      <c r="B61" s="151">
        <v>25.108076134884829</v>
      </c>
      <c r="C61" s="141">
        <f t="shared" si="15"/>
        <v>7.1645040633026698</v>
      </c>
      <c r="E61" s="151">
        <v>28.520736638102896</v>
      </c>
      <c r="F61" s="141">
        <f t="shared" si="16"/>
        <v>7.5690369201563978</v>
      </c>
      <c r="H61" s="151">
        <f t="shared" si="17"/>
        <v>3.412660503218067</v>
      </c>
      <c r="I61" s="141">
        <f t="shared" si="18"/>
        <v>13.591883682703031</v>
      </c>
      <c r="K61" s="151">
        <f t="shared" si="19"/>
        <v>1.888348335964668</v>
      </c>
      <c r="L61" s="141">
        <f t="shared" si="20"/>
        <v>7.5208802371800276</v>
      </c>
      <c r="N61" s="151">
        <f t="shared" si="21"/>
        <v>0.80566116569181911</v>
      </c>
      <c r="O61" s="141">
        <f t="shared" si="22"/>
        <v>3.208772991461676</v>
      </c>
      <c r="Q61" s="151">
        <v>0.71865100156158013</v>
      </c>
      <c r="R61" s="141">
        <f t="shared" si="23"/>
        <v>2.8622304540613364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6.4729608499034352</v>
      </c>
      <c r="C62" s="141">
        <f t="shared" si="15"/>
        <v>1.8470373461349623</v>
      </c>
      <c r="E62" s="151">
        <v>6.1462120872531436</v>
      </c>
      <c r="F62" s="141">
        <f t="shared" si="16"/>
        <v>1.6311256892776027</v>
      </c>
      <c r="H62" s="151">
        <f t="shared" si="17"/>
        <v>-0.32674876265029162</v>
      </c>
      <c r="I62" s="141">
        <f t="shared" si="18"/>
        <v>-5.0479026557864293</v>
      </c>
      <c r="K62" s="151">
        <f t="shared" si="19"/>
        <v>0.48682363332078782</v>
      </c>
      <c r="L62" s="141">
        <f t="shared" si="20"/>
        <v>7.5208802371800276</v>
      </c>
      <c r="N62" s="151">
        <f t="shared" si="21"/>
        <v>-0.83528192843286708</v>
      </c>
      <c r="O62" s="141">
        <f t="shared" si="22"/>
        <v>-12.904170870202744</v>
      </c>
      <c r="Q62" s="151">
        <v>2.1709532461787626E-2</v>
      </c>
      <c r="R62" s="141">
        <f t="shared" si="23"/>
        <v>0.33538797723628272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0.33922503199278353</v>
      </c>
      <c r="C63" s="141">
        <f t="shared" si="15"/>
        <v>9.6796708239606566E-2</v>
      </c>
      <c r="E63" s="151">
        <v>0.28305222138874875</v>
      </c>
      <c r="F63" s="141">
        <f t="shared" si="16"/>
        <v>7.5118421421187714E-2</v>
      </c>
      <c r="H63" s="151">
        <f t="shared" si="17"/>
        <v>-5.6172810604034784E-2</v>
      </c>
      <c r="I63" s="141">
        <f t="shared" si="18"/>
        <v>-16.559158466003112</v>
      </c>
      <c r="K63" s="151">
        <f t="shared" si="19"/>
        <v>2.5512708390712884E-2</v>
      </c>
      <c r="L63" s="141">
        <f t="shared" si="20"/>
        <v>7.5208802371800276</v>
      </c>
      <c r="N63" s="151">
        <f t="shared" si="21"/>
        <v>-9.4463225930057237E-2</v>
      </c>
      <c r="O63" s="141">
        <f t="shared" si="22"/>
        <v>-27.846773386719526</v>
      </c>
      <c r="Q63" s="151">
        <v>1.2777706935309578E-2</v>
      </c>
      <c r="R63" s="141">
        <f t="shared" si="23"/>
        <v>3.7667346835363857</v>
      </c>
      <c r="T63" s="151"/>
    </row>
    <row r="64" spans="1:20" x14ac:dyDescent="0.2">
      <c r="A64" s="135" t="str">
        <f t="shared" si="14"/>
        <v>71 Sales occupations</v>
      </c>
      <c r="B64" s="151">
        <v>20.205775477287627</v>
      </c>
      <c r="C64" s="141">
        <f t="shared" si="15"/>
        <v>5.7656492568968654</v>
      </c>
      <c r="E64" s="151">
        <v>19.424890453331766</v>
      </c>
      <c r="F64" s="141">
        <f t="shared" si="16"/>
        <v>5.1551162537238548</v>
      </c>
      <c r="H64" s="151">
        <f t="shared" si="17"/>
        <v>-0.7808850239558609</v>
      </c>
      <c r="I64" s="141">
        <f t="shared" si="18"/>
        <v>-3.8646624814455577</v>
      </c>
      <c r="K64" s="151">
        <f t="shared" si="19"/>
        <v>1.5196521746402936</v>
      </c>
      <c r="L64" s="141">
        <f t="shared" si="20"/>
        <v>7.5208802371800276</v>
      </c>
      <c r="N64" s="151">
        <f t="shared" si="21"/>
        <v>-1.9920678969445473</v>
      </c>
      <c r="O64" s="141">
        <f t="shared" si="22"/>
        <v>-9.8589034565079583</v>
      </c>
      <c r="Q64" s="151">
        <v>-0.30846930165160708</v>
      </c>
      <c r="R64" s="141">
        <f t="shared" si="23"/>
        <v>-1.5266392621176212</v>
      </c>
      <c r="T64" s="151"/>
    </row>
    <row r="65" spans="1:20" x14ac:dyDescent="0.2">
      <c r="A65" s="135" t="str">
        <f t="shared" si="14"/>
        <v>72 Customer service occupations</v>
      </c>
      <c r="B65" s="151">
        <v>6.2337407614928555</v>
      </c>
      <c r="C65" s="141">
        <f t="shared" si="15"/>
        <v>1.7787767081540236</v>
      </c>
      <c r="E65" s="151">
        <v>8.0827696754456966</v>
      </c>
      <c r="F65" s="141">
        <f t="shared" si="16"/>
        <v>2.1450631821632515</v>
      </c>
      <c r="H65" s="151">
        <f t="shared" si="17"/>
        <v>1.8490289139528411</v>
      </c>
      <c r="I65" s="141">
        <f t="shared" si="18"/>
        <v>29.661626697322529</v>
      </c>
      <c r="K65" s="151">
        <f t="shared" si="19"/>
        <v>0.46883217696815194</v>
      </c>
      <c r="L65" s="141">
        <f t="shared" si="20"/>
        <v>7.5208802371800276</v>
      </c>
      <c r="N65" s="151">
        <f t="shared" si="21"/>
        <v>1.3479137619344659</v>
      </c>
      <c r="O65" s="141">
        <f t="shared" si="22"/>
        <v>21.622871619250134</v>
      </c>
      <c r="Q65" s="151">
        <v>3.2282975050223338E-2</v>
      </c>
      <c r="R65" s="141">
        <f t="shared" si="23"/>
        <v>0.51787484089236036</v>
      </c>
      <c r="T65" s="151"/>
    </row>
    <row r="66" spans="1:20" x14ac:dyDescent="0.2">
      <c r="A66" s="135" t="str">
        <f t="shared" si="14"/>
        <v>81 Process, plant and machine operatives</v>
      </c>
      <c r="B66" s="151">
        <v>13.063744095944887</v>
      </c>
      <c r="C66" s="141">
        <f t="shared" si="15"/>
        <v>3.7276949119691172</v>
      </c>
      <c r="E66" s="151">
        <v>12.795752498465106</v>
      </c>
      <c r="F66" s="141">
        <f t="shared" si="16"/>
        <v>3.3958282463390157</v>
      </c>
      <c r="H66" s="151">
        <f t="shared" si="17"/>
        <v>-0.26799159747978152</v>
      </c>
      <c r="I66" s="141">
        <f t="shared" si="18"/>
        <v>-2.05141493519434</v>
      </c>
      <c r="K66" s="151">
        <f t="shared" si="19"/>
        <v>0.98250854794769171</v>
      </c>
      <c r="L66" s="141">
        <f t="shared" si="20"/>
        <v>7.5208802371800276</v>
      </c>
      <c r="N66" s="151">
        <f t="shared" si="21"/>
        <v>-0.28487996600392707</v>
      </c>
      <c r="O66" s="141">
        <f t="shared" si="22"/>
        <v>-2.1806915682951611</v>
      </c>
      <c r="Q66" s="151">
        <v>-0.96562017942354617</v>
      </c>
      <c r="R66" s="141">
        <f t="shared" si="23"/>
        <v>-7.3916036040792017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12.944153008031481</v>
      </c>
      <c r="C67" s="141">
        <f t="shared" si="15"/>
        <v>3.6935700020920144</v>
      </c>
      <c r="E67" s="151">
        <v>13.552689386163019</v>
      </c>
      <c r="F67" s="141">
        <f t="shared" si="16"/>
        <v>3.5967095672499076</v>
      </c>
      <c r="H67" s="151">
        <f t="shared" si="17"/>
        <v>0.6085363781315376</v>
      </c>
      <c r="I67" s="141">
        <f t="shared" si="18"/>
        <v>4.7012452475952538</v>
      </c>
      <c r="K67" s="151">
        <f t="shared" si="19"/>
        <v>0.97351424545138376</v>
      </c>
      <c r="L67" s="141">
        <f t="shared" si="20"/>
        <v>7.5208802371800276</v>
      </c>
      <c r="N67" s="151">
        <f t="shared" si="21"/>
        <v>-0.57596304911236484</v>
      </c>
      <c r="O67" s="141">
        <f t="shared" si="22"/>
        <v>-4.4496001303059076</v>
      </c>
      <c r="Q67" s="151">
        <v>0.2109851817925186</v>
      </c>
      <c r="R67" s="141">
        <f t="shared" si="23"/>
        <v>1.6299651407211291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6.3339568473054451</v>
      </c>
      <c r="C68" s="141">
        <f t="shared" si="15"/>
        <v>1.8073730271294552</v>
      </c>
      <c r="E68" s="151">
        <v>12.170431694137561</v>
      </c>
      <c r="F68" s="141">
        <f t="shared" si="16"/>
        <v>3.2298761422627895</v>
      </c>
      <c r="H68" s="151">
        <f t="shared" si="17"/>
        <v>5.8364748468321155</v>
      </c>
      <c r="I68" s="141">
        <f t="shared" si="18"/>
        <v>92.145794288368648</v>
      </c>
      <c r="K68" s="151">
        <f t="shared" si="19"/>
        <v>0.47636930876050637</v>
      </c>
      <c r="L68" s="141">
        <f t="shared" si="20"/>
        <v>7.5208802371800276</v>
      </c>
      <c r="N68" s="151">
        <f t="shared" si="21"/>
        <v>5.5245072033631235</v>
      </c>
      <c r="O68" s="141">
        <f t="shared" si="22"/>
        <v>87.220474287148448</v>
      </c>
      <c r="Q68" s="151">
        <v>-0.1644016652915142</v>
      </c>
      <c r="R68" s="141">
        <f t="shared" si="23"/>
        <v>-2.5955602359598173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28.852520014009031</v>
      </c>
      <c r="C69" s="141">
        <f t="shared" ref="C69" si="25">B69/B$71*100</f>
        <v>8.232968379034169</v>
      </c>
      <c r="E69" s="151">
        <v>24.633599326709167</v>
      </c>
      <c r="F69" s="141">
        <f t="shared" ref="F69" si="26">E69/E$71*100</f>
        <v>6.5374406399835436</v>
      </c>
      <c r="H69" s="151">
        <f t="shared" ref="H69" si="27">E69-B69</f>
        <v>-4.2189206872998639</v>
      </c>
      <c r="I69" s="141">
        <f t="shared" ref="I69" si="28">IF(B69&gt;0,((E69/B69)-1)*100,0)</f>
        <v>-14.622364650475639</v>
      </c>
      <c r="K69" s="151">
        <f t="shared" ref="K69" si="29">(($E$71/$B$71)-1)*B69</f>
        <v>2.1699634756620174</v>
      </c>
      <c r="L69" s="141">
        <f t="shared" ref="L69" si="30">IF(B69&gt;0,K69/B69*100,0)</f>
        <v>7.5208802371800276</v>
      </c>
      <c r="N69" s="151">
        <f t="shared" ref="N69" si="31">H69-(K69+Q69)</f>
        <v>-9.171585470454783</v>
      </c>
      <c r="O69" s="141">
        <f t="shared" ref="O69" si="32">IF(B69&gt;0,N69/B69*100,0)</f>
        <v>-31.787814256784568</v>
      </c>
      <c r="Q69" s="151">
        <v>2.7827013074929012</v>
      </c>
      <c r="R69" s="141">
        <f t="shared" ref="R69" si="33">IF(B69&gt;0,Q69/B69*100,0)</f>
        <v>9.6445693691289023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350.45099999999991</v>
      </c>
      <c r="C71" s="147">
        <f>B71/B$71*100</f>
        <v>100</v>
      </c>
      <c r="D71" s="145"/>
      <c r="E71" s="152">
        <f>SUM(E44:E69)</f>
        <v>376.80799999999965</v>
      </c>
      <c r="F71" s="147">
        <f>E71/E$71*100</f>
        <v>100</v>
      </c>
      <c r="G71" s="145"/>
      <c r="H71" s="152">
        <f t="shared" si="17"/>
        <v>26.356999999999744</v>
      </c>
      <c r="I71" s="147">
        <f t="shared" si="18"/>
        <v>7.5208802371800276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The Marches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The Marches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The Marches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The Marches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24.094972510556346</v>
      </c>
      <c r="C7" s="11">
        <f t="shared" si="2"/>
        <v>24.134907554648745</v>
      </c>
      <c r="D7" s="11">
        <f t="shared" si="2"/>
        <v>3.9935044092402339E-2</v>
      </c>
      <c r="E7" s="11">
        <f t="shared" si="2"/>
        <v>11.627770582130681</v>
      </c>
      <c r="F7" s="11">
        <f t="shared" si="2"/>
        <v>11.667705626223084</v>
      </c>
      <c r="G7" s="200">
        <f>IF(B7&gt;0,(1+(E7/B7))^(1/($C$6-$B$6))-1,0)</f>
        <v>2.6599915886750258E-2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16.381444005600461</v>
      </c>
      <c r="R7" s="11">
        <v>15.149217064494632</v>
      </c>
      <c r="S7" s="345">
        <f>R7-Q7</f>
        <v>-1.2322269411058286</v>
      </c>
      <c r="T7" s="345">
        <v>6.8779228211664805</v>
      </c>
      <c r="U7" s="345">
        <f>SUM(S7:T7)</f>
        <v>5.6456958800606518</v>
      </c>
      <c r="V7" s="346">
        <f>IF(Q7&gt;0,(1+(T7/Q7))^(1/($C$6-$B$6))-1,0)</f>
        <v>2.3645811523122839E-2</v>
      </c>
      <c r="X7" s="10" t="str">
        <f>name!B4</f>
        <v>Agriculture</v>
      </c>
      <c r="Y7" s="11">
        <v>8.8649999999999896</v>
      </c>
      <c r="Z7" s="11">
        <v>9.2199999999999935</v>
      </c>
      <c r="AA7" s="345">
        <f>Z7-Y7</f>
        <v>0.35500000000000398</v>
      </c>
      <c r="AB7" s="11">
        <v>4.6803290711515961</v>
      </c>
      <c r="AC7" s="345">
        <f>SUM(AA7:AB7)</f>
        <v>5.0353290711516001</v>
      </c>
      <c r="AD7" s="348">
        <f>IF(Y7&gt;0,(1+(AB7/Y7))^(1/($C$6-$B$6))-1,0)</f>
        <v>2.866521633557495E-2</v>
      </c>
    </row>
    <row r="8" spans="1:30" x14ac:dyDescent="0.2">
      <c r="A8" s="10" t="str">
        <f>name!D5</f>
        <v>12 Other managers and proprietors</v>
      </c>
      <c r="B8" s="11">
        <f t="shared" si="2"/>
        <v>10.210349877210076</v>
      </c>
      <c r="C8" s="11">
        <f t="shared" si="2"/>
        <v>12.420722398482766</v>
      </c>
      <c r="D8" s="11">
        <f t="shared" si="2"/>
        <v>2.2103725212726895</v>
      </c>
      <c r="E8" s="11">
        <f t="shared" si="2"/>
        <v>6.3568040916855324</v>
      </c>
      <c r="F8" s="11">
        <f t="shared" si="2"/>
        <v>8.5671766129582227</v>
      </c>
      <c r="G8" s="200">
        <f t="shared" ref="G8:G33" si="3">IF(B8&gt;0,(1+(E8/B8))^(1/($C$6-$B$6))-1,0)</f>
        <v>3.2794268023302653E-2</v>
      </c>
      <c r="H8" s="11"/>
      <c r="I8" s="10" t="str">
        <f>name!E4</f>
        <v>Managers, directors and senior officials</v>
      </c>
      <c r="J8" s="11">
        <f t="array" ref="J8:J16">MMULT(aggregation!$B$13:$AA$21,B7:B32)</f>
        <v>34.305322387766424</v>
      </c>
      <c r="K8" s="11">
        <f t="array" ref="K8:K16">MMULT(aggregation!$B$13:$AA$21,C7:C32)</f>
        <v>36.555629953131515</v>
      </c>
      <c r="L8" s="11">
        <f t="array" ref="L8:L16">MMULT(aggregation!$B$13:$AA$21,D7:D32)</f>
        <v>2.2503075653650919</v>
      </c>
      <c r="M8" s="11">
        <f t="array" ref="M8:M16">MMULT(aggregation!$B$13:$AA$21,E7:E32)</f>
        <v>17.984574673816212</v>
      </c>
      <c r="N8" s="11">
        <f t="array" ref="N8:N16">MMULT(aggregation!$B$13:$AA$21,F7:F32)</f>
        <v>20.234882239181307</v>
      </c>
      <c r="O8" s="11"/>
      <c r="P8" s="10" t="str">
        <f>name!D5</f>
        <v>12 Other managers and proprietors</v>
      </c>
      <c r="Q8" s="11">
        <v>5.6782054567854576</v>
      </c>
      <c r="R8" s="11">
        <v>7.4706395500507448</v>
      </c>
      <c r="S8" s="345">
        <f t="shared" ref="S8:S31" si="4">R8-Q8</f>
        <v>1.7924340932652871</v>
      </c>
      <c r="T8" s="345">
        <v>3.4451725151888701</v>
      </c>
      <c r="U8" s="345">
        <f t="shared" ref="U8:U31" si="5">SUM(S8:T8)</f>
        <v>5.2376066084541577</v>
      </c>
      <c r="V8" s="346">
        <f t="shared" ref="V8:V33" si="6">IF(Q8&gt;0,(1+(T8/Q8))^(1/($C$6-$B$6))-1,0)</f>
        <v>3.2118678510643761E-2</v>
      </c>
      <c r="X8" s="10" t="str">
        <f>name!B5</f>
        <v>Mining and quarrying</v>
      </c>
      <c r="Y8" s="11">
        <v>0.5480000000000016</v>
      </c>
      <c r="Z8" s="11">
        <v>0.34200000000000003</v>
      </c>
      <c r="AA8" s="345">
        <f t="shared" ref="AA8:AA29" si="7">Z8-Y8</f>
        <v>-0.20600000000000157</v>
      </c>
      <c r="AB8" s="11">
        <v>0.18314923894344434</v>
      </c>
      <c r="AC8" s="345">
        <f t="shared" ref="AC8:AC29" si="8">SUM(AA8:AB8)</f>
        <v>-2.2850761056557228E-2</v>
      </c>
      <c r="AD8" s="348">
        <f t="shared" ref="AD8:AD29" si="9">IF(Y8&gt;0,(1+(AB8/Y8))^(1/($C$6-$B$6))-1,0)</f>
        <v>1.9408768600418069E-2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20.276204908668518</v>
      </c>
      <c r="C9" s="11">
        <f t="shared" si="2"/>
        <v>28.346831769762119</v>
      </c>
      <c r="D9" s="11">
        <f t="shared" si="2"/>
        <v>8.0706268610936043</v>
      </c>
      <c r="E9" s="11">
        <f t="shared" si="2"/>
        <v>9.235874903520326</v>
      </c>
      <c r="F9" s="11">
        <f t="shared" si="2"/>
        <v>17.306501764613927</v>
      </c>
      <c r="G9" s="200">
        <f t="shared" si="3"/>
        <v>2.533915680088672E-2</v>
      </c>
      <c r="H9" s="11"/>
      <c r="I9" s="10" t="str">
        <f>name!E5</f>
        <v>Professional occupations</v>
      </c>
      <c r="J9" s="11">
        <v>72.254850719628223</v>
      </c>
      <c r="K9" s="11">
        <v>86.658155742715508</v>
      </c>
      <c r="L9" s="11">
        <v>14.40330502308729</v>
      </c>
      <c r="M9" s="11">
        <v>36.30185270993104</v>
      </c>
      <c r="N9" s="11">
        <v>50.705157733018325</v>
      </c>
      <c r="O9" s="11"/>
      <c r="P9" s="10" t="str">
        <f>name!D6</f>
        <v>21 Science, research, engineering and technology professionals</v>
      </c>
      <c r="Q9" s="11">
        <v>16.583527085181927</v>
      </c>
      <c r="R9" s="11">
        <v>22.040613634093496</v>
      </c>
      <c r="S9" s="345">
        <f t="shared" si="4"/>
        <v>5.457086548911569</v>
      </c>
      <c r="T9" s="345">
        <v>6.5442453424261897</v>
      </c>
      <c r="U9" s="345">
        <f t="shared" si="5"/>
        <v>12.00133189133776</v>
      </c>
      <c r="V9" s="346">
        <f t="shared" si="6"/>
        <v>2.2422645521984697E-2</v>
      </c>
      <c r="X9" s="10" t="str">
        <f>name!B6</f>
        <v>Food drink and tobacco</v>
      </c>
      <c r="Y9" s="11">
        <v>9.8170000000000019</v>
      </c>
      <c r="Z9" s="11">
        <v>9.6189999999999785</v>
      </c>
      <c r="AA9" s="345">
        <f t="shared" si="7"/>
        <v>-0.19800000000002349</v>
      </c>
      <c r="AB9" s="11">
        <v>4.3257955404330035</v>
      </c>
      <c r="AC9" s="345">
        <f t="shared" si="8"/>
        <v>4.12779554043298</v>
      </c>
      <c r="AD9" s="348">
        <f t="shared" si="9"/>
        <v>2.4637936912667247E-2</v>
      </c>
    </row>
    <row r="10" spans="1:30" x14ac:dyDescent="0.2">
      <c r="A10" s="10" t="str">
        <f>name!D7</f>
        <v>22 Health professionals</v>
      </c>
      <c r="B10" s="11">
        <f t="shared" si="2"/>
        <v>17.026430375213607</v>
      </c>
      <c r="C10" s="11">
        <f t="shared" si="2"/>
        <v>17.922029450474582</v>
      </c>
      <c r="D10" s="11">
        <f t="shared" si="2"/>
        <v>0.89559907526097671</v>
      </c>
      <c r="E10" s="11">
        <f t="shared" si="2"/>
        <v>9.0226618572144641</v>
      </c>
      <c r="F10" s="11">
        <f t="shared" si="2"/>
        <v>9.9182609324754427</v>
      </c>
      <c r="G10" s="200">
        <f t="shared" si="3"/>
        <v>2.875335789072464E-2</v>
      </c>
      <c r="H10" s="11"/>
      <c r="I10" s="10" t="str">
        <f>name!E6</f>
        <v>Associate professional occupations</v>
      </c>
      <c r="J10" s="11">
        <v>43.564672037750142</v>
      </c>
      <c r="K10" s="11">
        <v>51.209312953501652</v>
      </c>
      <c r="L10" s="11">
        <v>7.6446409157514994</v>
      </c>
      <c r="M10" s="11">
        <v>22.367645417670914</v>
      </c>
      <c r="N10" s="11">
        <v>30.012286333422413</v>
      </c>
      <c r="O10" s="11"/>
      <c r="P10" s="10" t="str">
        <f>name!D7</f>
        <v>22 Health professionals</v>
      </c>
      <c r="Q10" s="11">
        <v>4.396458237687157</v>
      </c>
      <c r="R10" s="11">
        <v>4.5947723815138124</v>
      </c>
      <c r="S10" s="345">
        <f t="shared" si="4"/>
        <v>0.19831414382665535</v>
      </c>
      <c r="T10" s="345">
        <v>1.6825140647920689</v>
      </c>
      <c r="U10" s="345">
        <f t="shared" si="5"/>
        <v>1.8808282086187242</v>
      </c>
      <c r="V10" s="346">
        <f t="shared" si="6"/>
        <v>2.1837447133962407E-2</v>
      </c>
      <c r="X10" s="10" t="str">
        <f>name!B7</f>
        <v>Engineering</v>
      </c>
      <c r="Y10" s="11">
        <v>5.6529999999999783</v>
      </c>
      <c r="Z10" s="11">
        <v>5.5679999999999978</v>
      </c>
      <c r="AA10" s="345">
        <f t="shared" si="7"/>
        <v>-8.4999999999980425E-2</v>
      </c>
      <c r="AB10" s="11">
        <v>2.4508483934063632</v>
      </c>
      <c r="AC10" s="345">
        <f t="shared" si="8"/>
        <v>2.3658483934063828</v>
      </c>
      <c r="AD10" s="348">
        <f t="shared" si="9"/>
        <v>2.4300743952629933E-2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13.682615740763449</v>
      </c>
      <c r="C11" s="11">
        <f t="shared" si="2"/>
        <v>15.263091433981494</v>
      </c>
      <c r="D11" s="11">
        <f t="shared" si="2"/>
        <v>1.580475693218045</v>
      </c>
      <c r="E11" s="11">
        <f t="shared" si="2"/>
        <v>7.1629267513250134</v>
      </c>
      <c r="F11" s="11">
        <f t="shared" si="2"/>
        <v>8.7434024445430616</v>
      </c>
      <c r="G11" s="200">
        <f t="shared" si="3"/>
        <v>2.8465208582398427E-2</v>
      </c>
      <c r="H11" s="11"/>
      <c r="I11" s="10" t="str">
        <f>name!E7</f>
        <v>Administrative and secretarial occupations</v>
      </c>
      <c r="J11" s="11">
        <v>40.092042779076927</v>
      </c>
      <c r="K11" s="11">
        <v>39.05077015120095</v>
      </c>
      <c r="L11" s="11">
        <v>-1.0412726278759741</v>
      </c>
      <c r="M11" s="11">
        <v>20.246186181526543</v>
      </c>
      <c r="N11" s="11">
        <v>19.204913553650567</v>
      </c>
      <c r="O11" s="11"/>
      <c r="P11" s="10" t="str">
        <f>name!D8</f>
        <v>23 Teaching and other educational professionals</v>
      </c>
      <c r="Q11" s="11">
        <v>4.4005078444056061</v>
      </c>
      <c r="R11" s="11">
        <v>4.9141671069940989</v>
      </c>
      <c r="S11" s="345">
        <f t="shared" si="4"/>
        <v>0.51365926258849282</v>
      </c>
      <c r="T11" s="345">
        <v>1.9781816023602048</v>
      </c>
      <c r="U11" s="345">
        <f t="shared" si="5"/>
        <v>2.4918408649486974</v>
      </c>
      <c r="V11" s="346">
        <f t="shared" si="6"/>
        <v>2.5058325395249659E-2</v>
      </c>
      <c r="X11" s="10" t="str">
        <f>name!B8</f>
        <v>Rest of manufacturing</v>
      </c>
      <c r="Y11" s="11">
        <v>26.681999999999956</v>
      </c>
      <c r="Z11" s="11">
        <v>24.574000000000023</v>
      </c>
      <c r="AA11" s="345">
        <f t="shared" si="7"/>
        <v>-2.107999999999933</v>
      </c>
      <c r="AB11" s="11">
        <v>10.724482276288661</v>
      </c>
      <c r="AC11" s="345">
        <f t="shared" si="8"/>
        <v>8.6164822762887283</v>
      </c>
      <c r="AD11" s="348">
        <f t="shared" si="9"/>
        <v>2.2779228166900811E-2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21.269599694982652</v>
      </c>
      <c r="C12" s="11">
        <f t="shared" si="2"/>
        <v>25.126203088497316</v>
      </c>
      <c r="D12" s="11">
        <f t="shared" si="2"/>
        <v>3.8566033935146646</v>
      </c>
      <c r="E12" s="11">
        <f t="shared" si="2"/>
        <v>10.880389197871233</v>
      </c>
      <c r="F12" s="11">
        <f t="shared" si="2"/>
        <v>14.736992591385901</v>
      </c>
      <c r="G12" s="200">
        <f t="shared" si="3"/>
        <v>2.7925012934335802E-2</v>
      </c>
      <c r="H12" s="11"/>
      <c r="I12" s="10" t="str">
        <f>name!E8</f>
        <v>Skilled trades occupations</v>
      </c>
      <c r="J12" s="11">
        <v>40.679959854925862</v>
      </c>
      <c r="K12" s="11">
        <v>37.723997218452936</v>
      </c>
      <c r="L12" s="11">
        <v>-2.9559626364729286</v>
      </c>
      <c r="M12" s="11">
        <v>16.779628842342063</v>
      </c>
      <c r="N12" s="11">
        <v>13.823666205869131</v>
      </c>
      <c r="O12" s="11"/>
      <c r="P12" s="10" t="str">
        <f>name!D9</f>
        <v>24 Business, media and public service professionals</v>
      </c>
      <c r="Q12" s="11">
        <v>12.539262466187632</v>
      </c>
      <c r="R12" s="11">
        <v>14.504494808009763</v>
      </c>
      <c r="S12" s="345">
        <f t="shared" si="4"/>
        <v>1.9652323418221318</v>
      </c>
      <c r="T12" s="345">
        <v>5.7102597994452227</v>
      </c>
      <c r="U12" s="345">
        <f t="shared" si="5"/>
        <v>7.6754921412673545</v>
      </c>
      <c r="V12" s="346">
        <f t="shared" si="6"/>
        <v>2.5333862327162837E-2</v>
      </c>
      <c r="X12" s="10" t="str">
        <f>name!B9</f>
        <v>Electricity and gas</v>
      </c>
      <c r="Y12" s="11">
        <v>0.51099999999999957</v>
      </c>
      <c r="Z12" s="11">
        <v>0.48400000000000037</v>
      </c>
      <c r="AA12" s="345">
        <f t="shared" si="7"/>
        <v>-2.6999999999999191E-2</v>
      </c>
      <c r="AB12" s="11">
        <v>0.20815108936098389</v>
      </c>
      <c r="AC12" s="345">
        <f t="shared" si="8"/>
        <v>0.1811510893609847</v>
      </c>
      <c r="AD12" s="348">
        <f t="shared" si="9"/>
        <v>2.3041574138851217E-2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6.6626086416837698</v>
      </c>
      <c r="C13" s="11">
        <f t="shared" si="2"/>
        <v>6.771041962309484</v>
      </c>
      <c r="D13" s="11">
        <f t="shared" si="2"/>
        <v>0.10843332062571354</v>
      </c>
      <c r="E13" s="11">
        <f t="shared" si="2"/>
        <v>2.5670662399522715</v>
      </c>
      <c r="F13" s="11">
        <f t="shared" si="2"/>
        <v>2.6754995605779857</v>
      </c>
      <c r="G13" s="200">
        <f t="shared" si="3"/>
        <v>2.1965276523578492E-2</v>
      </c>
      <c r="H13" s="11"/>
      <c r="I13" s="10" t="str">
        <f>name!E9</f>
        <v>Caring, leisure and other service occupations</v>
      </c>
      <c r="J13" s="11">
        <v>31.920262016781024</v>
      </c>
      <c r="K13" s="11">
        <v>34.950000946744787</v>
      </c>
      <c r="L13" s="11">
        <v>3.0297389299637589</v>
      </c>
      <c r="M13" s="11">
        <v>18.468014668814074</v>
      </c>
      <c r="N13" s="11">
        <v>21.497753598777837</v>
      </c>
      <c r="O13" s="11"/>
      <c r="P13" s="10" t="str">
        <f>name!D10</f>
        <v>31 Science, engineering and technology associate professionals</v>
      </c>
      <c r="Q13" s="11">
        <v>5.0909575409439514</v>
      </c>
      <c r="R13" s="11">
        <v>4.764009354992548</v>
      </c>
      <c r="S13" s="345">
        <f t="shared" si="4"/>
        <v>-0.3269481859514034</v>
      </c>
      <c r="T13" s="345">
        <v>1.6802299621699337</v>
      </c>
      <c r="U13" s="345">
        <f t="shared" si="5"/>
        <v>1.3532817762185303</v>
      </c>
      <c r="V13" s="346">
        <f t="shared" si="6"/>
        <v>1.9195954178594654E-2</v>
      </c>
      <c r="X13" s="10" t="str">
        <f>name!B10</f>
        <v>Water and sewerage</v>
      </c>
      <c r="Y13" s="11">
        <v>2.6859999999999919</v>
      </c>
      <c r="Z13" s="11">
        <v>2.9700000000000029</v>
      </c>
      <c r="AA13" s="345">
        <f t="shared" si="7"/>
        <v>0.28400000000001091</v>
      </c>
      <c r="AB13" s="11">
        <v>1.2526731890373011</v>
      </c>
      <c r="AC13" s="345">
        <f t="shared" si="8"/>
        <v>1.536673189037312</v>
      </c>
      <c r="AD13" s="348">
        <f t="shared" si="9"/>
        <v>2.5847794834649829E-2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6.9814854201024827</v>
      </c>
      <c r="C14" s="11">
        <f t="shared" si="2"/>
        <v>13.228093857664163</v>
      </c>
      <c r="D14" s="11">
        <f t="shared" si="2"/>
        <v>6.2466084375616804</v>
      </c>
      <c r="E14" s="11">
        <f t="shared" si="2"/>
        <v>6.5892683648344494</v>
      </c>
      <c r="F14" s="11">
        <f t="shared" si="2"/>
        <v>12.835876802396129</v>
      </c>
      <c r="G14" s="200">
        <f t="shared" si="3"/>
        <v>4.5306720033357673E-2</v>
      </c>
      <c r="H14" s="11"/>
      <c r="I14" s="10" t="str">
        <f>name!E10</f>
        <v>Sales and customer service occupations</v>
      </c>
      <c r="J14" s="11">
        <v>26.439516238780481</v>
      </c>
      <c r="K14" s="11">
        <v>27.507660128777534</v>
      </c>
      <c r="L14" s="11">
        <v>1.0681438899970523</v>
      </c>
      <c r="M14" s="11">
        <v>12.251301296133091</v>
      </c>
      <c r="N14" s="11">
        <v>13.319445186130144</v>
      </c>
      <c r="O14" s="11"/>
      <c r="P14" s="10" t="str">
        <f>name!D11</f>
        <v>32 Health and social care associate professionals</v>
      </c>
      <c r="Q14" s="11">
        <v>1.5788673666994577</v>
      </c>
      <c r="R14" s="11">
        <v>2.3312695055407029</v>
      </c>
      <c r="S14" s="345">
        <f t="shared" si="4"/>
        <v>0.75240213884124518</v>
      </c>
      <c r="T14" s="345">
        <v>1.0236631602192976</v>
      </c>
      <c r="U14" s="345">
        <f t="shared" si="5"/>
        <v>1.7760652990605428</v>
      </c>
      <c r="V14" s="346">
        <f t="shared" si="6"/>
        <v>3.3879709819884418E-2</v>
      </c>
      <c r="X14" s="10" t="str">
        <f>name!B11</f>
        <v>Construction</v>
      </c>
      <c r="Y14" s="11">
        <v>28.263999999999914</v>
      </c>
      <c r="Z14" s="11">
        <v>28.83299999999997</v>
      </c>
      <c r="AA14" s="345">
        <f t="shared" si="7"/>
        <v>0.56900000000005591</v>
      </c>
      <c r="AB14" s="11">
        <v>11.794672487961535</v>
      </c>
      <c r="AC14" s="345">
        <f t="shared" si="8"/>
        <v>12.36367248796159</v>
      </c>
      <c r="AD14" s="348">
        <f t="shared" si="9"/>
        <v>2.3522816781585076E-2</v>
      </c>
    </row>
    <row r="15" spans="1:30" x14ac:dyDescent="0.2">
      <c r="A15" s="10" t="str">
        <f>name!D12</f>
        <v>33 Protective service occupations</v>
      </c>
      <c r="B15" s="11">
        <f t="shared" si="2"/>
        <v>3.6066547434795764</v>
      </c>
      <c r="C15" s="11">
        <f t="shared" si="2"/>
        <v>3.4559868523503732</v>
      </c>
      <c r="D15" s="11">
        <f t="shared" si="2"/>
        <v>-0.15066789112920415</v>
      </c>
      <c r="E15" s="11">
        <f t="shared" si="2"/>
        <v>1.1215221097097694</v>
      </c>
      <c r="F15" s="11">
        <f t="shared" si="2"/>
        <v>0.97085421858056509</v>
      </c>
      <c r="G15" s="200">
        <f t="shared" si="3"/>
        <v>1.821449714922907E-2</v>
      </c>
      <c r="H15" s="11"/>
      <c r="I15" s="10" t="str">
        <f>name!E11</f>
        <v>Process, plant and machine operatives</v>
      </c>
      <c r="J15" s="11">
        <v>26.007897103976379</v>
      </c>
      <c r="K15" s="11">
        <v>26.348441884628127</v>
      </c>
      <c r="L15" s="11">
        <v>0.34054478065174587</v>
      </c>
      <c r="M15" s="11">
        <v>12.461676196153796</v>
      </c>
      <c r="N15" s="11">
        <v>12.802220976805543</v>
      </c>
      <c r="O15" s="11"/>
      <c r="P15" s="10" t="str">
        <f>name!D12</f>
        <v>33 Protective service occupations</v>
      </c>
      <c r="Q15" s="11">
        <v>2.6198630551495121</v>
      </c>
      <c r="R15" s="11">
        <v>2.2874883093516827</v>
      </c>
      <c r="S15" s="345">
        <f t="shared" si="4"/>
        <v>-0.33237474579782944</v>
      </c>
      <c r="T15" s="345">
        <v>0.642149283745307</v>
      </c>
      <c r="U15" s="345">
        <f t="shared" si="5"/>
        <v>0.30977453794747756</v>
      </c>
      <c r="V15" s="346">
        <f t="shared" si="6"/>
        <v>1.4722134561175437E-2</v>
      </c>
      <c r="X15" s="10" t="str">
        <f>name!B12</f>
        <v>Wholesale and retail trade</v>
      </c>
      <c r="Y15" s="11">
        <v>54.741000000000099</v>
      </c>
      <c r="Z15" s="11">
        <v>55.721999999999937</v>
      </c>
      <c r="AA15" s="345">
        <f t="shared" si="7"/>
        <v>0.98099999999983822</v>
      </c>
      <c r="AB15" s="11">
        <v>25.802281771204985</v>
      </c>
      <c r="AC15" s="345">
        <f t="shared" si="8"/>
        <v>26.783281771204823</v>
      </c>
      <c r="AD15" s="348">
        <f t="shared" si="9"/>
        <v>2.6079725269960941E-2</v>
      </c>
    </row>
    <row r="16" spans="1:30" x14ac:dyDescent="0.2">
      <c r="A16" s="10" t="str">
        <f>name!D13</f>
        <v>34 Culture, media and sports occupations</v>
      </c>
      <c r="B16" s="11">
        <f t="shared" si="2"/>
        <v>5.9817851185895146</v>
      </c>
      <c r="C16" s="11">
        <f t="shared" si="2"/>
        <v>5.6255906138908358</v>
      </c>
      <c r="D16" s="11">
        <f t="shared" si="2"/>
        <v>-0.35619450469868053</v>
      </c>
      <c r="E16" s="11">
        <f t="shared" si="2"/>
        <v>2.4558410304975768</v>
      </c>
      <c r="F16" s="11">
        <f t="shared" si="2"/>
        <v>2.0996465257988963</v>
      </c>
      <c r="G16" s="200">
        <f t="shared" si="3"/>
        <v>2.3197094090355419E-2</v>
      </c>
      <c r="H16" s="11"/>
      <c r="I16" s="10" t="str">
        <f>name!E12</f>
        <v>Elementary occupations</v>
      </c>
      <c r="J16" s="11">
        <v>35.186476861314489</v>
      </c>
      <c r="K16" s="11">
        <v>36.80403102084675</v>
      </c>
      <c r="L16" s="11">
        <v>1.617554159532264</v>
      </c>
      <c r="M16" s="11">
        <v>17.913035223529146</v>
      </c>
      <c r="N16" s="11">
        <v>19.530589383061404</v>
      </c>
      <c r="O16" s="11"/>
      <c r="P16" s="10" t="str">
        <f>name!D13</f>
        <v>34 Culture, media and sports occupations</v>
      </c>
      <c r="Q16" s="11">
        <v>3.5923930036259928</v>
      </c>
      <c r="R16" s="11">
        <v>3.254212170390574</v>
      </c>
      <c r="S16" s="345">
        <f t="shared" si="4"/>
        <v>-0.33818083323541881</v>
      </c>
      <c r="T16" s="345">
        <v>1.2613416099907375</v>
      </c>
      <c r="U16" s="345">
        <f t="shared" si="5"/>
        <v>0.92316077675531871</v>
      </c>
      <c r="V16" s="346">
        <f t="shared" si="6"/>
        <v>2.0264586090628534E-2</v>
      </c>
      <c r="X16" s="10" t="str">
        <f>name!B13</f>
        <v>Transport and storage</v>
      </c>
      <c r="Y16" s="11">
        <v>15.823999999999987</v>
      </c>
      <c r="Z16" s="11">
        <v>18.068999999999981</v>
      </c>
      <c r="AA16" s="345">
        <f t="shared" si="7"/>
        <v>2.2449999999999939</v>
      </c>
      <c r="AB16" s="11">
        <v>8.2775492069653485</v>
      </c>
      <c r="AC16" s="345">
        <f t="shared" si="8"/>
        <v>10.522549206965342</v>
      </c>
      <c r="AD16" s="348">
        <f t="shared" si="9"/>
        <v>2.8446992087522993E-2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20.3321381138948</v>
      </c>
      <c r="C17" s="11">
        <f t="shared" si="10"/>
        <v>22.128599667286796</v>
      </c>
      <c r="D17" s="11">
        <f t="shared" si="10"/>
        <v>1.7964615533919908</v>
      </c>
      <c r="E17" s="11">
        <f t="shared" si="10"/>
        <v>9.6339476726768467</v>
      </c>
      <c r="F17" s="11">
        <f t="shared" si="10"/>
        <v>11.430409226068836</v>
      </c>
      <c r="G17" s="200">
        <f t="shared" si="3"/>
        <v>2.6194772073961925E-2</v>
      </c>
      <c r="H17" s="11"/>
      <c r="O17" s="11"/>
      <c r="P17" s="10" t="str">
        <f>name!D14</f>
        <v>35 Business and public service associate professionals</v>
      </c>
      <c r="Q17" s="11">
        <v>11.017493260525434</v>
      </c>
      <c r="R17" s="11">
        <v>11.347841745924207</v>
      </c>
      <c r="S17" s="345">
        <f t="shared" si="4"/>
        <v>0.3303484853987726</v>
      </c>
      <c r="T17" s="345">
        <v>4.2724125590181279</v>
      </c>
      <c r="U17" s="345">
        <f t="shared" si="5"/>
        <v>4.6027610444169005</v>
      </c>
      <c r="V17" s="346">
        <f t="shared" si="6"/>
        <v>2.2087635321557997E-2</v>
      </c>
      <c r="X17" s="10" t="str">
        <f>name!B14</f>
        <v>Accommodation and food</v>
      </c>
      <c r="Y17" s="11">
        <v>24.756999999999994</v>
      </c>
      <c r="Z17" s="11">
        <v>33.700999999999993</v>
      </c>
      <c r="AA17" s="345">
        <f t="shared" si="7"/>
        <v>8.9439999999999991</v>
      </c>
      <c r="AB17" s="11">
        <v>14.696153488945056</v>
      </c>
      <c r="AC17" s="345">
        <f t="shared" si="8"/>
        <v>23.640153488945053</v>
      </c>
      <c r="AD17" s="348">
        <f t="shared" si="9"/>
        <v>3.155466408541252E-2</v>
      </c>
    </row>
    <row r="18" spans="1:30" x14ac:dyDescent="0.2">
      <c r="A18" s="10" t="str">
        <f>name!D15</f>
        <v>41 Administrative occupations</v>
      </c>
      <c r="B18" s="11">
        <f t="shared" si="10"/>
        <v>33.325394309301643</v>
      </c>
      <c r="C18" s="11">
        <f t="shared" si="10"/>
        <v>34.78104302773415</v>
      </c>
      <c r="D18" s="11">
        <f t="shared" si="10"/>
        <v>1.4556487184325082</v>
      </c>
      <c r="E18" s="11">
        <f t="shared" si="10"/>
        <v>17.254816283900212</v>
      </c>
      <c r="F18" s="11">
        <f t="shared" si="10"/>
        <v>18.710465002332718</v>
      </c>
      <c r="G18" s="200">
        <f t="shared" si="3"/>
        <v>2.8206525456288878E-2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11.590134309116495</v>
      </c>
      <c r="R18" s="11">
        <v>14.370831052817156</v>
      </c>
      <c r="S18" s="345">
        <f t="shared" si="4"/>
        <v>2.7806967437006609</v>
      </c>
      <c r="T18" s="345">
        <v>4.9908909680645701</v>
      </c>
      <c r="U18" s="345">
        <f t="shared" si="5"/>
        <v>7.771587711765231</v>
      </c>
      <c r="V18" s="346">
        <f t="shared" si="6"/>
        <v>2.416090632497303E-2</v>
      </c>
      <c r="X18" s="10" t="str">
        <f>name!B15</f>
        <v>Media</v>
      </c>
      <c r="Y18" s="11">
        <v>2.3160000000000003</v>
      </c>
      <c r="Z18" s="11">
        <v>2.3099999999999956</v>
      </c>
      <c r="AA18" s="345">
        <f t="shared" si="7"/>
        <v>-6.0000000000046683E-3</v>
      </c>
      <c r="AB18" s="11">
        <v>1.0517084788319682</v>
      </c>
      <c r="AC18" s="345">
        <f t="shared" si="8"/>
        <v>1.0457084788319635</v>
      </c>
      <c r="AD18" s="348">
        <f t="shared" si="9"/>
        <v>2.5273491986862684E-2</v>
      </c>
    </row>
    <row r="19" spans="1:30" x14ac:dyDescent="0.2">
      <c r="A19" s="10" t="str">
        <f>name!D16</f>
        <v>42 Secretarial and related occupations</v>
      </c>
      <c r="B19" s="11">
        <f t="shared" si="10"/>
        <v>6.7666484697752809</v>
      </c>
      <c r="C19" s="11">
        <f t="shared" si="10"/>
        <v>4.2697271234667991</v>
      </c>
      <c r="D19" s="11">
        <f t="shared" si="10"/>
        <v>-2.4969213463084823</v>
      </c>
      <c r="E19" s="11">
        <f t="shared" si="10"/>
        <v>2.9913698976263303</v>
      </c>
      <c r="F19" s="11">
        <f t="shared" si="10"/>
        <v>0.49444855131784748</v>
      </c>
      <c r="G19" s="200">
        <f t="shared" si="3"/>
        <v>2.4705815745772464E-2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0.40476059813278809</v>
      </c>
      <c r="K19" s="11">
        <f t="array" ref="K19:K27">MMULT(aggregation!$B$13:$AA$21,C36:C61)</f>
        <v>0.79779007190199958</v>
      </c>
      <c r="L19" s="11">
        <f t="array" ref="L19:L27">MMULT(aggregation!$B$13:$AA$21,D36:D61)</f>
        <v>0.39302947376921149</v>
      </c>
      <c r="M19" s="11">
        <f t="array" ref="M19:M27">MMULT(aggregation!$B$13:$AA$21,E36:E61)</f>
        <v>0.31052805042311571</v>
      </c>
      <c r="N19" s="11">
        <f t="array" ref="N19:N27">MMULT(aggregation!$B$13:$AA$21,F36:F61)</f>
        <v>0.7035575241923272</v>
      </c>
      <c r="O19" s="11"/>
      <c r="P19" s="10" t="str">
        <f>name!D16</f>
        <v>42 Secretarial and related occupations</v>
      </c>
      <c r="Q19" s="11">
        <v>0.52187126756602387</v>
      </c>
      <c r="R19" s="11">
        <v>0.56389453360145592</v>
      </c>
      <c r="S19" s="345">
        <f t="shared" si="4"/>
        <v>4.202326603543205E-2</v>
      </c>
      <c r="T19" s="345">
        <v>0.16679693273510543</v>
      </c>
      <c r="U19" s="345">
        <f t="shared" si="5"/>
        <v>0.20882019877053748</v>
      </c>
      <c r="V19" s="346">
        <f t="shared" si="6"/>
        <v>1.8661227328400143E-2</v>
      </c>
      <c r="X19" s="10" t="str">
        <f>name!B16</f>
        <v>Information technology</v>
      </c>
      <c r="Y19" s="11">
        <v>8.0769999999999875</v>
      </c>
      <c r="Z19" s="11">
        <v>9.3099999999999916</v>
      </c>
      <c r="AA19" s="345">
        <f t="shared" si="7"/>
        <v>1.2330000000000041</v>
      </c>
      <c r="AB19" s="11">
        <v>3.7666030533850048</v>
      </c>
      <c r="AC19" s="345">
        <f t="shared" si="8"/>
        <v>4.9996030533850089</v>
      </c>
      <c r="AD19" s="348">
        <f t="shared" si="9"/>
        <v>2.5846192065022366E-2</v>
      </c>
    </row>
    <row r="20" spans="1:30" x14ac:dyDescent="0.2">
      <c r="A20" s="10" t="str">
        <f>name!D17</f>
        <v>51 Skilled agricultural and related trades</v>
      </c>
      <c r="B20" s="11">
        <f t="shared" si="10"/>
        <v>6.4231916280497545</v>
      </c>
      <c r="C20" s="11">
        <f t="shared" si="10"/>
        <v>6.3204685479162945</v>
      </c>
      <c r="D20" s="11">
        <f t="shared" si="10"/>
        <v>-0.10272308013345954</v>
      </c>
      <c r="E20" s="11">
        <f t="shared" si="10"/>
        <v>3.5333990700659847</v>
      </c>
      <c r="F20" s="11">
        <f t="shared" si="10"/>
        <v>3.4306759899325256</v>
      </c>
      <c r="G20" s="200">
        <f t="shared" si="3"/>
        <v>2.9652436915308611E-2</v>
      </c>
      <c r="H20" s="11"/>
      <c r="I20" s="11" t="str">
        <f t="shared" si="11"/>
        <v>Professional occupations</v>
      </c>
      <c r="J20" s="11">
        <v>3.5563156081477425</v>
      </c>
      <c r="K20" s="11">
        <v>6.4697549990206742</v>
      </c>
      <c r="L20" s="11">
        <v>2.9134393908729312</v>
      </c>
      <c r="M20" s="11">
        <v>2.2750346723379655</v>
      </c>
      <c r="N20" s="11">
        <v>5.1884740632108963</v>
      </c>
      <c r="O20" s="11"/>
      <c r="P20" s="10" t="str">
        <f>name!D17</f>
        <v>51 Skilled agricultural and related trades</v>
      </c>
      <c r="Q20" s="11">
        <v>5.0278685476743288</v>
      </c>
      <c r="R20" s="11">
        <v>4.7746655814902379</v>
      </c>
      <c r="S20" s="345">
        <f t="shared" si="4"/>
        <v>-0.25320296618409088</v>
      </c>
      <c r="T20" s="345">
        <v>2.5120010344641663</v>
      </c>
      <c r="U20" s="345">
        <f t="shared" si="5"/>
        <v>2.2587980682800755</v>
      </c>
      <c r="V20" s="346">
        <f t="shared" si="6"/>
        <v>2.7382099627273115E-2</v>
      </c>
      <c r="X20" s="10" t="str">
        <f>name!B17</f>
        <v>Finance and insurance</v>
      </c>
      <c r="Y20" s="11">
        <v>5.7730000000000068</v>
      </c>
      <c r="Z20" s="11">
        <v>5.464999999999999</v>
      </c>
      <c r="AA20" s="345">
        <f t="shared" si="7"/>
        <v>-0.30800000000000782</v>
      </c>
      <c r="AB20" s="11">
        <v>2.7311822029213801</v>
      </c>
      <c r="AC20" s="345">
        <f t="shared" si="8"/>
        <v>2.4231822029213723</v>
      </c>
      <c r="AD20" s="348">
        <f t="shared" si="9"/>
        <v>2.6160751843397501E-2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15.052769973223583</v>
      </c>
      <c r="C21" s="11">
        <f t="shared" si="10"/>
        <v>14.002357428296168</v>
      </c>
      <c r="D21" s="11">
        <f t="shared" si="10"/>
        <v>-1.0504125449274171</v>
      </c>
      <c r="E21" s="11">
        <f t="shared" si="10"/>
        <v>5.4768679625728458</v>
      </c>
      <c r="F21" s="11">
        <f t="shared" si="10"/>
        <v>4.4264554176454274</v>
      </c>
      <c r="G21" s="200">
        <f t="shared" si="3"/>
        <v>2.0902634026566336E-2</v>
      </c>
      <c r="H21" s="11"/>
      <c r="I21" s="11" t="str">
        <f t="shared" si="11"/>
        <v>Associate professional occupations</v>
      </c>
      <c r="J21" s="11">
        <v>0.4681445942470242</v>
      </c>
      <c r="K21" s="11">
        <v>1.0281400052003156</v>
      </c>
      <c r="L21" s="11">
        <v>0.55999541095329142</v>
      </c>
      <c r="M21" s="11">
        <v>0.34234499250194061</v>
      </c>
      <c r="N21" s="11">
        <v>0.90234040345523203</v>
      </c>
      <c r="O21" s="11"/>
      <c r="P21" s="10" t="str">
        <f>name!D18</f>
        <v>52 Skilled metal, electrical and electronic trades</v>
      </c>
      <c r="Q21" s="11">
        <v>14.744646508098507</v>
      </c>
      <c r="R21" s="11">
        <v>13.367303614747749</v>
      </c>
      <c r="S21" s="345">
        <f t="shared" si="4"/>
        <v>-1.3773428933507574</v>
      </c>
      <c r="T21" s="345">
        <v>5.178180828688081</v>
      </c>
      <c r="U21" s="345">
        <f t="shared" si="5"/>
        <v>3.8008379353373236</v>
      </c>
      <c r="V21" s="346">
        <f t="shared" si="6"/>
        <v>2.0268410836174588E-2</v>
      </c>
      <c r="X21" s="10" t="str">
        <f>name!B18</f>
        <v>Real estate</v>
      </c>
      <c r="Y21" s="11">
        <v>6.3509999999999929</v>
      </c>
      <c r="Z21" s="11">
        <v>7.3970000000000011</v>
      </c>
      <c r="AA21" s="345">
        <f t="shared" si="7"/>
        <v>1.0460000000000083</v>
      </c>
      <c r="AB21" s="11">
        <v>3.248872703306799</v>
      </c>
      <c r="AC21" s="345">
        <f t="shared" si="8"/>
        <v>4.2948727033068073</v>
      </c>
      <c r="AD21" s="348">
        <f t="shared" si="9"/>
        <v>2.7925304944102392E-2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12.730645121354437</v>
      </c>
      <c r="C22" s="11">
        <f t="shared" si="10"/>
        <v>10.671727345981072</v>
      </c>
      <c r="D22" s="11">
        <f t="shared" si="10"/>
        <v>-2.0589177753733683</v>
      </c>
      <c r="E22" s="11">
        <f t="shared" si="10"/>
        <v>4.9692825700119476</v>
      </c>
      <c r="F22" s="11">
        <f t="shared" si="10"/>
        <v>2.9103647946385793</v>
      </c>
      <c r="G22" s="200">
        <f t="shared" si="3"/>
        <v>2.2213013065340181E-2</v>
      </c>
      <c r="H22" s="11"/>
      <c r="I22" s="11" t="str">
        <f t="shared" si="11"/>
        <v>Administrative and secretarial occupations</v>
      </c>
      <c r="J22" s="11">
        <v>0.22300876776353651</v>
      </c>
      <c r="K22" s="11">
        <v>0.53994519016875087</v>
      </c>
      <c r="L22" s="11">
        <v>0.31693642240521436</v>
      </c>
      <c r="M22" s="11">
        <v>0.19106529068157446</v>
      </c>
      <c r="N22" s="11">
        <v>0.50800171308678888</v>
      </c>
      <c r="O22" s="11"/>
      <c r="P22" s="10" t="str">
        <f>name!D19</f>
        <v>53 Skilled construction and building trades</v>
      </c>
      <c r="Q22" s="11">
        <v>12.529742935764173</v>
      </c>
      <c r="R22" s="11">
        <v>10.545217180927086</v>
      </c>
      <c r="S22" s="345">
        <f t="shared" si="4"/>
        <v>-1.9845257548370867</v>
      </c>
      <c r="T22" s="345">
        <v>4.9042760354518649</v>
      </c>
      <c r="U22" s="345">
        <f t="shared" si="5"/>
        <v>2.9197502806147781</v>
      </c>
      <c r="V22" s="346">
        <f t="shared" si="6"/>
        <v>2.2265467033896202E-2</v>
      </c>
      <c r="X22" s="10" t="str">
        <f>name!B19</f>
        <v>Professional services</v>
      </c>
      <c r="Y22" s="11">
        <v>25.789999999999953</v>
      </c>
      <c r="Z22" s="11">
        <v>28.56200000000009</v>
      </c>
      <c r="AA22" s="345">
        <f t="shared" si="7"/>
        <v>2.772000000000137</v>
      </c>
      <c r="AB22" s="11">
        <v>12.722918851321722</v>
      </c>
      <c r="AC22" s="345">
        <f t="shared" si="8"/>
        <v>15.494918851321859</v>
      </c>
      <c r="AD22" s="348">
        <f t="shared" si="9"/>
        <v>2.7094348353298381E-2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6.473353132298084</v>
      </c>
      <c r="C23" s="11">
        <f t="shared" si="10"/>
        <v>6.7294438962593999</v>
      </c>
      <c r="D23" s="11">
        <f t="shared" si="10"/>
        <v>0.25609076396131647</v>
      </c>
      <c r="E23" s="11">
        <f t="shared" si="10"/>
        <v>2.8000792396912844</v>
      </c>
      <c r="F23" s="11">
        <f t="shared" si="10"/>
        <v>3.0561700036526007</v>
      </c>
      <c r="G23" s="200">
        <f t="shared" si="3"/>
        <v>2.4253399375719908E-2</v>
      </c>
      <c r="H23" s="11"/>
      <c r="I23" s="11" t="str">
        <f t="shared" si="11"/>
        <v>Skilled trades occupations</v>
      </c>
      <c r="J23" s="11">
        <v>5.1193838701932545E-2</v>
      </c>
      <c r="K23" s="11">
        <v>9.2188254477960196E-2</v>
      </c>
      <c r="L23" s="11">
        <v>4.0994415776027637E-2</v>
      </c>
      <c r="M23" s="11">
        <v>3.8085526375967085E-2</v>
      </c>
      <c r="N23" s="11">
        <v>7.9079942151994737E-2</v>
      </c>
      <c r="O23" s="11"/>
      <c r="P23" s="10" t="str">
        <f>name!D20</f>
        <v>54 Textiles, printing and other skilled trades</v>
      </c>
      <c r="Q23" s="11">
        <v>3.8521573824077979</v>
      </c>
      <c r="R23" s="11">
        <v>3.8950860514908485</v>
      </c>
      <c r="S23" s="345">
        <f t="shared" si="4"/>
        <v>4.2928669083050597E-2</v>
      </c>
      <c r="T23" s="345">
        <v>1.247742313272227</v>
      </c>
      <c r="U23" s="345">
        <f t="shared" si="5"/>
        <v>1.2906709823552776</v>
      </c>
      <c r="V23" s="346">
        <f t="shared" si="6"/>
        <v>1.888188490885212E-2</v>
      </c>
      <c r="X23" s="10" t="str">
        <f>name!B20</f>
        <v>Support services</v>
      </c>
      <c r="Y23" s="11">
        <v>21.250999999999994</v>
      </c>
      <c r="Z23" s="11">
        <v>24.630000000000003</v>
      </c>
      <c r="AA23" s="345">
        <f t="shared" si="7"/>
        <v>3.3790000000000084</v>
      </c>
      <c r="AB23" s="11">
        <v>10.853797656132949</v>
      </c>
      <c r="AC23" s="345">
        <f t="shared" si="8"/>
        <v>14.232797656132957</v>
      </c>
      <c r="AD23" s="348">
        <f t="shared" si="9"/>
        <v>2.7888572215519991E-2</v>
      </c>
    </row>
    <row r="24" spans="1:30" x14ac:dyDescent="0.2">
      <c r="A24" s="10" t="str">
        <f>name!D21</f>
        <v>61 Caring personal service occupations</v>
      </c>
      <c r="B24" s="11">
        <f t="shared" si="10"/>
        <v>25.108076134884808</v>
      </c>
      <c r="C24" s="11">
        <f t="shared" si="10"/>
        <v>28.520736638102893</v>
      </c>
      <c r="D24" s="11">
        <f t="shared" si="10"/>
        <v>3.4126605032180839</v>
      </c>
      <c r="E24" s="11">
        <f t="shared" si="10"/>
        <v>15.211714570085137</v>
      </c>
      <c r="F24" s="11">
        <f t="shared" si="10"/>
        <v>18.62437507330322</v>
      </c>
      <c r="G24" s="200">
        <f t="shared" si="3"/>
        <v>3.2080696904202233E-2</v>
      </c>
      <c r="H24" s="11"/>
      <c r="I24" s="11" t="str">
        <f t="shared" si="11"/>
        <v>Caring, leisure and other service occupations</v>
      </c>
      <c r="J24" s="11">
        <v>2.981767878981529E-2</v>
      </c>
      <c r="K24" s="11">
        <v>7.4037096396656982E-2</v>
      </c>
      <c r="L24" s="11">
        <v>4.4219417606841699E-2</v>
      </c>
      <c r="M24" s="11">
        <v>2.7010532733267791E-2</v>
      </c>
      <c r="N24" s="11">
        <v>7.1229950340109482E-2</v>
      </c>
      <c r="O24" s="11"/>
      <c r="P24" s="10" t="str">
        <f>name!D21</f>
        <v>61 Caring personal service occupations</v>
      </c>
      <c r="Q24" s="11">
        <v>2.7843928311449364</v>
      </c>
      <c r="R24" s="11">
        <v>3.7654982583276371</v>
      </c>
      <c r="S24" s="345">
        <f t="shared" si="4"/>
        <v>0.98110542718270066</v>
      </c>
      <c r="T24" s="345">
        <v>1.4884186840320932</v>
      </c>
      <c r="U24" s="345">
        <f t="shared" si="5"/>
        <v>2.4695241112147936</v>
      </c>
      <c r="V24" s="346">
        <f t="shared" si="6"/>
        <v>2.8960923204585098E-2</v>
      </c>
      <c r="X24" s="10" t="str">
        <f>name!B21</f>
        <v>Public admin. and defence</v>
      </c>
      <c r="Y24" s="11">
        <v>12.668999999999976</v>
      </c>
      <c r="Z24" s="11">
        <v>13.070999999999973</v>
      </c>
      <c r="AA24" s="345">
        <f t="shared" si="7"/>
        <v>0.40199999999999747</v>
      </c>
      <c r="AB24" s="11">
        <v>6.322617080410315</v>
      </c>
      <c r="AC24" s="345">
        <f t="shared" si="8"/>
        <v>6.7246170804103125</v>
      </c>
      <c r="AD24" s="348">
        <f t="shared" si="9"/>
        <v>2.7356817581868142E-2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6.4729608499034317</v>
      </c>
      <c r="C25" s="11">
        <f t="shared" si="10"/>
        <v>6.1462120872531401</v>
      </c>
      <c r="D25" s="11">
        <f t="shared" si="10"/>
        <v>-0.32674876265029074</v>
      </c>
      <c r="E25" s="11">
        <f t="shared" si="10"/>
        <v>3.1192949618529044</v>
      </c>
      <c r="F25" s="11">
        <f t="shared" si="10"/>
        <v>2.7925461992026142</v>
      </c>
      <c r="G25" s="200">
        <f t="shared" si="3"/>
        <v>2.6568305115018287E-2</v>
      </c>
      <c r="H25" s="11"/>
      <c r="I25" s="11" t="str">
        <f t="shared" si="11"/>
        <v>Sales and customer service occupations</v>
      </c>
      <c r="J25" s="11">
        <v>6.4591458107256347E-2</v>
      </c>
      <c r="K25" s="11">
        <v>0.15231272495764026</v>
      </c>
      <c r="L25" s="11">
        <v>8.7721266850383908E-2</v>
      </c>
      <c r="M25" s="11">
        <v>4.6905606357791445E-2</v>
      </c>
      <c r="N25" s="11">
        <v>0.13462687320817535</v>
      </c>
      <c r="O25" s="11"/>
      <c r="P25" s="10" t="str">
        <f>name!D22</f>
        <v>62 Leisure, travel and related personal service occupations</v>
      </c>
      <c r="Q25" s="11">
        <v>1.8727195461736712</v>
      </c>
      <c r="R25" s="11">
        <v>1.8988897119196477</v>
      </c>
      <c r="S25" s="345">
        <f t="shared" si="4"/>
        <v>2.6170165745976526E-2</v>
      </c>
      <c r="T25" s="345">
        <v>0.7966320383606047</v>
      </c>
      <c r="U25" s="345">
        <f t="shared" si="5"/>
        <v>0.82280220410658123</v>
      </c>
      <c r="V25" s="346">
        <f t="shared" si="6"/>
        <v>2.3910985109727667E-2</v>
      </c>
      <c r="X25" s="10" t="str">
        <f>name!B22</f>
        <v>Education</v>
      </c>
      <c r="Y25" s="11">
        <v>27.044000000000008</v>
      </c>
      <c r="Z25" s="11">
        <v>30.132999999999971</v>
      </c>
      <c r="AA25" s="345">
        <f t="shared" si="7"/>
        <v>3.0889999999999631</v>
      </c>
      <c r="AB25" s="11">
        <v>15.115425288934606</v>
      </c>
      <c r="AC25" s="345">
        <f t="shared" si="8"/>
        <v>18.204425288934569</v>
      </c>
      <c r="AD25" s="348">
        <f t="shared" si="9"/>
        <v>3.0041960968737902E-2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0.33922503199278303</v>
      </c>
      <c r="C26" s="11">
        <f t="shared" si="10"/>
        <v>0.28305222138874864</v>
      </c>
      <c r="D26" s="11">
        <f t="shared" si="10"/>
        <v>-5.6172810604034305E-2</v>
      </c>
      <c r="E26" s="11">
        <f t="shared" si="10"/>
        <v>0.13700513687603605</v>
      </c>
      <c r="F26" s="11">
        <f t="shared" si="10"/>
        <v>8.0832326272001723E-2</v>
      </c>
      <c r="G26" s="200">
        <f t="shared" si="3"/>
        <v>2.287351608760102E-2</v>
      </c>
      <c r="H26" s="11"/>
      <c r="I26" s="11" t="str">
        <f t="shared" si="11"/>
        <v>Process, plant and machine operatives</v>
      </c>
      <c r="J26" s="11">
        <v>4.5373943830989534E-2</v>
      </c>
      <c r="K26" s="11">
        <v>0.14123851916637203</v>
      </c>
      <c r="L26" s="11">
        <v>9.5864575335382521E-2</v>
      </c>
      <c r="M26" s="11">
        <v>5.1848604601078034E-2</v>
      </c>
      <c r="N26" s="11">
        <v>0.14771317993646055</v>
      </c>
      <c r="O26" s="11"/>
      <c r="P26" s="10" t="str">
        <f>name!D23</f>
        <v>63 Community and civil enforcement occupations</v>
      </c>
      <c r="Q26" s="11">
        <v>0.25979930458647671</v>
      </c>
      <c r="R26" s="11">
        <v>0.17255456381239323</v>
      </c>
      <c r="S26" s="345">
        <f t="shared" si="4"/>
        <v>-8.7244740774083479E-2</v>
      </c>
      <c r="T26" s="345">
        <v>6.7697431234805774E-2</v>
      </c>
      <c r="U26" s="345">
        <f t="shared" si="5"/>
        <v>-1.9547309539277705E-2</v>
      </c>
      <c r="V26" s="346">
        <f t="shared" si="6"/>
        <v>1.5557690838752913E-2</v>
      </c>
      <c r="X26" s="10" t="str">
        <f>name!B23</f>
        <v>Health and social work</v>
      </c>
      <c r="Y26" s="11">
        <v>43.782999999999987</v>
      </c>
      <c r="Z26" s="11">
        <v>48.590000000000018</v>
      </c>
      <c r="AA26" s="345">
        <f t="shared" si="7"/>
        <v>4.8070000000000306</v>
      </c>
      <c r="AB26" s="11">
        <v>25.64906387467817</v>
      </c>
      <c r="AC26" s="345">
        <f t="shared" si="8"/>
        <v>30.4560638746782</v>
      </c>
      <c r="AD26" s="348">
        <f t="shared" si="9"/>
        <v>3.121756990520197E-2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20.205775477287631</v>
      </c>
      <c r="C27" s="11">
        <f t="shared" si="12"/>
        <v>19.424890453331827</v>
      </c>
      <c r="D27" s="11">
        <f t="shared" si="12"/>
        <v>-0.78088502395580406</v>
      </c>
      <c r="E27" s="11">
        <f t="shared" si="12"/>
        <v>8.9609533144983224</v>
      </c>
      <c r="F27" s="11">
        <f t="shared" si="12"/>
        <v>8.1800682905425184</v>
      </c>
      <c r="G27" s="200">
        <f t="shared" si="3"/>
        <v>2.4772541359689315E-2</v>
      </c>
      <c r="H27" s="11"/>
      <c r="I27" s="11" t="str">
        <f t="shared" si="11"/>
        <v>Elementary occupations</v>
      </c>
      <c r="J27" s="11">
        <v>1.9988093938294167E-2</v>
      </c>
      <c r="K27" s="11">
        <v>4.4573894183467175E-2</v>
      </c>
      <c r="L27" s="11">
        <v>2.4585800245173012E-2</v>
      </c>
      <c r="M27" s="11">
        <v>1.6845422331881712E-2</v>
      </c>
      <c r="N27" s="11">
        <v>4.1431222577054727E-2</v>
      </c>
      <c r="O27" s="11"/>
      <c r="P27" s="10" t="str">
        <f>name!D24</f>
        <v>71 Sales occupations</v>
      </c>
      <c r="Q27" s="11">
        <v>8.6585270467415665</v>
      </c>
      <c r="R27" s="11">
        <v>8.495608213099926</v>
      </c>
      <c r="S27" s="345">
        <f t="shared" si="4"/>
        <v>-0.1629188336416405</v>
      </c>
      <c r="T27" s="345">
        <v>2.7907288350108166</v>
      </c>
      <c r="U27" s="345">
        <f t="shared" si="5"/>
        <v>2.6278100013691761</v>
      </c>
      <c r="V27" s="346">
        <f t="shared" si="6"/>
        <v>1.8799874784130255E-2</v>
      </c>
      <c r="X27" s="10" t="str">
        <f>name!B24</f>
        <v>Arts and entertainment</v>
      </c>
      <c r="Y27" s="11">
        <v>9.2639999999999922</v>
      </c>
      <c r="Z27" s="11">
        <v>8.7509999999999941</v>
      </c>
      <c r="AA27" s="345">
        <f t="shared" si="7"/>
        <v>-0.51299999999999812</v>
      </c>
      <c r="AB27" s="11">
        <v>4.1216083136645754</v>
      </c>
      <c r="AC27" s="345">
        <f t="shared" si="8"/>
        <v>3.6086083136645772</v>
      </c>
      <c r="AD27" s="348">
        <f t="shared" si="9"/>
        <v>2.483977179217467E-2</v>
      </c>
    </row>
    <row r="28" spans="1:30" x14ac:dyDescent="0.2">
      <c r="A28" s="10" t="str">
        <f>name!D25</f>
        <v>72 Customer service occupations</v>
      </c>
      <c r="B28" s="11">
        <f t="shared" si="12"/>
        <v>6.2337407614928502</v>
      </c>
      <c r="C28" s="11">
        <f t="shared" si="12"/>
        <v>8.0827696754457072</v>
      </c>
      <c r="D28" s="11">
        <f t="shared" si="12"/>
        <v>1.8490289139528564</v>
      </c>
      <c r="E28" s="11">
        <f t="shared" si="12"/>
        <v>3.2903479816347692</v>
      </c>
      <c r="F28" s="11">
        <f t="shared" si="12"/>
        <v>5.1393768955876258</v>
      </c>
      <c r="G28" s="200">
        <f t="shared" si="3"/>
        <v>2.8659512072639615E-2</v>
      </c>
      <c r="H28" s="11"/>
      <c r="O28" s="11"/>
      <c r="P28" s="10" t="str">
        <f>name!D25</f>
        <v>72 Customer service occupations</v>
      </c>
      <c r="Q28" s="11">
        <v>2.588067655910097</v>
      </c>
      <c r="R28" s="11">
        <v>3.8999713721384892</v>
      </c>
      <c r="S28" s="345">
        <f t="shared" si="4"/>
        <v>1.3119037162283922</v>
      </c>
      <c r="T28" s="345">
        <v>1.1833701975404896</v>
      </c>
      <c r="U28" s="345">
        <f t="shared" si="5"/>
        <v>2.495273913768882</v>
      </c>
      <c r="V28" s="346">
        <f t="shared" si="6"/>
        <v>2.5420720006886555E-2</v>
      </c>
      <c r="X28" s="10" t="str">
        <f>name!B25</f>
        <v>Other services</v>
      </c>
      <c r="Y28" s="11">
        <v>9.7850000000000197</v>
      </c>
      <c r="Z28" s="11">
        <v>9.4869999999999806</v>
      </c>
      <c r="AA28" s="345">
        <f t="shared" si="7"/>
        <v>-0.29800000000003912</v>
      </c>
      <c r="AB28" s="11">
        <v>4.7940319526311042</v>
      </c>
      <c r="AC28" s="345">
        <f t="shared" si="8"/>
        <v>4.496031952631065</v>
      </c>
      <c r="AD28" s="348">
        <f t="shared" si="9"/>
        <v>2.69387079881378E-2</v>
      </c>
    </row>
    <row r="29" spans="1:30" x14ac:dyDescent="0.2">
      <c r="A29" s="10" t="str">
        <f>name!D26</f>
        <v>81 Process, plant and machine operatives</v>
      </c>
      <c r="B29" s="11">
        <f t="shared" si="12"/>
        <v>13.063744095944882</v>
      </c>
      <c r="C29" s="11">
        <f t="shared" si="12"/>
        <v>12.795752498465122</v>
      </c>
      <c r="D29" s="11">
        <f t="shared" si="12"/>
        <v>-0.26799159747976153</v>
      </c>
      <c r="E29" s="11">
        <f t="shared" si="12"/>
        <v>5.3594938001913635</v>
      </c>
      <c r="F29" s="11">
        <f t="shared" si="12"/>
        <v>5.0915022027116024</v>
      </c>
      <c r="G29" s="200">
        <f t="shared" si="3"/>
        <v>2.3182773598005468E-2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9.9938214718934262</v>
      </c>
      <c r="R29" s="11">
        <v>9.2769991349706569</v>
      </c>
      <c r="S29" s="345">
        <f t="shared" si="4"/>
        <v>-0.71682233692276931</v>
      </c>
      <c r="T29" s="345">
        <v>3.5848725781354411</v>
      </c>
      <c r="U29" s="345">
        <f t="shared" si="5"/>
        <v>2.8680502412126718</v>
      </c>
      <c r="V29" s="346">
        <f t="shared" si="6"/>
        <v>2.064589784954185E-2</v>
      </c>
      <c r="X29" s="231" t="str">
        <f>name!B3</f>
        <v>All industries</v>
      </c>
      <c r="Y29" s="34">
        <f>SUM(Y7:Y28)</f>
        <v>350.45099999999985</v>
      </c>
      <c r="Z29" s="34">
        <f>SUM(Z7:Z28)</f>
        <v>376.80799999999994</v>
      </c>
      <c r="AA29" s="349">
        <f t="shared" si="7"/>
        <v>26.357000000000085</v>
      </c>
      <c r="AB29" s="34">
        <f>SUM(AB7:AB28)</f>
        <v>174.77391520991691</v>
      </c>
      <c r="AC29" s="349">
        <f t="shared" si="8"/>
        <v>201.13091520991699</v>
      </c>
      <c r="AD29" s="350">
        <f t="shared" si="9"/>
        <v>2.7340795972120802E-2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12.944153008031497</v>
      </c>
      <c r="C30" s="11">
        <f t="shared" si="12"/>
        <v>13.552689386163005</v>
      </c>
      <c r="D30" s="11">
        <f t="shared" si="12"/>
        <v>0.6085363781315074</v>
      </c>
      <c r="E30" s="11">
        <f t="shared" si="12"/>
        <v>7.1021823959624317</v>
      </c>
      <c r="F30" s="11">
        <f t="shared" si="12"/>
        <v>7.7107187740939409</v>
      </c>
      <c r="G30" s="200">
        <f t="shared" si="3"/>
        <v>2.9589465438442319E-2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3.7654727002649548</v>
      </c>
      <c r="K30" s="11">
        <f t="array" ref="K30:K38">MMULT(aggregation!$B$13:$AA$21,C65:C90)</f>
        <v>6.9988146494400585</v>
      </c>
      <c r="L30" s="11">
        <f t="array" ref="L30:L38">MMULT(aggregation!$B$13:$AA$21,D65:D90)</f>
        <v>3.2333419491751041</v>
      </c>
      <c r="M30" s="11">
        <f t="array" ref="M30:M38">MMULT(aggregation!$B$13:$AA$21,E65:E90)</f>
        <v>2.760310660263106</v>
      </c>
      <c r="N30" s="11">
        <f t="array" ref="N30:N38">MMULT(aggregation!$B$13:$AA$21,F65:F90)</f>
        <v>5.993652609438211</v>
      </c>
      <c r="O30" s="11"/>
      <c r="P30" s="10" t="str">
        <f>name!D27</f>
        <v>82 Transport and mobile machine drivers and operatives</v>
      </c>
      <c r="Q30" s="11">
        <v>12.34495480675039</v>
      </c>
      <c r="R30" s="11">
        <v>12.639685260011076</v>
      </c>
      <c r="S30" s="345">
        <f t="shared" si="4"/>
        <v>0.29473045326068537</v>
      </c>
      <c r="T30" s="345">
        <v>6.5794664868547335</v>
      </c>
      <c r="U30" s="345">
        <f t="shared" si="5"/>
        <v>6.8741969401154188</v>
      </c>
      <c r="V30" s="346">
        <f t="shared" si="6"/>
        <v>2.888982779531668E-2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6.3339568473054415</v>
      </c>
      <c r="C31" s="11">
        <f t="shared" si="12"/>
        <v>12.170431694137566</v>
      </c>
      <c r="D31" s="11">
        <f t="shared" si="12"/>
        <v>5.8364748468321244</v>
      </c>
      <c r="E31" s="11">
        <f t="shared" si="12"/>
        <v>5.1280500898710146</v>
      </c>
      <c r="F31" s="11">
        <f t="shared" si="12"/>
        <v>10.964524936703137</v>
      </c>
      <c r="G31" s="200">
        <f t="shared" si="3"/>
        <v>4.0332991190433765E-2</v>
      </c>
      <c r="H31" s="11"/>
      <c r="I31" s="11" t="str">
        <f>I20</f>
        <v>Professional occupations</v>
      </c>
      <c r="J31" s="11">
        <v>18.377756791801637</v>
      </c>
      <c r="K31" s="11">
        <v>31.471655678259189</v>
      </c>
      <c r="L31" s="11">
        <v>13.09389888645755</v>
      </c>
      <c r="M31" s="11">
        <v>11.740103349562414</v>
      </c>
      <c r="N31" s="11">
        <v>24.834002236019959</v>
      </c>
      <c r="O31" s="11"/>
      <c r="P31" s="10" t="str">
        <f>name!D28</f>
        <v>91 Elementary trades and related occupations</v>
      </c>
      <c r="Q31" s="11">
        <v>4.7987597357803704</v>
      </c>
      <c r="R31" s="11">
        <v>7.0471596203284559</v>
      </c>
      <c r="S31" s="345">
        <f t="shared" si="4"/>
        <v>2.2483998845480855</v>
      </c>
      <c r="T31" s="345">
        <v>2.2293049033411498</v>
      </c>
      <c r="U31" s="345">
        <f t="shared" si="5"/>
        <v>4.4777047878892358</v>
      </c>
      <c r="V31" s="346">
        <f t="shared" si="6"/>
        <v>2.576320397692311E-2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28.852520014009048</v>
      </c>
      <c r="C32" s="11">
        <f t="shared" si="12"/>
        <v>24.633599326709188</v>
      </c>
      <c r="D32" s="11">
        <f t="shared" si="12"/>
        <v>-4.2189206872998604</v>
      </c>
      <c r="E32" s="11">
        <f t="shared" si="12"/>
        <v>12.784985133658131</v>
      </c>
      <c r="F32" s="11">
        <f t="shared" si="12"/>
        <v>8.5660644463582685</v>
      </c>
      <c r="G32" s="200">
        <f t="shared" ref="G32" si="13">IF(B32&gt;0,(1+(E32/B32))^(1/($C$6-$B$6))-1,0)</f>
        <v>2.4755040630382696E-2</v>
      </c>
      <c r="H32" s="11"/>
      <c r="I32" s="11" t="str">
        <f>I21</f>
        <v>Associate professional occupations</v>
      </c>
      <c r="J32" s="11">
        <v>5.3536812602395614</v>
      </c>
      <c r="K32" s="11">
        <v>10.971751892660613</v>
      </c>
      <c r="L32" s="11">
        <v>5.6180706324210536</v>
      </c>
      <c r="M32" s="11">
        <v>3.907663232900596</v>
      </c>
      <c r="N32" s="11">
        <v>9.5257338653216515</v>
      </c>
      <c r="O32" s="11"/>
      <c r="P32" s="10" t="str">
        <f>name!D29</f>
        <v>92 Elementary administration and service occupations</v>
      </c>
      <c r="Q32" s="11">
        <v>13.942511035896063</v>
      </c>
      <c r="R32" s="11">
        <v>13.100376202656955</v>
      </c>
      <c r="S32" s="345">
        <f t="shared" ref="S32" si="14">R32-Q32</f>
        <v>-0.84213483323910765</v>
      </c>
      <c r="T32" s="345">
        <v>5.5059725831671766</v>
      </c>
      <c r="U32" s="345">
        <f>SUM(S32:T32)</f>
        <v>4.663837749928069</v>
      </c>
      <c r="V32" s="346">
        <f t="shared" ref="V32" si="15">IF(Q32&gt;0,(1+(T32/Q32))^(1/($C$6-$B$6))-1,0)</f>
        <v>2.2436433093892427E-2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350.45099999999996</v>
      </c>
      <c r="C33" s="11">
        <f>SUM(C62,C91,C120,C149,C178,C207,C236,C265,C294)</f>
        <v>376.80799999999977</v>
      </c>
      <c r="D33" s="11">
        <f t="shared" si="12"/>
        <v>26.356999999999804</v>
      </c>
      <c r="E33" s="11">
        <f t="shared" si="12"/>
        <v>174.77391520991688</v>
      </c>
      <c r="F33" s="11">
        <f t="shared" si="12"/>
        <v>201.13091520991668</v>
      </c>
      <c r="G33" s="200">
        <f t="shared" si="3"/>
        <v>2.7340795972120802E-2</v>
      </c>
      <c r="H33" s="11"/>
      <c r="I33" s="11" t="str">
        <f>I22</f>
        <v>Administrative and secretarial occupations</v>
      </c>
      <c r="J33" s="11">
        <v>2.5267411754631763</v>
      </c>
      <c r="K33" s="11">
        <v>4.9864166446795029</v>
      </c>
      <c r="L33" s="11">
        <v>2.4596754692163265</v>
      </c>
      <c r="M33" s="11">
        <v>1.9627860308171703</v>
      </c>
      <c r="N33" s="11">
        <v>4.4224615000334966</v>
      </c>
      <c r="O33" s="11"/>
      <c r="P33" s="10" t="str">
        <f>name!D3</f>
        <v>All occupations</v>
      </c>
      <c r="Q33" s="11">
        <f>SUM(Q7:Q32)</f>
        <v>189.38895370829692</v>
      </c>
      <c r="R33" s="11">
        <f>SUM(R7:R32)</f>
        <v>200.472465983696</v>
      </c>
      <c r="S33" s="345">
        <f>R33-Q33</f>
        <v>11.083512275399073</v>
      </c>
      <c r="T33" s="11">
        <f>SUM(T7:T32)</f>
        <v>78.344444570875751</v>
      </c>
      <c r="U33" s="345">
        <f>SUM(S33:T33)</f>
        <v>89.427956846274824</v>
      </c>
      <c r="V33" s="346">
        <f t="shared" si="6"/>
        <v>2.3347643207116242E-2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0.65297288845963397</v>
      </c>
      <c r="K34" s="11">
        <v>1.505288266072121</v>
      </c>
      <c r="L34" s="11">
        <v>0.85231537761248688</v>
      </c>
      <c r="M34" s="11">
        <v>0.51143731476724219</v>
      </c>
      <c r="N34" s="11">
        <v>1.363752692379729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1.2343628138173111</v>
      </c>
      <c r="K35" s="11">
        <v>3.2783880955518447</v>
      </c>
      <c r="L35" s="11">
        <v>2.0440252817345339</v>
      </c>
      <c r="M35" s="11">
        <v>1.1930822514119854</v>
      </c>
      <c r="N35" s="11">
        <v>3.2371075331465193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0.30430034215243446</v>
      </c>
      <c r="C36" s="11">
        <v>0.55432745871465527</v>
      </c>
      <c r="D36" s="11">
        <f>C36-B36</f>
        <v>0.25002711656222082</v>
      </c>
      <c r="E36" s="11">
        <v>0.2106165496018754</v>
      </c>
      <c r="F36" s="11">
        <f>SUM(D36:E36)</f>
        <v>0.46064366616409624</v>
      </c>
      <c r="G36" s="200">
        <f>IF(B36&gt;0,(1+(E36/B36))^(1/($C$6-$B$6))-1,0)</f>
        <v>3.5688084818010557E-2</v>
      </c>
      <c r="I36" s="11" t="str">
        <f t="shared" si="17"/>
        <v>Sales and customer service occupations</v>
      </c>
      <c r="J36" s="11">
        <v>0.9349203787552719</v>
      </c>
      <c r="K36" s="11">
        <v>2.295924058600185</v>
      </c>
      <c r="L36" s="11">
        <v>1.361003679844913</v>
      </c>
      <c r="M36" s="11">
        <v>0.71242838362884464</v>
      </c>
      <c r="N36" s="11">
        <v>2.0734320634737577</v>
      </c>
      <c r="P36" s="10" t="str">
        <f>name!D4</f>
        <v>11 Corporate managers and directors</v>
      </c>
      <c r="Q36" s="11">
        <v>7.7135285049558755</v>
      </c>
      <c r="R36" s="11">
        <v>8.9856904901541164</v>
      </c>
      <c r="S36" s="345">
        <f>R36-Q36</f>
        <v>1.2721619851982409</v>
      </c>
      <c r="T36" s="345">
        <v>4.7498477609642009</v>
      </c>
      <c r="U36" s="345">
        <f>SUM(S36:T36)</f>
        <v>6.0220097461624418</v>
      </c>
      <c r="V36" s="346">
        <f>IF(Q36&gt;0,(1+(T36/Q36))^(1/($C$6-$B$6))-1,0)</f>
        <v>3.2505026312017238E-2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0.1004602559803536</v>
      </c>
      <c r="C37" s="11">
        <v>0.2434626131873443</v>
      </c>
      <c r="D37" s="11">
        <f t="shared" ref="D37:D60" si="25">C37-B37</f>
        <v>0.1430023572069907</v>
      </c>
      <c r="E37" s="11">
        <v>9.9911500821240284E-2</v>
      </c>
      <c r="F37" s="11">
        <f t="shared" ref="F37:F60" si="26">SUM(D37:E37)</f>
        <v>0.24291385802823098</v>
      </c>
      <c r="G37" s="200">
        <f t="shared" ref="G37:G62" si="27">IF(B37&gt;0,(1+(E37/B37))^(1/($C$6-$B$6))-1,0)</f>
        <v>4.7103187662383084E-2</v>
      </c>
      <c r="I37" s="11" t="str">
        <f t="shared" si="17"/>
        <v>Process, plant and machine operatives</v>
      </c>
      <c r="J37" s="11">
        <v>0.3681057448109446</v>
      </c>
      <c r="K37" s="11">
        <v>1.124222880079464</v>
      </c>
      <c r="L37" s="11">
        <v>0.75611713526851954</v>
      </c>
      <c r="M37" s="11">
        <v>0.38844554199737674</v>
      </c>
      <c r="N37" s="11">
        <v>1.1445626772658963</v>
      </c>
      <c r="P37" s="10" t="str">
        <f>name!D5</f>
        <v>12 Other managers and proprietors</v>
      </c>
      <c r="Q37" s="11">
        <v>4.5321444204246131</v>
      </c>
      <c r="R37" s="11">
        <v>4.9500828484320216</v>
      </c>
      <c r="S37" s="345">
        <f t="shared" ref="S37:S60" si="28">R37-Q37</f>
        <v>0.41793842800740855</v>
      </c>
      <c r="T37" s="345">
        <v>2.9116315764966632</v>
      </c>
      <c r="U37" s="345">
        <f t="shared" ref="U37:U60" si="29">SUM(S37:T37)</f>
        <v>3.3295700045040717</v>
      </c>
      <c r="V37" s="346">
        <f t="shared" ref="V37:V62" si="30">IF(Q37&gt;0,(1+(T37/Q37))^(1/($C$6-$B$6))-1,0)</f>
        <v>3.3632057697236872E-2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0.90729099359421561</v>
      </c>
      <c r="C38" s="11">
        <v>1.8578890256409597</v>
      </c>
      <c r="D38" s="11">
        <f t="shared" si="25"/>
        <v>0.95059803204674409</v>
      </c>
      <c r="E38" s="11">
        <v>0.52231177325716671</v>
      </c>
      <c r="F38" s="11">
        <f t="shared" si="26"/>
        <v>1.4729098053039107</v>
      </c>
      <c r="G38" s="200">
        <f t="shared" si="27"/>
        <v>3.0776681697206376E-2</v>
      </c>
      <c r="I38" s="11" t="str">
        <f t="shared" si="17"/>
        <v>Elementary occupations</v>
      </c>
      <c r="J38" s="11">
        <v>0.68291510190283566</v>
      </c>
      <c r="K38" s="11">
        <v>2.1308262296479641</v>
      </c>
      <c r="L38" s="11">
        <v>1.4479111277451286</v>
      </c>
      <c r="M38" s="11">
        <v>0.73637696636389927</v>
      </c>
      <c r="N38" s="11">
        <v>2.1842880941090281</v>
      </c>
      <c r="P38" s="10" t="str">
        <f>name!D6</f>
        <v>21 Science, research, engineering and technology professionals</v>
      </c>
      <c r="Q38" s="11">
        <v>3.6926778234865818</v>
      </c>
      <c r="R38" s="11">
        <v>6.3062181356686198</v>
      </c>
      <c r="S38" s="345">
        <f t="shared" si="28"/>
        <v>2.613540312182038</v>
      </c>
      <c r="T38" s="345">
        <v>2.6916295610941345</v>
      </c>
      <c r="U38" s="345">
        <f t="shared" si="29"/>
        <v>5.3051698732761725</v>
      </c>
      <c r="V38" s="346">
        <f t="shared" si="30"/>
        <v>3.7173689728557502E-2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1.0748466240745891</v>
      </c>
      <c r="C39" s="11">
        <v>2.0832573272874355</v>
      </c>
      <c r="D39" s="11">
        <f t="shared" si="25"/>
        <v>1.0084107032128464</v>
      </c>
      <c r="E39" s="11">
        <v>0.75456749199904061</v>
      </c>
      <c r="F39" s="11">
        <f t="shared" si="26"/>
        <v>1.762978195211887</v>
      </c>
      <c r="G39" s="200">
        <f t="shared" si="27"/>
        <v>3.609052457638362E-2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12.629972137526446</v>
      </c>
      <c r="R39" s="11">
        <v>13.327257068960744</v>
      </c>
      <c r="S39" s="345">
        <f t="shared" si="28"/>
        <v>0.69728493143429837</v>
      </c>
      <c r="T39" s="345">
        <v>7.340147792422397</v>
      </c>
      <c r="U39" s="345">
        <f t="shared" si="29"/>
        <v>8.0374327238566963</v>
      </c>
      <c r="V39" s="346">
        <f t="shared" si="30"/>
        <v>3.1015557707229302E-2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1.21248904319498</v>
      </c>
      <c r="C40" s="11">
        <v>1.7971274161498694</v>
      </c>
      <c r="D40" s="11">
        <f>C40-B40</f>
        <v>0.58463837295488941</v>
      </c>
      <c r="E40" s="11">
        <v>0.74169464108693695</v>
      </c>
      <c r="F40" s="11">
        <f>SUM(D40:E40)</f>
        <v>1.3263330140418264</v>
      </c>
      <c r="G40" s="200">
        <f>IF(B40&gt;0,(1+(E40/B40))^(1/($C$6-$B$6))-1,0)</f>
        <v>3.2331479357112336E-2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9.2821078963578483</v>
      </c>
      <c r="R40" s="11">
        <v>10.348924326987394</v>
      </c>
      <c r="S40" s="345">
        <f t="shared" si="28"/>
        <v>1.0668164306295456</v>
      </c>
      <c r="T40" s="345">
        <v>5.1847451489648089</v>
      </c>
      <c r="U40" s="345">
        <f t="shared" si="29"/>
        <v>6.2515615795943544</v>
      </c>
      <c r="V40" s="346">
        <f t="shared" si="30"/>
        <v>3.0026734823736856E-2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0.36168894728395795</v>
      </c>
      <c r="C41" s="11">
        <v>0.73148122994240927</v>
      </c>
      <c r="D41" s="11">
        <f t="shared" si="25"/>
        <v>0.36979228265845132</v>
      </c>
      <c r="E41" s="11">
        <v>0.2564607659948212</v>
      </c>
      <c r="F41" s="11">
        <f t="shared" si="26"/>
        <v>0.62625304865327247</v>
      </c>
      <c r="G41" s="200">
        <f t="shared" si="27"/>
        <v>3.6375717862608736E-2</v>
      </c>
      <c r="I41" s="11" t="str">
        <f>I30</f>
        <v>Managers, directors and senior officials</v>
      </c>
      <c r="J41" s="11">
        <f t="array" ref="J41:J49">MMULT(aggregation!$B$13:$AA$21,B94:B119)</f>
        <v>8.6754920984738391</v>
      </c>
      <c r="K41" s="11">
        <f t="array" ref="K41:K49">MMULT(aggregation!$B$13:$AA$21,C94:C119)</f>
        <v>9.9884025204757272</v>
      </c>
      <c r="L41" s="11">
        <f t="array" ref="L41:L49">MMULT(aggregation!$B$13:$AA$21,D94:D119)</f>
        <v>1.3129104220018881</v>
      </c>
      <c r="M41" s="11">
        <f t="array" ref="M41:M49">MMULT(aggregation!$B$13:$AA$21,E94:E119)</f>
        <v>5.4042898146644607</v>
      </c>
      <c r="N41" s="11">
        <f t="array" ref="N41:N49">MMULT(aggregation!$B$13:$AA$21,F94:F119)</f>
        <v>6.7172002366663488</v>
      </c>
      <c r="P41" s="10" t="str">
        <f>name!D9</f>
        <v>24 Business, media and public service professionals</v>
      </c>
      <c r="Q41" s="11">
        <v>8.7303372287950172</v>
      </c>
      <c r="R41" s="11">
        <v>10.621708280487558</v>
      </c>
      <c r="S41" s="345">
        <f t="shared" si="28"/>
        <v>1.8913710516925413</v>
      </c>
      <c r="T41" s="345">
        <v>5.1701293984260106</v>
      </c>
      <c r="U41" s="345">
        <f t="shared" si="29"/>
        <v>7.0615004501185519</v>
      </c>
      <c r="V41" s="346">
        <f t="shared" si="30"/>
        <v>3.1493646605749825E-2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0.11296100601179385</v>
      </c>
      <c r="C42" s="11">
        <v>0.23410369500847694</v>
      </c>
      <c r="D42" s="11">
        <f t="shared" si="25"/>
        <v>0.1211426889966831</v>
      </c>
      <c r="E42" s="11">
        <v>7.3947862868273734E-2</v>
      </c>
      <c r="F42" s="11">
        <f t="shared" si="26"/>
        <v>0.19509055186495683</v>
      </c>
      <c r="G42" s="200">
        <f t="shared" si="27"/>
        <v>3.4141794901167088E-2</v>
      </c>
      <c r="I42" s="11" t="str">
        <f>I31</f>
        <v>Professional occupations</v>
      </c>
      <c r="J42" s="11">
        <v>23.815032063928463</v>
      </c>
      <c r="K42" s="11">
        <v>24.428020375504893</v>
      </c>
      <c r="L42" s="11">
        <v>0.61298831157642675</v>
      </c>
      <c r="M42" s="11">
        <v>12.012917591195814</v>
      </c>
      <c r="N42" s="11">
        <v>12.62590590277224</v>
      </c>
      <c r="P42" s="10" t="str">
        <f>name!D10</f>
        <v>31 Science, engineering and technology associate professionals</v>
      </c>
      <c r="Q42" s="11">
        <v>1.5716511007398219</v>
      </c>
      <c r="R42" s="11">
        <v>2.0070326073169245</v>
      </c>
      <c r="S42" s="345">
        <f t="shared" si="28"/>
        <v>0.43538150657710251</v>
      </c>
      <c r="T42" s="345">
        <v>0.88683627778233753</v>
      </c>
      <c r="U42" s="345">
        <f t="shared" si="29"/>
        <v>1.32221778435944</v>
      </c>
      <c r="V42" s="346">
        <f t="shared" si="30"/>
        <v>3.0277280159524134E-2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2.5293089763345943E-2</v>
      </c>
      <c r="C43" s="11">
        <v>0.11614348553569499</v>
      </c>
      <c r="D43" s="11">
        <f t="shared" si="25"/>
        <v>9.0850395772349046E-2</v>
      </c>
      <c r="E43" s="11">
        <v>3.9769334183145252E-2</v>
      </c>
      <c r="F43" s="11">
        <f t="shared" si="26"/>
        <v>0.13061972995549431</v>
      </c>
      <c r="G43" s="200">
        <f t="shared" si="27"/>
        <v>6.5013771496193806E-2</v>
      </c>
      <c r="I43" s="11" t="str">
        <f>I32</f>
        <v>Associate professional occupations</v>
      </c>
      <c r="J43" s="11">
        <v>12.119738688259838</v>
      </c>
      <c r="K43" s="11">
        <v>15.387565188148814</v>
      </c>
      <c r="L43" s="11">
        <v>3.2678264998889763</v>
      </c>
      <c r="M43" s="11">
        <v>7.419030157187656</v>
      </c>
      <c r="N43" s="11">
        <v>10.686856657076632</v>
      </c>
      <c r="P43" s="10" t="str">
        <f>name!D11</f>
        <v>32 Health and social care associate professionals</v>
      </c>
      <c r="Q43" s="11">
        <v>5.4026180534030308</v>
      </c>
      <c r="R43" s="11">
        <v>10.896824352123444</v>
      </c>
      <c r="S43" s="345">
        <f t="shared" si="28"/>
        <v>5.494206298720413</v>
      </c>
      <c r="T43" s="345">
        <v>5.5656052046151521</v>
      </c>
      <c r="U43" s="345">
        <f t="shared" si="29"/>
        <v>11.059811503335565</v>
      </c>
      <c r="V43" s="346">
        <f t="shared" si="30"/>
        <v>4.8339945849661392E-2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1.5704390863439308E-2</v>
      </c>
      <c r="C44" s="11">
        <v>3.3992329481472884E-2</v>
      </c>
      <c r="D44" s="11">
        <f t="shared" si="25"/>
        <v>1.8287938618033576E-2</v>
      </c>
      <c r="E44" s="11">
        <v>8.9133251713995418E-3</v>
      </c>
      <c r="F44" s="11">
        <f t="shared" si="26"/>
        <v>2.7201263789433119E-2</v>
      </c>
      <c r="G44" s="200">
        <f t="shared" si="27"/>
        <v>3.0421972220052051E-2</v>
      </c>
      <c r="I44" s="11" t="str">
        <f>I33</f>
        <v>Administrative and secretarial occupations</v>
      </c>
      <c r="J44" s="11">
        <v>7.5962818756510373</v>
      </c>
      <c r="K44" s="11">
        <v>10.868309521691526</v>
      </c>
      <c r="L44" s="11">
        <v>3.2720276460404882</v>
      </c>
      <c r="M44" s="11">
        <v>5.4026778010912562</v>
      </c>
      <c r="N44" s="11">
        <v>8.6747054471317444</v>
      </c>
      <c r="P44" s="10" t="str">
        <f>name!D12</f>
        <v>33 Protective service occupations</v>
      </c>
      <c r="Q44" s="11">
        <v>0.98679168833006259</v>
      </c>
      <c r="R44" s="11">
        <v>1.1684985429986883</v>
      </c>
      <c r="S44" s="345">
        <f t="shared" si="28"/>
        <v>0.18170685466862568</v>
      </c>
      <c r="T44" s="345">
        <v>0.47937282596446251</v>
      </c>
      <c r="U44" s="345">
        <f t="shared" si="29"/>
        <v>0.6610796806330882</v>
      </c>
      <c r="V44" s="346">
        <f t="shared" si="30"/>
        <v>2.6747879859987833E-2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5.5206029903746068E-2</v>
      </c>
      <c r="C45" s="11">
        <v>9.2133205091081916E-2</v>
      </c>
      <c r="D45" s="11">
        <f t="shared" ref="D45:D46" si="31">C45-B45</f>
        <v>3.6927175187335848E-2</v>
      </c>
      <c r="E45" s="11">
        <v>3.6169532029575409E-2</v>
      </c>
      <c r="F45" s="11">
        <f t="shared" ref="F45:F46" si="32">SUM(D45:E45)</f>
        <v>7.309670721691125E-2</v>
      </c>
      <c r="G45" s="200">
        <f t="shared" si="27"/>
        <v>3.4164366797597268E-2</v>
      </c>
      <c r="I45" s="11" t="str">
        <f t="shared" ref="I45:I49" si="33">I34</f>
        <v>Skilled trades occupations</v>
      </c>
      <c r="J45" s="11">
        <v>2.3791999722346824</v>
      </c>
      <c r="K45" s="11">
        <v>3.5527991319671672</v>
      </c>
      <c r="L45" s="11">
        <v>1.1735991597324846</v>
      </c>
      <c r="M45" s="11">
        <v>1.7110763919354082</v>
      </c>
      <c r="N45" s="11">
        <v>2.8846755516678928</v>
      </c>
      <c r="P45" s="10" t="str">
        <f>name!D13</f>
        <v>34 Culture, media and sports occupations</v>
      </c>
      <c r="Q45" s="11">
        <v>2.3893921149635262</v>
      </c>
      <c r="R45" s="11">
        <v>2.3713784435002623</v>
      </c>
      <c r="S45" s="345">
        <f t="shared" si="28"/>
        <v>-1.8013671463263936E-2</v>
      </c>
      <c r="T45" s="345">
        <v>1.1944994205068398</v>
      </c>
      <c r="U45" s="345">
        <f t="shared" si="29"/>
        <v>1.1764857490435758</v>
      </c>
      <c r="V45" s="346">
        <f t="shared" si="30"/>
        <v>2.7395901158889568E-2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0.25898007770469905</v>
      </c>
      <c r="C46" s="11">
        <v>0.55176729008358882</v>
      </c>
      <c r="D46" s="11">
        <f t="shared" si="31"/>
        <v>0.29278721237888977</v>
      </c>
      <c r="E46" s="11">
        <v>0.18354493824954671</v>
      </c>
      <c r="F46" s="11">
        <f t="shared" si="32"/>
        <v>0.47633215062843648</v>
      </c>
      <c r="G46" s="200">
        <f t="shared" si="27"/>
        <v>3.6361882725009842E-2</v>
      </c>
      <c r="I46" s="11" t="str">
        <f t="shared" si="33"/>
        <v>Caring, leisure and other service occupations</v>
      </c>
      <c r="J46" s="11">
        <v>4.0598467035413623</v>
      </c>
      <c r="K46" s="11">
        <v>6.0860746715896274</v>
      </c>
      <c r="L46" s="11">
        <v>2.0262279680482655</v>
      </c>
      <c r="M46" s="11">
        <v>3.3552108349124881</v>
      </c>
      <c r="N46" s="11">
        <v>5.3814388029607541</v>
      </c>
      <c r="P46" s="10" t="str">
        <f>name!D14</f>
        <v>35 Business and public service associate professionals</v>
      </c>
      <c r="Q46" s="11">
        <v>9.314644853369364</v>
      </c>
      <c r="R46" s="11">
        <v>10.78075792136258</v>
      </c>
      <c r="S46" s="345">
        <f t="shared" si="28"/>
        <v>1.4661130679932164</v>
      </c>
      <c r="T46" s="345">
        <v>5.3615351136587162</v>
      </c>
      <c r="U46" s="345">
        <f t="shared" si="29"/>
        <v>6.8276481816519325</v>
      </c>
      <c r="V46" s="346">
        <f t="shared" si="30"/>
        <v>3.0773192342710809E-2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0.20564906566775587</v>
      </c>
      <c r="C47" s="11">
        <v>0.4918228003623123</v>
      </c>
      <c r="D47" s="11">
        <f t="shared" si="25"/>
        <v>0.28617373469455643</v>
      </c>
      <c r="E47" s="11">
        <v>0.1717335957188742</v>
      </c>
      <c r="F47" s="11">
        <f t="shared" si="26"/>
        <v>0.45790733041343062</v>
      </c>
      <c r="G47" s="200">
        <f t="shared" si="27"/>
        <v>4.1302745561017984E-2</v>
      </c>
      <c r="I47" s="11" t="str">
        <f t="shared" si="33"/>
        <v>Sales and customer service occupations</v>
      </c>
      <c r="J47" s="11">
        <v>3.6556251451431416</v>
      </c>
      <c r="K47" s="11">
        <v>5.6044855908870019</v>
      </c>
      <c r="L47" s="11">
        <v>1.9488604457438599</v>
      </c>
      <c r="M47" s="11">
        <v>2.4301158306729858</v>
      </c>
      <c r="N47" s="11">
        <v>4.3789762764168456</v>
      </c>
      <c r="P47" s="10" t="str">
        <f>name!D15</f>
        <v>41 Administrative occupations</v>
      </c>
      <c r="Q47" s="11">
        <v>21.735260000185111</v>
      </c>
      <c r="R47" s="11">
        <v>20.410211974916997</v>
      </c>
      <c r="S47" s="345">
        <f t="shared" si="28"/>
        <v>-1.3250480252681136</v>
      </c>
      <c r="T47" s="345">
        <v>12.263925315835637</v>
      </c>
      <c r="U47" s="345">
        <f t="shared" si="29"/>
        <v>10.938877290567524</v>
      </c>
      <c r="V47" s="346">
        <f t="shared" si="30"/>
        <v>3.0275987891773326E-2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1.7359702095780628E-2</v>
      </c>
      <c r="C48" s="11">
        <v>4.8122389806438563E-2</v>
      </c>
      <c r="D48" s="11">
        <f t="shared" si="25"/>
        <v>3.0762687710657936E-2</v>
      </c>
      <c r="E48" s="11">
        <v>1.9331694962700277E-2</v>
      </c>
      <c r="F48" s="11">
        <f t="shared" si="26"/>
        <v>5.0094382673358209E-2</v>
      </c>
      <c r="G48" s="200">
        <f t="shared" si="27"/>
        <v>5.1158319700699062E-2</v>
      </c>
      <c r="I48" s="11" t="str">
        <f t="shared" si="33"/>
        <v>Process, plant and machine operatives</v>
      </c>
      <c r="J48" s="11">
        <v>1.0326334999739692</v>
      </c>
      <c r="K48" s="11">
        <v>2.3191991346386827</v>
      </c>
      <c r="L48" s="11">
        <v>1.2865656346647136</v>
      </c>
      <c r="M48" s="11">
        <v>1.0055408913040111</v>
      </c>
      <c r="N48" s="11">
        <v>2.292106525968725</v>
      </c>
      <c r="P48" s="10" t="str">
        <f>name!D16</f>
        <v>42 Secretarial and related occupations</v>
      </c>
      <c r="Q48" s="11">
        <v>6.2447772022092565</v>
      </c>
      <c r="R48" s="11">
        <v>3.7058325898653424</v>
      </c>
      <c r="S48" s="345">
        <f t="shared" si="28"/>
        <v>-2.5389446123439141</v>
      </c>
      <c r="T48" s="345">
        <v>2.824572964891225</v>
      </c>
      <c r="U48" s="345">
        <f t="shared" si="29"/>
        <v>0.28562835254731089</v>
      </c>
      <c r="V48" s="346">
        <f t="shared" si="30"/>
        <v>2.5189024662886084E-2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2.2060449529754438E-2</v>
      </c>
      <c r="C49" s="11">
        <v>3.6647944550905025E-2</v>
      </c>
      <c r="D49" s="11">
        <f t="shared" si="25"/>
        <v>1.4587495021150587E-2</v>
      </c>
      <c r="E49" s="11">
        <v>1.8377264167141111E-2</v>
      </c>
      <c r="F49" s="11">
        <f t="shared" si="26"/>
        <v>3.2964759188291698E-2</v>
      </c>
      <c r="G49" s="200">
        <f t="shared" si="27"/>
        <v>4.1225548139390167E-2</v>
      </c>
      <c r="I49" s="11" t="str">
        <f t="shared" si="33"/>
        <v>Elementary occupations</v>
      </c>
      <c r="J49" s="11">
        <v>2.4410284127780471</v>
      </c>
      <c r="K49" s="11">
        <v>4.361514621002148</v>
      </c>
      <c r="L49" s="11">
        <v>1.920486208224101</v>
      </c>
      <c r="M49" s="11">
        <v>2.3145204811312547</v>
      </c>
      <c r="N49" s="11">
        <v>4.2350066893553553</v>
      </c>
      <c r="P49" s="10" t="str">
        <f>name!D17</f>
        <v>51 Skilled agricultural and related trades</v>
      </c>
      <c r="Q49" s="11">
        <v>1.3953230803754189</v>
      </c>
      <c r="R49" s="11">
        <v>1.5458029664260542</v>
      </c>
      <c r="S49" s="345">
        <f t="shared" si="28"/>
        <v>0.15047988605063534</v>
      </c>
      <c r="T49" s="345">
        <v>1.0213980356018184</v>
      </c>
      <c r="U49" s="345">
        <f t="shared" si="29"/>
        <v>1.1718779216524537</v>
      </c>
      <c r="V49" s="346">
        <f t="shared" si="30"/>
        <v>3.7297785129343453E-2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6.6931693771314126E-3</v>
      </c>
      <c r="C50" s="11">
        <v>1.2574137063509178E-2</v>
      </c>
      <c r="D50" s="11">
        <f t="shared" si="25"/>
        <v>5.8809676863777654E-3</v>
      </c>
      <c r="E50" s="11">
        <v>3.9312337653260388E-3</v>
      </c>
      <c r="F50" s="11">
        <f t="shared" si="26"/>
        <v>9.8122014517038041E-3</v>
      </c>
      <c r="G50" s="200">
        <f t="shared" si="27"/>
        <v>3.1283766977601157E-2</v>
      </c>
      <c r="O50" s="71"/>
      <c r="P50" s="10" t="str">
        <f>name!D18</f>
        <v>52 Skilled metal, electrical and electronic trades</v>
      </c>
      <c r="Q50" s="11">
        <v>0.30812346512506472</v>
      </c>
      <c r="R50" s="11">
        <v>0.63505381354841972</v>
      </c>
      <c r="S50" s="345">
        <f t="shared" si="28"/>
        <v>0.326930348423355</v>
      </c>
      <c r="T50" s="345">
        <v>0.29868713388476592</v>
      </c>
      <c r="U50" s="345">
        <f t="shared" si="29"/>
        <v>0.62561748230812086</v>
      </c>
      <c r="V50" s="346">
        <f t="shared" si="30"/>
        <v>4.6217288361863451E-2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2.6108945949349094E-3</v>
      </c>
      <c r="C51" s="11">
        <v>4.2246594805472517E-3</v>
      </c>
      <c r="D51" s="11">
        <f t="shared" ref="D51" si="34">C51-B51</f>
        <v>1.6137648856123423E-3</v>
      </c>
      <c r="E51" s="11">
        <v>1.5534701390069875E-3</v>
      </c>
      <c r="F51" s="11">
        <f t="shared" ref="F51" si="35">SUM(D51:E51)</f>
        <v>3.16723502461933E-3</v>
      </c>
      <c r="G51" s="200">
        <f t="shared" si="27"/>
        <v>3.1614160145445602E-2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0.20090218559026451</v>
      </c>
      <c r="R51" s="11">
        <v>0.12651016505399143</v>
      </c>
      <c r="S51" s="345">
        <f t="shared" si="28"/>
        <v>-7.4392020536273085E-2</v>
      </c>
      <c r="T51" s="345">
        <v>6.500653456008218E-2</v>
      </c>
      <c r="U51" s="345">
        <f t="shared" si="29"/>
        <v>-9.3854859761909049E-3</v>
      </c>
      <c r="V51" s="346">
        <f t="shared" si="30"/>
        <v>1.886472845469922E-2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1.9829325200111787E-2</v>
      </c>
      <c r="C52" s="11">
        <v>3.8741513382998735E-2</v>
      </c>
      <c r="D52" s="11">
        <f t="shared" si="25"/>
        <v>1.8912188182886949E-2</v>
      </c>
      <c r="E52" s="11">
        <v>1.4223558304492945E-2</v>
      </c>
      <c r="F52" s="11">
        <f t="shared" si="26"/>
        <v>3.3135746487379894E-2</v>
      </c>
      <c r="G52" s="200">
        <f t="shared" si="27"/>
        <v>3.6707874147866582E-2</v>
      </c>
      <c r="I52" s="11" t="str">
        <f>I41</f>
        <v>Managers, directors and senior officials</v>
      </c>
      <c r="J52" s="11">
        <f t="array" ref="J52:J60">MMULT(aggregation!$B$13:$AA$21,B123:B148)</f>
        <v>1.9586931794550342</v>
      </c>
      <c r="K52" s="11">
        <f t="array" ref="K52:K60">MMULT(aggregation!$B$13:$AA$21,C123:C148)</f>
        <v>2.1493505190369184</v>
      </c>
      <c r="L52" s="11">
        <f t="array" ref="L52:L60">MMULT(aggregation!$B$13:$AA$21,D123:D148)</f>
        <v>0.19065733958188402</v>
      </c>
      <c r="M52" s="11">
        <f t="array" ref="M52:M60">MMULT(aggregation!$B$13:$AA$21,E123:E148)</f>
        <v>1.1232655338690085</v>
      </c>
      <c r="N52" s="11">
        <f t="array" ref="N52:N60">MMULT(aggregation!$B$13:$AA$21,F123:F148)</f>
        <v>1.3139228734508925</v>
      </c>
      <c r="P52" s="10" t="str">
        <f>name!D20</f>
        <v>54 Textiles, printing and other skilled trades</v>
      </c>
      <c r="Q52" s="11">
        <v>2.6211957498902869</v>
      </c>
      <c r="R52" s="11">
        <v>2.8343578447685558</v>
      </c>
      <c r="S52" s="345">
        <f t="shared" si="28"/>
        <v>0.21316209487826887</v>
      </c>
      <c r="T52" s="345">
        <v>1.5523369264190578</v>
      </c>
      <c r="U52" s="345">
        <f t="shared" si="29"/>
        <v>1.7654990212973267</v>
      </c>
      <c r="V52" s="346">
        <f t="shared" si="30"/>
        <v>3.1494597159435811E-2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1.7478027340129588E-2</v>
      </c>
      <c r="C53" s="11">
        <v>4.2412354030748195E-2</v>
      </c>
      <c r="D53" s="11">
        <f t="shared" si="25"/>
        <v>2.4934326690618607E-2</v>
      </c>
      <c r="E53" s="11">
        <v>1.5224810428193821E-2</v>
      </c>
      <c r="F53" s="11">
        <f t="shared" si="26"/>
        <v>4.015913711881243E-2</v>
      </c>
      <c r="G53" s="200">
        <f t="shared" si="27"/>
        <v>4.2652370717221721E-2</v>
      </c>
      <c r="I53" s="11" t="str">
        <f>I42</f>
        <v>Professional occupations</v>
      </c>
      <c r="J53" s="11">
        <v>3.8285217301804408</v>
      </c>
      <c r="K53" s="11">
        <v>2.1812191954779014</v>
      </c>
      <c r="L53" s="11">
        <v>-1.6473025347025396</v>
      </c>
      <c r="M53" s="11">
        <v>1.0101315583022215</v>
      </c>
      <c r="N53" s="11">
        <v>-0.63717097640031817</v>
      </c>
      <c r="P53" s="10" t="str">
        <f>name!D21</f>
        <v>61 Caring personal service occupations</v>
      </c>
      <c r="Q53" s="11">
        <v>22.323683303739895</v>
      </c>
      <c r="R53" s="11">
        <v>24.755238379775268</v>
      </c>
      <c r="S53" s="345">
        <f t="shared" si="28"/>
        <v>2.431555076035373</v>
      </c>
      <c r="T53" s="345">
        <v>13.723295886053043</v>
      </c>
      <c r="U53" s="345">
        <f t="shared" si="29"/>
        <v>16.154850962088418</v>
      </c>
      <c r="V53" s="346">
        <f t="shared" si="30"/>
        <v>3.2460712810790326E-2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1.1441003992233844E-2</v>
      </c>
      <c r="C54" s="11">
        <v>2.945558818136643E-2</v>
      </c>
      <c r="D54" s="11">
        <f t="shared" ref="D54:D55" si="36">C54-B54</f>
        <v>1.8014584189132585E-2</v>
      </c>
      <c r="E54" s="11">
        <v>1.0928967527508092E-2</v>
      </c>
      <c r="F54" s="11">
        <f t="shared" ref="F54:F55" si="37">SUM(D54:E54)</f>
        <v>2.8943551716640675E-2</v>
      </c>
      <c r="G54" s="200">
        <f t="shared" si="27"/>
        <v>4.5715197223927806E-2</v>
      </c>
      <c r="I54" s="11" t="str">
        <f>I43</f>
        <v>Associate professional occupations</v>
      </c>
      <c r="J54" s="11">
        <v>3.5057612668933098</v>
      </c>
      <c r="K54" s="11">
        <v>3.6631599105918031</v>
      </c>
      <c r="L54" s="11">
        <v>0.15739864369849302</v>
      </c>
      <c r="M54" s="11">
        <v>1.706245001870246</v>
      </c>
      <c r="N54" s="11">
        <v>1.8636436455687388</v>
      </c>
      <c r="P54" s="10" t="str">
        <f>name!D22</f>
        <v>62 Leisure, travel and related personal service occupations</v>
      </c>
      <c r="Q54" s="11">
        <v>4.6002413037297591</v>
      </c>
      <c r="R54" s="11">
        <v>4.2473223753334928</v>
      </c>
      <c r="S54" s="345">
        <f t="shared" si="28"/>
        <v>-0.35291892839626637</v>
      </c>
      <c r="T54" s="345">
        <v>2.3226629234922993</v>
      </c>
      <c r="U54" s="345">
        <f t="shared" si="29"/>
        <v>1.9697439950960329</v>
      </c>
      <c r="V54" s="346">
        <f t="shared" si="30"/>
        <v>2.7623074287128846E-2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8.9864745745185605E-4</v>
      </c>
      <c r="C55" s="11">
        <v>2.1691541845423562E-3</v>
      </c>
      <c r="D55" s="11">
        <f t="shared" si="36"/>
        <v>1.2705067270905E-3</v>
      </c>
      <c r="E55" s="11">
        <v>8.5675477756587577E-4</v>
      </c>
      <c r="F55" s="11">
        <f t="shared" si="37"/>
        <v>2.1272615046563758E-3</v>
      </c>
      <c r="G55" s="200">
        <f t="shared" si="27"/>
        <v>4.5648743213740461E-2</v>
      </c>
      <c r="I55" s="11" t="str">
        <f>I44</f>
        <v>Administrative and secretarial occupations</v>
      </c>
      <c r="J55" s="11">
        <v>2.9553297754677703</v>
      </c>
      <c r="K55" s="11">
        <v>3.8289239489456324</v>
      </c>
      <c r="L55" s="11">
        <v>0.87359417347786206</v>
      </c>
      <c r="M55" s="11">
        <v>2.0562965376452613</v>
      </c>
      <c r="N55" s="11">
        <v>2.9298907111231234</v>
      </c>
      <c r="P55" s="10" t="str">
        <f>name!D23</f>
        <v>63 Community and civil enforcement occupations</v>
      </c>
      <c r="Q55" s="11">
        <v>7.9425727406306434E-2</v>
      </c>
      <c r="R55" s="11">
        <v>0.11049765757635531</v>
      </c>
      <c r="S55" s="345">
        <f t="shared" si="28"/>
        <v>3.1071930170048875E-2</v>
      </c>
      <c r="T55" s="345">
        <v>6.9307705641230261E-2</v>
      </c>
      <c r="U55" s="345">
        <f t="shared" si="29"/>
        <v>0.10037963581127914</v>
      </c>
      <c r="V55" s="346">
        <f t="shared" si="30"/>
        <v>4.2709091204209404E-2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4.1197705394230108E-2</v>
      </c>
      <c r="C56" s="11">
        <v>8.1567722748666402E-2</v>
      </c>
      <c r="D56" s="11">
        <f t="shared" si="25"/>
        <v>4.0370017354436294E-2</v>
      </c>
      <c r="E56" s="11">
        <v>2.695491218504862E-2</v>
      </c>
      <c r="F56" s="11">
        <f t="shared" si="26"/>
        <v>6.7324929539484907E-2</v>
      </c>
      <c r="G56" s="200">
        <f t="shared" si="27"/>
        <v>3.4127214965691044E-2</v>
      </c>
      <c r="I56" s="11" t="str">
        <f t="shared" ref="I56:I60" si="38">I45</f>
        <v>Skilled trades occupations</v>
      </c>
      <c r="J56" s="11">
        <v>1.0621199236080963</v>
      </c>
      <c r="K56" s="11">
        <v>1.4946300974160174</v>
      </c>
      <c r="L56" s="11">
        <v>0.43251017380792112</v>
      </c>
      <c r="M56" s="11">
        <v>0.72255070850124248</v>
      </c>
      <c r="N56" s="11">
        <v>1.1550608823091637</v>
      </c>
      <c r="P56" s="10" t="str">
        <f>name!D24</f>
        <v>71 Sales occupations</v>
      </c>
      <c r="Q56" s="11">
        <v>11.547248430546055</v>
      </c>
      <c r="R56" s="11">
        <v>10.929282240231899</v>
      </c>
      <c r="S56" s="345">
        <f t="shared" si="28"/>
        <v>-0.61796619031415645</v>
      </c>
      <c r="T56" s="345">
        <v>6.1702244794875059</v>
      </c>
      <c r="U56" s="345">
        <f t="shared" si="29"/>
        <v>5.5522582891733494</v>
      </c>
      <c r="V56" s="346">
        <f t="shared" si="30"/>
        <v>2.8951452408210399E-2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2.3393752713026236E-2</v>
      </c>
      <c r="C57" s="11">
        <v>7.0745002208973853E-2</v>
      </c>
      <c r="D57" s="11">
        <f t="shared" si="25"/>
        <v>4.7351249495947614E-2</v>
      </c>
      <c r="E57" s="11">
        <v>1.9950694172742825E-2</v>
      </c>
      <c r="F57" s="11">
        <f t="shared" si="26"/>
        <v>6.7301943668690439E-2</v>
      </c>
      <c r="G57" s="200">
        <f t="shared" si="27"/>
        <v>4.1970854756883336E-2</v>
      </c>
      <c r="I57" s="11" t="str">
        <f t="shared" si="38"/>
        <v>Caring, leisure and other service occupations</v>
      </c>
      <c r="J57" s="11">
        <v>3.1335507924418149</v>
      </c>
      <c r="K57" s="11">
        <v>3.5277356731833605</v>
      </c>
      <c r="L57" s="11">
        <v>0.39418488074154601</v>
      </c>
      <c r="M57" s="11">
        <v>1.9398063998566821</v>
      </c>
      <c r="N57" s="11">
        <v>2.3339912805982284</v>
      </c>
      <c r="P57" s="10" t="str">
        <f>name!D25</f>
        <v>72 Customer service occupations</v>
      </c>
      <c r="Q57" s="11">
        <v>3.6456731055827518</v>
      </c>
      <c r="R57" s="11">
        <v>4.1827983033072078</v>
      </c>
      <c r="S57" s="345">
        <f t="shared" si="28"/>
        <v>0.53712519772445599</v>
      </c>
      <c r="T57" s="345">
        <v>2.1069777840942785</v>
      </c>
      <c r="U57" s="345">
        <f t="shared" si="29"/>
        <v>2.6441029818187345</v>
      </c>
      <c r="V57" s="346">
        <f t="shared" si="30"/>
        <v>3.0875028618758682E-2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2.0217385863539414E-2</v>
      </c>
      <c r="C58" s="11">
        <v>6.8875449177392176E-2</v>
      </c>
      <c r="D58" s="11">
        <f t="shared" ref="D58:D59" si="39">C58-B58</f>
        <v>4.8658063313852765E-2</v>
      </c>
      <c r="E58" s="11">
        <v>2.2743001308478523E-2</v>
      </c>
      <c r="F58" s="11">
        <f t="shared" ref="F58:F59" si="40">SUM(D58:E58)</f>
        <v>7.1401064622331284E-2</v>
      </c>
      <c r="G58" s="200">
        <f t="shared" si="27"/>
        <v>5.1532933467123732E-2</v>
      </c>
      <c r="I58" s="11" t="str">
        <f t="shared" si="38"/>
        <v>Sales and customer service occupations</v>
      </c>
      <c r="J58" s="11">
        <v>1.2017910827860951</v>
      </c>
      <c r="K58" s="11">
        <v>1.7076398594029492</v>
      </c>
      <c r="L58" s="11">
        <v>0.50584877661685412</v>
      </c>
      <c r="M58" s="11">
        <v>0.76155306875802975</v>
      </c>
      <c r="N58" s="11">
        <v>1.2674018453748839</v>
      </c>
      <c r="P58" s="10" t="str">
        <f>name!D26</f>
        <v>81 Process, plant and machine operatives</v>
      </c>
      <c r="Q58" s="11">
        <v>3.0699226240514501</v>
      </c>
      <c r="R58" s="11">
        <v>3.5187533634944614</v>
      </c>
      <c r="S58" s="345">
        <f t="shared" si="28"/>
        <v>0.44883073944301133</v>
      </c>
      <c r="T58" s="345">
        <v>1.7746212220559212</v>
      </c>
      <c r="U58" s="345">
        <f t="shared" si="29"/>
        <v>2.2234519614989328</v>
      </c>
      <c r="V58" s="346">
        <f t="shared" si="30"/>
        <v>3.0880593648760168E-2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2.515655796745012E-2</v>
      </c>
      <c r="C59" s="11">
        <v>7.2363069988979872E-2</v>
      </c>
      <c r="D59" s="11">
        <f t="shared" si="39"/>
        <v>4.7206512021529756E-2</v>
      </c>
      <c r="E59" s="11">
        <v>2.9105603292599511E-2</v>
      </c>
      <c r="F59" s="11">
        <f t="shared" si="40"/>
        <v>7.6312115314129264E-2</v>
      </c>
      <c r="G59" s="200">
        <f t="shared" si="27"/>
        <v>5.2583096235764959E-2</v>
      </c>
      <c r="I59" s="11" t="str">
        <f t="shared" si="38"/>
        <v>Process, plant and machine operatives</v>
      </c>
      <c r="J59" s="11">
        <v>0.45930043271833049</v>
      </c>
      <c r="K59" s="11">
        <v>0.77901275253536917</v>
      </c>
      <c r="L59" s="11">
        <v>0.31971231981703863</v>
      </c>
      <c r="M59" s="11">
        <v>0.35308787898715766</v>
      </c>
      <c r="N59" s="11">
        <v>0.67280019880419628</v>
      </c>
      <c r="P59" s="10" t="str">
        <f>name!D27</f>
        <v>82 Transport and mobile machine drivers and operatives</v>
      </c>
      <c r="Q59" s="11">
        <v>0.59919820128110779</v>
      </c>
      <c r="R59" s="11">
        <v>0.91300412615193682</v>
      </c>
      <c r="S59" s="345">
        <f t="shared" si="28"/>
        <v>0.31380592487082903</v>
      </c>
      <c r="T59" s="345">
        <v>0.52271590910770027</v>
      </c>
      <c r="U59" s="345">
        <f t="shared" si="29"/>
        <v>0.83652183397852931</v>
      </c>
      <c r="V59" s="346">
        <f t="shared" si="30"/>
        <v>4.2699760885599014E-2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1.8508434005268151E-4</v>
      </c>
      <c r="C60" s="11">
        <v>3.0418197421019869E-3</v>
      </c>
      <c r="D60" s="11">
        <f t="shared" si="25"/>
        <v>2.8567354020493053E-3</v>
      </c>
      <c r="E60" s="11">
        <v>1.1302823809537451E-3</v>
      </c>
      <c r="F60" s="11">
        <f t="shared" si="26"/>
        <v>3.9870177830030502E-3</v>
      </c>
      <c r="G60" s="200">
        <f t="shared" si="27"/>
        <v>0.13966832585690225</v>
      </c>
      <c r="I60" s="11" t="str">
        <f t="shared" si="38"/>
        <v>Elementary occupations</v>
      </c>
      <c r="J60" s="11">
        <v>1.1831111103105862</v>
      </c>
      <c r="K60" s="11">
        <v>2.2226099492929676</v>
      </c>
      <c r="L60" s="11">
        <v>1.0394988389823814</v>
      </c>
      <c r="M60" s="11">
        <v>1.0827056847933305</v>
      </c>
      <c r="N60" s="11">
        <v>2.1222045237757117</v>
      </c>
      <c r="P60" s="10" t="str">
        <f>name!D28</f>
        <v>91 Elementary trades and related occupations</v>
      </c>
      <c r="Q60" s="11">
        <v>1.535197111525078</v>
      </c>
      <c r="R60" s="11">
        <v>5.1232720738091055</v>
      </c>
      <c r="S60" s="345">
        <f t="shared" si="28"/>
        <v>3.5880749622840273</v>
      </c>
      <c r="T60" s="345">
        <v>2.8987451865298648</v>
      </c>
      <c r="U60" s="345">
        <f t="shared" si="29"/>
        <v>6.4868201488138926</v>
      </c>
      <c r="V60" s="346">
        <f t="shared" si="30"/>
        <v>7.3268523849537193E-2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1.9803009598241484E-2</v>
      </c>
      <c r="C61" s="11">
        <v>4.153207444136519E-2</v>
      </c>
      <c r="D61" s="11">
        <f t="shared" ref="D61" si="41">C61-B61</f>
        <v>2.1729064843123706E-2</v>
      </c>
      <c r="E61" s="11">
        <v>1.5715139950927968E-2</v>
      </c>
      <c r="F61" s="11">
        <f t="shared" ref="F61" si="42">SUM(D61:E61)</f>
        <v>3.7444204794051673E-2</v>
      </c>
      <c r="G61" s="200">
        <f t="shared" ref="G61" si="43">IF(B61&gt;0,(1+(E61/B61))^(1/($C$6-$B$6))-1,0)</f>
        <v>3.9715716546545599E-2</v>
      </c>
      <c r="P61" s="10" t="str">
        <f>name!D29</f>
        <v>92 Elementary administration and service occupations</v>
      </c>
      <c r="Q61" s="11">
        <v>14.910008978112987</v>
      </c>
      <c r="R61" s="11">
        <v>11.533223124052252</v>
      </c>
      <c r="S61" s="345">
        <f t="shared" ref="S61" si="44">R61-Q61</f>
        <v>-3.3767858540607349</v>
      </c>
      <c r="T61" s="345">
        <v>7.279012550490954</v>
      </c>
      <c r="U61" s="345">
        <f t="shared" ref="U61" si="45">SUM(S61:T61)</f>
        <v>3.902226696430219</v>
      </c>
      <c r="V61" s="346">
        <f t="shared" ref="V61" si="46">IF(Q61&gt;0,(1+(T61/Q61))^(1/($C$6-$B$6))-1,0)</f>
        <v>2.6858690804463681E-2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4.8631945816593785</v>
      </c>
      <c r="C62" s="11">
        <f t="shared" ref="C62:F62" si="47">SUM(C36:C61)</f>
        <v>9.339980755473837</v>
      </c>
      <c r="D62" s="11">
        <f t="shared" si="47"/>
        <v>4.4767861738144568</v>
      </c>
      <c r="E62" s="11">
        <f t="shared" si="47"/>
        <v>3.2996686983445827</v>
      </c>
      <c r="F62" s="11">
        <f t="shared" si="47"/>
        <v>7.7764548721590394</v>
      </c>
      <c r="G62" s="200">
        <f t="shared" si="27"/>
        <v>3.5129593943853843E-2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161.06204629170296</v>
      </c>
      <c r="R62" s="11">
        <f>SUM(R36:R61)</f>
        <v>176.33553401630374</v>
      </c>
      <c r="S62" s="345">
        <f>R62-Q62</f>
        <v>15.273487724600784</v>
      </c>
      <c r="T62" s="11">
        <f>SUM(T36:T61)</f>
        <v>96.429470639041114</v>
      </c>
      <c r="U62" s="345">
        <f>SUM(S62:T62)</f>
        <v>111.7029583636419</v>
      </c>
      <c r="V62" s="346">
        <f t="shared" si="30"/>
        <v>3.1774161075724727E-2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2.5518239535730904</v>
      </c>
      <c r="K63" s="11">
        <f t="array" ref="K63:K71">MMULT(aggregation!$B$13:$AA$21,C152:C177)</f>
        <v>2.6407863563821561</v>
      </c>
      <c r="L63" s="11">
        <f t="array" ref="L63:L71">MMULT(aggregation!$B$13:$AA$21,D152:D177)</f>
        <v>8.8962402809065866E-2</v>
      </c>
      <c r="M63" s="11">
        <f t="array" ref="M63:M71">MMULT(aggregation!$B$13:$AA$21,E152:E177)</f>
        <v>1.3755843876271143</v>
      </c>
      <c r="N63" s="11">
        <f t="array" ref="N63:N71">MMULT(aggregation!$B$13:$AA$21,F152:F177)</f>
        <v>1.4645467904361802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3.7549024205767569</v>
      </c>
      <c r="K64" s="11">
        <v>4.0834377500961914</v>
      </c>
      <c r="L64" s="11">
        <v>0.32853532951943432</v>
      </c>
      <c r="M64" s="11">
        <v>1.6419224933936147</v>
      </c>
      <c r="N64" s="11">
        <v>1.9704578229130489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2.7683259795096933</v>
      </c>
      <c r="C65" s="11">
        <v>4.7220567772392767</v>
      </c>
      <c r="D65" s="11">
        <f>C65-B65</f>
        <v>1.9537307977295835</v>
      </c>
      <c r="E65" s="11">
        <v>1.8493503866835559</v>
      </c>
      <c r="F65" s="11">
        <f>SUM(D65:E65)</f>
        <v>3.8030811844131396</v>
      </c>
      <c r="G65" s="200">
        <f>IF(B65&gt;0,(1+(E65/B65))^(1/($C$6-$B$6))-1,0)</f>
        <v>3.4698336556506781E-2</v>
      </c>
      <c r="I65" s="11" t="str">
        <f>I54</f>
        <v>Associate professional occupations</v>
      </c>
      <c r="J65" s="11">
        <v>2.924668085414428</v>
      </c>
      <c r="K65" s="11">
        <v>3.1876103730136558</v>
      </c>
      <c r="L65" s="11">
        <v>0.26294228759922744</v>
      </c>
      <c r="M65" s="11">
        <v>1.3842391548836717</v>
      </c>
      <c r="N65" s="11">
        <v>1.647181442482899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0.99714672075526145</v>
      </c>
      <c r="C66" s="11">
        <v>2.2767578722007822</v>
      </c>
      <c r="D66" s="11">
        <f t="shared" ref="D66:D89" si="50">C66-B66</f>
        <v>1.2796111514455206</v>
      </c>
      <c r="E66" s="11">
        <v>0.91096027357955034</v>
      </c>
      <c r="F66" s="11">
        <f t="shared" ref="F66:F89" si="51">SUM(D66:E66)</f>
        <v>2.190571425025071</v>
      </c>
      <c r="G66" s="200">
        <f t="shared" ref="G66:G89" si="52">IF(B66&gt;0,(1+(E66/B66))^(1/($C$6-$B$6))-1,0)</f>
        <v>4.4214157766129469E-2</v>
      </c>
      <c r="I66" s="11" t="str">
        <f>I55</f>
        <v>Administrative and secretarial occupations</v>
      </c>
      <c r="J66" s="11">
        <v>2.7548525729590967</v>
      </c>
      <c r="K66" s="11">
        <v>3.4202137922654221</v>
      </c>
      <c r="L66" s="11">
        <v>0.6653612193063253</v>
      </c>
      <c r="M66" s="11">
        <v>1.7090386051773625</v>
      </c>
      <c r="N66" s="11">
        <v>2.3743998244836879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3.5557893889891008</v>
      </c>
      <c r="C67" s="11">
        <v>8.0661077025744632</v>
      </c>
      <c r="D67" s="11">
        <f t="shared" si="50"/>
        <v>4.5103183135853619</v>
      </c>
      <c r="E67" s="11">
        <v>2.3091223112601611</v>
      </c>
      <c r="F67" s="11">
        <f t="shared" si="51"/>
        <v>6.819440624845523</v>
      </c>
      <c r="G67" s="200">
        <f t="shared" si="52"/>
        <v>3.3923396974345321E-2</v>
      </c>
      <c r="I67" s="11" t="str">
        <f t="shared" ref="I67:I71" si="53">I56</f>
        <v>Skilled trades occupations</v>
      </c>
      <c r="J67" s="11">
        <v>2.3301877472354264</v>
      </c>
      <c r="K67" s="11">
        <v>2.9284155019491411</v>
      </c>
      <c r="L67" s="11">
        <v>0.5982277547137147</v>
      </c>
      <c r="M67" s="11">
        <v>1.3132929877877786</v>
      </c>
      <c r="N67" s="11">
        <v>1.9115207425014933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3.3192723702143456</v>
      </c>
      <c r="C68" s="11">
        <v>5.5663242995143802</v>
      </c>
      <c r="D68" s="11">
        <f t="shared" si="50"/>
        <v>2.2470519293000346</v>
      </c>
      <c r="E68" s="11">
        <v>2.19383792102535</v>
      </c>
      <c r="F68" s="11">
        <f t="shared" si="51"/>
        <v>4.4408898503253846</v>
      </c>
      <c r="G68" s="200">
        <f t="shared" si="52"/>
        <v>3.4404146202884567E-2</v>
      </c>
      <c r="I68" s="11" t="str">
        <f t="shared" si="53"/>
        <v>Caring, leisure and other service occupations</v>
      </c>
      <c r="J68" s="11">
        <v>1.9790889050966898</v>
      </c>
      <c r="K68" s="11">
        <v>2.4388496832175721</v>
      </c>
      <c r="L68" s="11">
        <v>0.45976077812088262</v>
      </c>
      <c r="M68" s="11">
        <v>1.3141519506242778</v>
      </c>
      <c r="N68" s="11">
        <v>1.7739127287451606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7.0030243413198816</v>
      </c>
      <c r="C69" s="11">
        <v>10.098252649404905</v>
      </c>
      <c r="D69" s="11">
        <f t="shared" ref="D69" si="54">C69-B69</f>
        <v>3.0952283080850238</v>
      </c>
      <c r="E69" s="11">
        <v>4.3385699013565722</v>
      </c>
      <c r="F69" s="11">
        <f t="shared" ref="F69" si="55">SUM(D69:E69)</f>
        <v>7.433798209441596</v>
      </c>
      <c r="G69" s="200">
        <f t="shared" si="52"/>
        <v>3.26644615666416E-2</v>
      </c>
      <c r="I69" s="11" t="str">
        <f t="shared" si="53"/>
        <v>Sales and customer service occupations</v>
      </c>
      <c r="J69" s="11">
        <v>1.2180888313734655</v>
      </c>
      <c r="K69" s="11">
        <v>1.6507911420621304</v>
      </c>
      <c r="L69" s="11">
        <v>0.43270231068866477</v>
      </c>
      <c r="M69" s="11">
        <v>0.66399464603777358</v>
      </c>
      <c r="N69" s="11">
        <v>1.0966969567264384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4.4996706912783093</v>
      </c>
      <c r="C70" s="11">
        <v>7.7409710267654397</v>
      </c>
      <c r="D70" s="11">
        <f t="shared" si="50"/>
        <v>3.2413003354871304</v>
      </c>
      <c r="E70" s="11">
        <v>2.8985732159203286</v>
      </c>
      <c r="F70" s="11">
        <f t="shared" si="51"/>
        <v>6.1398735514074589</v>
      </c>
      <c r="G70" s="200">
        <f t="shared" si="52"/>
        <v>3.3704787347480725E-2</v>
      </c>
      <c r="I70" s="11" t="str">
        <f t="shared" si="53"/>
        <v>Process, plant and machine operatives</v>
      </c>
      <c r="J70" s="11">
        <v>0.86716438353207659</v>
      </c>
      <c r="K70" s="11">
        <v>1.3299463993745106</v>
      </c>
      <c r="L70" s="11">
        <v>0.46278201584243406</v>
      </c>
      <c r="M70" s="11">
        <v>0.62791124832433742</v>
      </c>
      <c r="N70" s="11">
        <v>1.0906932641667715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0.69987973998449815</v>
      </c>
      <c r="C71" s="11">
        <v>1.1683979507168616</v>
      </c>
      <c r="D71" s="11">
        <f t="shared" si="50"/>
        <v>0.46851821073236344</v>
      </c>
      <c r="E71" s="11">
        <v>0.37445086482784024</v>
      </c>
      <c r="F71" s="11">
        <f t="shared" si="51"/>
        <v>0.84296907556020373</v>
      </c>
      <c r="G71" s="200">
        <f t="shared" si="52"/>
        <v>2.8981662036742906E-2</v>
      </c>
      <c r="I71" s="11" t="str">
        <f t="shared" si="53"/>
        <v>Elementary occupations</v>
      </c>
      <c r="J71" s="11">
        <v>1.2252294581188607</v>
      </c>
      <c r="K71" s="11">
        <v>2.2887477437512618</v>
      </c>
      <c r="L71" s="11">
        <v>1.0635182856324008</v>
      </c>
      <c r="M71" s="11">
        <v>1.1091278026362341</v>
      </c>
      <c r="N71" s="11">
        <v>2.1726460882686354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0.79770770049648132</v>
      </c>
      <c r="C72" s="11">
        <v>3.0993573346972605</v>
      </c>
      <c r="D72" s="11">
        <f t="shared" si="50"/>
        <v>2.3016496342007793</v>
      </c>
      <c r="E72" s="11">
        <v>1.0985341532553121</v>
      </c>
      <c r="F72" s="11">
        <f t="shared" si="51"/>
        <v>3.4001837874560916</v>
      </c>
      <c r="G72" s="200">
        <f t="shared" si="52"/>
        <v>5.9424461299169895E-2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0.19936393674806857</v>
      </c>
      <c r="C73" s="11">
        <v>0.36885262732916307</v>
      </c>
      <c r="D73" s="11">
        <f t="shared" si="50"/>
        <v>0.1694886905810945</v>
      </c>
      <c r="E73" s="11">
        <v>8.4700312523889612E-2</v>
      </c>
      <c r="F73" s="11">
        <f t="shared" si="51"/>
        <v>0.2541890031049841</v>
      </c>
      <c r="G73" s="200">
        <f t="shared" si="52"/>
        <v>2.3885356702736615E-2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1.0414363190240621</v>
      </c>
      <c r="C74" s="11">
        <v>1.4383560025048099</v>
      </c>
      <c r="D74" s="11">
        <f t="shared" ref="D74:D75" si="56">C74-B74</f>
        <v>0.3969196834807478</v>
      </c>
      <c r="E74" s="11">
        <v>0.57910640466836827</v>
      </c>
      <c r="F74" s="11">
        <f t="shared" ref="F74:F75" si="57">SUM(D74:E74)</f>
        <v>0.97602608814911607</v>
      </c>
      <c r="G74" s="200">
        <f t="shared" si="52"/>
        <v>2.991610907959652E-2</v>
      </c>
      <c r="I74" s="11" t="str">
        <f>I63</f>
        <v>Managers, directors and senior officials</v>
      </c>
      <c r="J74" s="11">
        <f t="array" ref="J74:J82">MMULT(aggregation!$B$13:$AA$21,B181:B206)</f>
        <v>6.2318659792249811</v>
      </c>
      <c r="K74" s="11">
        <f t="array" ref="K74:K82">MMULT(aggregation!$B$13:$AA$21,C181:C206)</f>
        <v>6.1440555124775438</v>
      </c>
      <c r="L74" s="11">
        <f t="array" ref="L74:L82">MMULT(aggregation!$B$13:$AA$21,D181:D206)</f>
        <v>-8.7810466747436866E-2</v>
      </c>
      <c r="M74" s="11">
        <f t="array" ref="M74:M82">MMULT(aggregation!$B$13:$AA$21,E181:E206)</f>
        <v>2.669593282167356</v>
      </c>
      <c r="N74" s="11">
        <f t="array" ref="N74:N82">MMULT(aggregation!$B$13:$AA$21,F181:F206)</f>
        <v>2.5817828154199192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2.6152935639864507</v>
      </c>
      <c r="C75" s="11">
        <v>4.8967879774125196</v>
      </c>
      <c r="D75" s="11">
        <f t="shared" si="56"/>
        <v>2.2814944134260688</v>
      </c>
      <c r="E75" s="11">
        <v>1.7708714976251863</v>
      </c>
      <c r="F75" s="11">
        <f t="shared" si="57"/>
        <v>4.0523659110512549</v>
      </c>
      <c r="G75" s="200">
        <f t="shared" si="52"/>
        <v>3.5072972107479616E-2</v>
      </c>
      <c r="I75" s="11" t="str">
        <f>I64</f>
        <v>Professional occupations</v>
      </c>
      <c r="J75" s="11">
        <v>8.4247739979488117</v>
      </c>
      <c r="K75" s="11">
        <v>9.6243372808130836</v>
      </c>
      <c r="L75" s="11">
        <v>1.1995632828642728</v>
      </c>
      <c r="M75" s="11">
        <v>3.7265008703592417</v>
      </c>
      <c r="N75" s="11">
        <v>4.9260641532235141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2.1818769078642894</v>
      </c>
      <c r="C76" s="11">
        <v>4.5456015541611858</v>
      </c>
      <c r="D76" s="11">
        <f t="shared" si="50"/>
        <v>2.3637246462968964</v>
      </c>
      <c r="E76" s="11">
        <v>1.728172020567347</v>
      </c>
      <c r="F76" s="11">
        <f t="shared" si="51"/>
        <v>4.0918966668642431</v>
      </c>
      <c r="G76" s="200">
        <f t="shared" si="52"/>
        <v>3.9657114248310199E-2</v>
      </c>
      <c r="I76" s="11" t="str">
        <f>I65</f>
        <v>Associate professional occupations</v>
      </c>
      <c r="J76" s="11">
        <v>8.0363171539548688</v>
      </c>
      <c r="K76" s="11">
        <v>8.6197289223288536</v>
      </c>
      <c r="L76" s="11">
        <v>0.58341176837398478</v>
      </c>
      <c r="M76" s="11">
        <v>3.6745445257065064</v>
      </c>
      <c r="N76" s="11">
        <v>4.2579562940804907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0.34486426759888678</v>
      </c>
      <c r="C77" s="11">
        <v>0.4408150905183168</v>
      </c>
      <c r="D77" s="11">
        <f t="shared" si="50"/>
        <v>9.5950822919430023E-2</v>
      </c>
      <c r="E77" s="11">
        <v>0.23461401024982326</v>
      </c>
      <c r="F77" s="11">
        <f t="shared" si="51"/>
        <v>0.33056483316925328</v>
      </c>
      <c r="G77" s="200">
        <f t="shared" si="52"/>
        <v>3.5203974757533008E-2</v>
      </c>
      <c r="I77" s="11" t="str">
        <f>I66</f>
        <v>Administrative and secretarial occupations</v>
      </c>
      <c r="J77" s="11">
        <v>8.0955746850332346</v>
      </c>
      <c r="K77" s="11">
        <v>6.8909542606464367</v>
      </c>
      <c r="L77" s="11">
        <v>-1.2046204243867988</v>
      </c>
      <c r="M77" s="11">
        <v>3.5989425535311472</v>
      </c>
      <c r="N77" s="11">
        <v>2.3943221291443484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0.10058646917913627</v>
      </c>
      <c r="C78" s="11">
        <v>0.1704664304765143</v>
      </c>
      <c r="D78" s="11">
        <f t="shared" si="50"/>
        <v>6.9879961297378029E-2</v>
      </c>
      <c r="E78" s="11">
        <v>6.3927360685639478E-2</v>
      </c>
      <c r="F78" s="11">
        <f t="shared" si="51"/>
        <v>0.13380732198301751</v>
      </c>
      <c r="G78" s="200">
        <f t="shared" si="52"/>
        <v>3.3342257860941915E-2</v>
      </c>
      <c r="I78" s="11" t="str">
        <f t="shared" ref="I78:I82" si="58">I67</f>
        <v>Skilled trades occupations</v>
      </c>
      <c r="J78" s="11">
        <v>12.713014267150827</v>
      </c>
      <c r="K78" s="11">
        <v>12.500000935648769</v>
      </c>
      <c r="L78" s="11">
        <v>-0.21301333150205826</v>
      </c>
      <c r="M78" s="11">
        <v>4.8697034839475117</v>
      </c>
      <c r="N78" s="11">
        <v>4.6566901524454538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0.24003285957920517</v>
      </c>
      <c r="C79" s="11">
        <v>0.64300305203842567</v>
      </c>
      <c r="D79" s="11">
        <f t="shared" si="50"/>
        <v>0.4029701924592205</v>
      </c>
      <c r="E79" s="11">
        <v>0.20377606907846005</v>
      </c>
      <c r="F79" s="11">
        <f t="shared" si="51"/>
        <v>0.60674626153768052</v>
      </c>
      <c r="G79" s="200">
        <f t="shared" si="52"/>
        <v>4.1825594224031093E-2</v>
      </c>
      <c r="I79" s="11" t="str">
        <f t="shared" si="58"/>
        <v>Caring, leisure and other service occupations</v>
      </c>
      <c r="J79" s="11">
        <v>10.488913406427562</v>
      </c>
      <c r="K79" s="11">
        <v>11.506751157464571</v>
      </c>
      <c r="L79" s="11">
        <v>1.0178377510370076</v>
      </c>
      <c r="M79" s="11">
        <v>6.0410819123723227</v>
      </c>
      <c r="N79" s="11">
        <v>7.0589196634093296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0.10247630719076392</v>
      </c>
      <c r="C80" s="11">
        <v>0.20208005325969305</v>
      </c>
      <c r="D80" s="11">
        <f t="shared" ref="D80" si="59">C80-B80</f>
        <v>9.9603746068929133E-2</v>
      </c>
      <c r="E80" s="11">
        <v>6.9721120058922281E-2</v>
      </c>
      <c r="F80" s="11">
        <f t="shared" ref="F80" si="60">SUM(D80:E80)</f>
        <v>0.16932486612785141</v>
      </c>
      <c r="G80" s="200">
        <f t="shared" si="52"/>
        <v>3.5206235886603432E-2</v>
      </c>
      <c r="I80" s="11" t="str">
        <f t="shared" si="58"/>
        <v>Sales and customer service occupations</v>
      </c>
      <c r="J80" s="11">
        <v>6.6678094050974561</v>
      </c>
      <c r="K80" s="11">
        <v>7.4020993843105067</v>
      </c>
      <c r="L80" s="11">
        <v>0.73428997921305106</v>
      </c>
      <c r="M80" s="11">
        <v>3.0917357043443254</v>
      </c>
      <c r="N80" s="11">
        <v>3.8260256835573765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0.20987725251052861</v>
      </c>
      <c r="C81" s="11">
        <v>0.48973873029748771</v>
      </c>
      <c r="D81" s="11">
        <f t="shared" si="50"/>
        <v>0.27986147778695913</v>
      </c>
      <c r="E81" s="11">
        <v>0.1740127649442203</v>
      </c>
      <c r="F81" s="11">
        <f t="shared" si="51"/>
        <v>0.45387424273117943</v>
      </c>
      <c r="G81" s="200">
        <f t="shared" si="52"/>
        <v>4.1076787423832695E-2</v>
      </c>
      <c r="I81" s="11" t="str">
        <f t="shared" si="58"/>
        <v>Process, plant and machine operatives</v>
      </c>
      <c r="J81" s="11">
        <v>5.3015569687697521</v>
      </c>
      <c r="K81" s="11">
        <v>7.2392122572541577</v>
      </c>
      <c r="L81" s="11">
        <v>1.9376552884844047</v>
      </c>
      <c r="M81" s="11">
        <v>2.8402750523103366</v>
      </c>
      <c r="N81" s="11">
        <v>4.7779303407947413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1.0481475940803076</v>
      </c>
      <c r="C82" s="11">
        <v>2.8892602718816374</v>
      </c>
      <c r="D82" s="11">
        <f t="shared" si="50"/>
        <v>1.8411126778013298</v>
      </c>
      <c r="E82" s="11">
        <v>1.0532836327558719</v>
      </c>
      <c r="F82" s="11">
        <f t="shared" si="51"/>
        <v>2.8943963105572017</v>
      </c>
      <c r="G82" s="200">
        <f t="shared" si="52"/>
        <v>4.7464989429479854E-2</v>
      </c>
      <c r="I82" s="11" t="str">
        <f t="shared" si="58"/>
        <v>Elementary occupations</v>
      </c>
      <c r="J82" s="11">
        <v>5.7027565874843225</v>
      </c>
      <c r="K82" s="11">
        <v>6.2120144303031761</v>
      </c>
      <c r="L82" s="11">
        <v>0.50925784281885322</v>
      </c>
      <c r="M82" s="11">
        <v>2.8722158751696436</v>
      </c>
      <c r="N82" s="11">
        <v>3.3814737179884968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0.17381251682385448</v>
      </c>
      <c r="C83" s="11">
        <v>0.3669936762866689</v>
      </c>
      <c r="D83" s="11">
        <f t="shared" ref="D83:D84" si="61">C83-B83</f>
        <v>0.19318115946281442</v>
      </c>
      <c r="E83" s="11">
        <v>0.13134178784103917</v>
      </c>
      <c r="F83" s="11">
        <f t="shared" ref="F83:F84" si="62">SUM(D83:E83)</f>
        <v>0.32452294730385356</v>
      </c>
      <c r="G83" s="200">
        <f t="shared" si="52"/>
        <v>3.8235553467126815E-2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1.2402702913149063E-2</v>
      </c>
      <c r="C84" s="11">
        <v>2.2134147383538735E-2</v>
      </c>
      <c r="D84" s="11">
        <f t="shared" si="61"/>
        <v>9.7314444703896722E-3</v>
      </c>
      <c r="E84" s="11">
        <v>8.4568308150743694E-3</v>
      </c>
      <c r="F84" s="11">
        <f t="shared" si="62"/>
        <v>1.8188275285464042E-2</v>
      </c>
      <c r="G84" s="200">
        <f t="shared" si="52"/>
        <v>3.5267428201630091E-2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0.68631833096131634</v>
      </c>
      <c r="C85" s="11">
        <v>1.679558768097702</v>
      </c>
      <c r="D85" s="11">
        <f t="shared" si="50"/>
        <v>0.99324043713638566</v>
      </c>
      <c r="E85" s="11">
        <v>0.51726392887940964</v>
      </c>
      <c r="F85" s="11">
        <f t="shared" si="51"/>
        <v>1.5105043660157953</v>
      </c>
      <c r="G85" s="200">
        <f t="shared" si="52"/>
        <v>3.81577378034621E-2</v>
      </c>
      <c r="I85" s="11" t="str">
        <f>I74</f>
        <v>Managers, directors and senior officials</v>
      </c>
      <c r="J85" s="11">
        <f t="array" ref="J85:J93">MMULT(aggregation!$B$13:$AA$21,B210:B235)</f>
        <v>5.492975829185399</v>
      </c>
      <c r="K85" s="11">
        <f t="array" ref="K85:K93">MMULT(aggregation!$B$13:$AA$21,C210:C235)</f>
        <v>4.8398877949856853</v>
      </c>
      <c r="L85" s="11">
        <f t="array" ref="L85:L93">MMULT(aggregation!$B$13:$AA$21,D210:D235)</f>
        <v>-0.65308803419971406</v>
      </c>
      <c r="M85" s="11">
        <f t="array" ref="M85:M93">MMULT(aggregation!$B$13:$AA$21,E210:E235)</f>
        <v>2.6647130412277544</v>
      </c>
      <c r="N85" s="11">
        <f t="array" ref="N85:N93">MMULT(aggregation!$B$13:$AA$21,F210:F235)</f>
        <v>2.0116250070280399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0.24860204779395553</v>
      </c>
      <c r="C86" s="11">
        <v>0.6163652905024829</v>
      </c>
      <c r="D86" s="11">
        <f t="shared" si="50"/>
        <v>0.36776324270852734</v>
      </c>
      <c r="E86" s="11">
        <v>0.195164454749435</v>
      </c>
      <c r="F86" s="11">
        <f t="shared" si="51"/>
        <v>0.56292769745796234</v>
      </c>
      <c r="G86" s="200">
        <f t="shared" si="52"/>
        <v>3.9385501073827989E-2</v>
      </c>
      <c r="I86" s="11" t="str">
        <f>I75</f>
        <v>Professional occupations</v>
      </c>
      <c r="J86" s="11">
        <v>5.8348153015882058</v>
      </c>
      <c r="K86" s="11">
        <v>5.6004160095066533</v>
      </c>
      <c r="L86" s="11">
        <v>-0.23439929208155208</v>
      </c>
      <c r="M86" s="11">
        <v>2.5276470266034914</v>
      </c>
      <c r="N86" s="11">
        <v>2.2932477345219393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0.2035136904528648</v>
      </c>
      <c r="C87" s="11">
        <v>0.66145762025673815</v>
      </c>
      <c r="D87" s="11">
        <f t="shared" ref="D87:D88" si="63">C87-B87</f>
        <v>0.45794392980387333</v>
      </c>
      <c r="E87" s="11">
        <v>0.20826364616422016</v>
      </c>
      <c r="F87" s="11">
        <f t="shared" ref="F87:F88" si="64">SUM(D87:E87)</f>
        <v>0.66620757596809344</v>
      </c>
      <c r="G87" s="200">
        <f t="shared" si="52"/>
        <v>4.8104504231300416E-2</v>
      </c>
      <c r="I87" s="11" t="str">
        <f>I76</f>
        <v>Associate professional occupations</v>
      </c>
      <c r="J87" s="11">
        <v>6.1574540899327257</v>
      </c>
      <c r="K87" s="11">
        <v>5.5164704938440465</v>
      </c>
      <c r="L87" s="11">
        <v>-0.64098359608867916</v>
      </c>
      <c r="M87" s="11">
        <v>2.5892632354065466</v>
      </c>
      <c r="N87" s="11">
        <v>1.948279639317867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0.1645920543580798</v>
      </c>
      <c r="C88" s="11">
        <v>0.46276525982272598</v>
      </c>
      <c r="D88" s="11">
        <f t="shared" si="63"/>
        <v>0.29817320546464621</v>
      </c>
      <c r="E88" s="11">
        <v>0.18018189583315658</v>
      </c>
      <c r="F88" s="11">
        <f t="shared" si="64"/>
        <v>0.47835510129780279</v>
      </c>
      <c r="G88" s="200">
        <f t="shared" si="52"/>
        <v>5.0529789188519691E-2</v>
      </c>
      <c r="I88" s="11" t="str">
        <f>I77</f>
        <v>Administrative and secretarial occupations</v>
      </c>
      <c r="J88" s="11">
        <v>9.0799280656198338</v>
      </c>
      <c r="K88" s="11">
        <v>6.1675258251033789</v>
      </c>
      <c r="L88" s="11">
        <v>-2.9124022405164558</v>
      </c>
      <c r="M88" s="11">
        <v>3.6563844656555551</v>
      </c>
      <c r="N88" s="11">
        <v>0.74398222513909928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6.8788324459014227E-2</v>
      </c>
      <c r="C89" s="11">
        <v>0.41925508393450878</v>
      </c>
      <c r="D89" s="11">
        <f t="shared" si="50"/>
        <v>0.35046675947549455</v>
      </c>
      <c r="E89" s="11">
        <v>0.14049320021134859</v>
      </c>
      <c r="F89" s="11">
        <f t="shared" si="51"/>
        <v>0.49095995968684314</v>
      </c>
      <c r="G89" s="200">
        <f t="shared" si="52"/>
        <v>7.6996794352628628E-2</v>
      </c>
      <c r="I89" s="11" t="str">
        <f t="shared" ref="I89:I93" si="65">I78</f>
        <v>Skilled trades occupations</v>
      </c>
      <c r="J89" s="11">
        <v>10.772792810223994</v>
      </c>
      <c r="K89" s="11">
        <v>10.665058135431615</v>
      </c>
      <c r="L89" s="11">
        <v>-0.10773467479237842</v>
      </c>
      <c r="M89" s="11">
        <v>4.874245191765521</v>
      </c>
      <c r="N89" s="11">
        <v>4.7665105169731419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0.61412677744382138</v>
      </c>
      <c r="C90" s="11">
        <v>1.7115711457134555</v>
      </c>
      <c r="D90" s="11">
        <f t="shared" ref="D90" si="66">C90-B90</f>
        <v>1.0974443682696342</v>
      </c>
      <c r="E90" s="11">
        <v>0.59588376615255068</v>
      </c>
      <c r="F90" s="11">
        <f t="shared" ref="F90" si="67">SUM(D90:E90)</f>
        <v>1.6933281344221849</v>
      </c>
      <c r="G90" s="200">
        <f t="shared" ref="G90:G91" si="68">IF(B90&gt;0,(1+(E90/B90))^(1/($C$6-$B$6))-1,0)</f>
        <v>4.6249848307053254E-2</v>
      </c>
      <c r="I90" s="11" t="str">
        <f t="shared" si="65"/>
        <v>Caring, leisure and other service occupations</v>
      </c>
      <c r="J90" s="11">
        <v>7.9534476571107149</v>
      </c>
      <c r="K90" s="11">
        <v>6.4880711479673332</v>
      </c>
      <c r="L90" s="11">
        <v>-1.4653765091433815</v>
      </c>
      <c r="M90" s="11">
        <v>3.8294931168512569</v>
      </c>
      <c r="N90" s="11">
        <v>2.3641166077078757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33.896928855515341</v>
      </c>
      <c r="C91" s="11">
        <f t="shared" ref="C91:F91" si="69">SUM(C65:C90)</f>
        <v>64.763288394990937</v>
      </c>
      <c r="D91" s="11">
        <f t="shared" si="69"/>
        <v>30.866359539475621</v>
      </c>
      <c r="E91" s="11">
        <f t="shared" si="69"/>
        <v>23.912633731712635</v>
      </c>
      <c r="F91" s="11">
        <f t="shared" si="69"/>
        <v>54.778993271188263</v>
      </c>
      <c r="G91" s="200">
        <f t="shared" si="68"/>
        <v>3.6229508470731586E-2</v>
      </c>
      <c r="I91" s="11" t="str">
        <f t="shared" si="65"/>
        <v>Sales and customer service occupations</v>
      </c>
      <c r="J91" s="11">
        <v>6.4443794042469733</v>
      </c>
      <c r="K91" s="11">
        <v>6.1350758305556683</v>
      </c>
      <c r="L91" s="11">
        <v>-0.30930357369130479</v>
      </c>
      <c r="M91" s="11">
        <v>3.1450055593808406</v>
      </c>
      <c r="N91" s="11">
        <v>2.8357019856895356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7.6317598772245159</v>
      </c>
      <c r="K92" s="11">
        <v>9.0748835304947058</v>
      </c>
      <c r="L92" s="11">
        <v>1.443123653270189</v>
      </c>
      <c r="M92" s="11">
        <v>4.4313883486653101</v>
      </c>
      <c r="N92" s="11">
        <v>5.8745120019354991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9.7684240452488211</v>
      </c>
      <c r="K93" s="11">
        <v>11.070997504895169</v>
      </c>
      <c r="L93" s="11">
        <v>1.3025734596463474</v>
      </c>
      <c r="M93" s="11">
        <v>5.4113005831403687</v>
      </c>
      <c r="N93" s="11">
        <v>6.713874042786717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6.4789198362507632</v>
      </c>
      <c r="C94" s="11">
        <v>6.8868511030864052</v>
      </c>
      <c r="D94" s="11">
        <f>C94-B94</f>
        <v>0.40793126683564207</v>
      </c>
      <c r="E94" s="11">
        <v>3.6872682615751948</v>
      </c>
      <c r="F94" s="11">
        <f>SUM(D94:E94)</f>
        <v>4.0951995284108369</v>
      </c>
      <c r="G94" s="200">
        <f>IF(B94&gt;0,(1+(E94/B94))^(1/($C$6-$B$6))-1,0)</f>
        <v>3.0489811615974638E-2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2.1965722622230759</v>
      </c>
      <c r="C95" s="11">
        <v>3.1015514173893219</v>
      </c>
      <c r="D95" s="11">
        <f t="shared" ref="D95:D118" si="72">C95-B95</f>
        <v>0.90497915516624605</v>
      </c>
      <c r="E95" s="11">
        <v>1.7170215530892659</v>
      </c>
      <c r="F95" s="11">
        <f t="shared" ref="F95:F118" si="73">SUM(D95:E95)</f>
        <v>2.6220007082555119</v>
      </c>
      <c r="G95" s="200">
        <f t="shared" ref="G95:G120" si="74">IF(B95&gt;0,(1+(E95/B95))^(1/($C$6-$B$6))-1,0)</f>
        <v>3.9254747044835225E-2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6.4714139050679815</v>
      </c>
      <c r="C96" s="11">
        <v>8.0666940752300818</v>
      </c>
      <c r="D96" s="11">
        <f t="shared" si="72"/>
        <v>1.5952801701621002</v>
      </c>
      <c r="E96" s="11">
        <v>2.9896890421402009</v>
      </c>
      <c r="F96" s="11">
        <f t="shared" si="73"/>
        <v>4.5849692123023011</v>
      </c>
      <c r="G96" s="200">
        <f t="shared" si="74"/>
        <v>2.5642887523822155E-2</v>
      </c>
      <c r="I96" s="11" t="str">
        <f>I85</f>
        <v>Managers, directors and senior officials</v>
      </c>
      <c r="J96" s="11">
        <f t="array" ref="J96:J104">MMULT(aggregation!$B$13:$AA$21,B239:B264)</f>
        <v>3.8146685882082165</v>
      </c>
      <c r="K96" s="11">
        <f t="array" ref="K96:K104">MMULT(aggregation!$B$13:$AA$21,C239:C264)</f>
        <v>2.2307971982265138</v>
      </c>
      <c r="L96" s="11">
        <f t="array" ref="L96:L104">MMULT(aggregation!$B$13:$AA$21,D239:D264)</f>
        <v>-1.5838713899817025</v>
      </c>
      <c r="M96" s="11">
        <f t="array" ref="M96:M104">MMULT(aggregation!$B$13:$AA$21,E239:E264)</f>
        <v>1.3365598036370994</v>
      </c>
      <c r="N96" s="11">
        <f t="array" ref="N96:N104">MMULT(aggregation!$B$13:$AA$21,F239:F264)</f>
        <v>-0.24731158634460315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6.2069908671012186</v>
      </c>
      <c r="C97" s="11">
        <v>6.2358799559431066</v>
      </c>
      <c r="D97" s="11">
        <f t="shared" si="72"/>
        <v>2.8889088841888011E-2</v>
      </c>
      <c r="E97" s="11">
        <v>3.5760250948807335</v>
      </c>
      <c r="F97" s="11">
        <f t="shared" si="73"/>
        <v>3.6049141837226215</v>
      </c>
      <c r="G97" s="200">
        <f t="shared" si="74"/>
        <v>3.0796124480582776E-2</v>
      </c>
      <c r="I97" s="11" t="str">
        <f>I86</f>
        <v>Professional occupations</v>
      </c>
      <c r="J97" s="11">
        <v>3.3413175376149558</v>
      </c>
      <c r="K97" s="11">
        <v>1.9648054556871495</v>
      </c>
      <c r="L97" s="11">
        <v>-1.3765120819278065</v>
      </c>
      <c r="M97" s="11">
        <v>1.0079505401636193</v>
      </c>
      <c r="N97" s="11">
        <v>-0.3685615417641871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3.5110934720962526</v>
      </c>
      <c r="C98" s="11">
        <v>1.9756600481979751</v>
      </c>
      <c r="D98" s="11">
        <f t="shared" ref="D98" si="75">C98-B98</f>
        <v>-1.5354334238982774</v>
      </c>
      <c r="E98" s="11">
        <v>1.3782759172732464</v>
      </c>
      <c r="F98" s="11">
        <f t="shared" ref="F98" si="76">SUM(D98:E98)</f>
        <v>-0.15715750662503103</v>
      </c>
      <c r="G98" s="200">
        <f t="shared" si="74"/>
        <v>2.2321192822751579E-2</v>
      </c>
      <c r="I98" s="11" t="str">
        <f>I87</f>
        <v>Associate professional occupations</v>
      </c>
      <c r="J98" s="11">
        <v>3.6474673945939098</v>
      </c>
      <c r="K98" s="11">
        <v>1.9435844631059338</v>
      </c>
      <c r="L98" s="11">
        <v>-1.7038829314879762</v>
      </c>
      <c r="M98" s="11">
        <v>1.0039727310835731</v>
      </c>
      <c r="N98" s="11">
        <v>-0.69991020040440299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7.6255338196630138</v>
      </c>
      <c r="C99" s="11">
        <v>8.1497862961337297</v>
      </c>
      <c r="D99" s="11">
        <f t="shared" si="72"/>
        <v>0.52425247647071593</v>
      </c>
      <c r="E99" s="11">
        <v>4.0689275369016329</v>
      </c>
      <c r="F99" s="11">
        <f t="shared" si="73"/>
        <v>4.5931800133723488</v>
      </c>
      <c r="G99" s="200">
        <f t="shared" si="74"/>
        <v>2.8917762823559512E-2</v>
      </c>
      <c r="I99" s="11" t="str">
        <f>I88</f>
        <v>Administrative and secretarial occupations</v>
      </c>
      <c r="J99" s="11">
        <v>4.8440891113709448</v>
      </c>
      <c r="K99" s="11">
        <v>1.2360024018572127</v>
      </c>
      <c r="L99" s="11">
        <v>-3.6080867095137319</v>
      </c>
      <c r="M99" s="11">
        <v>1.1657394302837905</v>
      </c>
      <c r="N99" s="11">
        <v>-2.4423472792299412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1.608116606788744</v>
      </c>
      <c r="C100" s="11">
        <v>1.7615322388724806</v>
      </c>
      <c r="D100" s="11">
        <f t="shared" si="72"/>
        <v>0.15341563208373654</v>
      </c>
      <c r="E100" s="11">
        <v>0.72043618931817133</v>
      </c>
      <c r="F100" s="11">
        <f t="shared" si="73"/>
        <v>0.87385182140190787</v>
      </c>
      <c r="G100" s="200">
        <f t="shared" si="74"/>
        <v>2.4985929129645923E-2</v>
      </c>
      <c r="I100" s="11" t="str">
        <f t="shared" ref="I100:I104" si="77">I89</f>
        <v>Skilled trades occupations</v>
      </c>
      <c r="J100" s="11">
        <v>6.2289150439029566</v>
      </c>
      <c r="K100" s="11">
        <v>3.8196827129804696</v>
      </c>
      <c r="L100" s="11">
        <v>-2.409232330922487</v>
      </c>
      <c r="M100" s="11">
        <v>1.9673065834227397</v>
      </c>
      <c r="N100" s="11">
        <v>-0.44192574749974739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2.1967812546556571</v>
      </c>
      <c r="C101" s="11">
        <v>4.793335665043605</v>
      </c>
      <c r="D101" s="11">
        <f t="shared" si="72"/>
        <v>2.5965544103879479</v>
      </c>
      <c r="E101" s="11">
        <v>2.5721375290498933</v>
      </c>
      <c r="F101" s="11">
        <f t="shared" si="73"/>
        <v>5.1686919394378412</v>
      </c>
      <c r="G101" s="200">
        <f t="shared" si="74"/>
        <v>5.3033548333364822E-2</v>
      </c>
      <c r="I101" s="11" t="str">
        <f t="shared" si="77"/>
        <v>Caring, leisure and other service occupations</v>
      </c>
      <c r="J101" s="11">
        <v>2.1054329480614031</v>
      </c>
      <c r="K101" s="11">
        <v>1.1682475750804568</v>
      </c>
      <c r="L101" s="11">
        <v>-0.93718537298094629</v>
      </c>
      <c r="M101" s="11">
        <v>0.59804481614015415</v>
      </c>
      <c r="N101" s="11">
        <v>-0.33914055684079208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0.90382999858365731</v>
      </c>
      <c r="C102" s="11">
        <v>1.1425789931514005</v>
      </c>
      <c r="D102" s="11">
        <f t="shared" si="72"/>
        <v>0.23874899456774323</v>
      </c>
      <c r="E102" s="11">
        <v>0.39165289830574529</v>
      </c>
      <c r="F102" s="11">
        <f t="shared" si="73"/>
        <v>0.63040189287348847</v>
      </c>
      <c r="G102" s="200">
        <f t="shared" si="74"/>
        <v>2.4290147853901489E-2</v>
      </c>
      <c r="I102" s="11" t="str">
        <f t="shared" si="77"/>
        <v>Sales and customer service occupations</v>
      </c>
      <c r="J102" s="11">
        <v>3.8870906198566342</v>
      </c>
      <c r="K102" s="11">
        <v>1.6791047126710694</v>
      </c>
      <c r="L102" s="11">
        <v>-2.2079859071855648</v>
      </c>
      <c r="M102" s="11">
        <v>1.010896791509065</v>
      </c>
      <c r="N102" s="11">
        <v>-1.1970891156764996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2.18515813412326</v>
      </c>
      <c r="C103" s="11">
        <v>2.0049507672809854</v>
      </c>
      <c r="D103" s="11">
        <f t="shared" ref="D103:D104" si="78">C103-B103</f>
        <v>-0.18020736684227456</v>
      </c>
      <c r="E103" s="11">
        <v>0.94601025883056888</v>
      </c>
      <c r="F103" s="11">
        <f t="shared" ref="F103:F104" si="79">SUM(D103:E103)</f>
        <v>0.76580289198829432</v>
      </c>
      <c r="G103" s="200">
        <f t="shared" si="74"/>
        <v>2.4271063110918867E-2</v>
      </c>
      <c r="I103" s="11" t="str">
        <f t="shared" si="77"/>
        <v>Process, plant and machine operatives</v>
      </c>
      <c r="J103" s="11">
        <v>6.1845824965240155</v>
      </c>
      <c r="K103" s="11">
        <v>3.4227798707777954</v>
      </c>
      <c r="L103" s="11">
        <v>-2.76180262574622</v>
      </c>
      <c r="M103" s="11">
        <v>2.0773225586820505</v>
      </c>
      <c r="N103" s="11">
        <v>-0.68448006706416964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5.2258526941085197</v>
      </c>
      <c r="C104" s="11">
        <v>5.6851675238003434</v>
      </c>
      <c r="D104" s="11">
        <f t="shared" si="78"/>
        <v>0.45931482969182369</v>
      </c>
      <c r="E104" s="11">
        <v>2.7887932816832768</v>
      </c>
      <c r="F104" s="11">
        <f t="shared" si="79"/>
        <v>3.2481081113751005</v>
      </c>
      <c r="G104" s="200">
        <f t="shared" si="74"/>
        <v>2.892048075356124E-2</v>
      </c>
      <c r="I104" s="11" t="str">
        <f t="shared" si="77"/>
        <v>Elementary occupations</v>
      </c>
      <c r="J104" s="11">
        <v>8.5195587606758387</v>
      </c>
      <c r="K104" s="11">
        <v>5.7875725982989437</v>
      </c>
      <c r="L104" s="11">
        <v>-2.7319861623768942</v>
      </c>
      <c r="M104" s="11">
        <v>3.1455008240479003</v>
      </c>
      <c r="N104" s="11">
        <v>0.41351466167100592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6.5600355065920573</v>
      </c>
      <c r="C105" s="11">
        <v>9.2104666759044846</v>
      </c>
      <c r="D105" s="11">
        <f t="shared" si="72"/>
        <v>2.6504311693124274</v>
      </c>
      <c r="E105" s="11">
        <v>4.5313309665096915</v>
      </c>
      <c r="F105" s="11">
        <f t="shared" si="73"/>
        <v>7.1817621358221189</v>
      </c>
      <c r="G105" s="200">
        <f t="shared" si="74"/>
        <v>3.563151458162328E-2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1.0362463690589805</v>
      </c>
      <c r="C106" s="11">
        <v>1.6578428457870413</v>
      </c>
      <c r="D106" s="11">
        <f t="shared" si="72"/>
        <v>0.62159647672806084</v>
      </c>
      <c r="E106" s="11">
        <v>0.87134683458156437</v>
      </c>
      <c r="F106" s="11">
        <f t="shared" si="73"/>
        <v>1.4929433113096251</v>
      </c>
      <c r="G106" s="200">
        <f t="shared" si="74"/>
        <v>4.152136453185884E-2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0.92029880205875281</v>
      </c>
      <c r="C107" s="11">
        <v>1.4019506569165334</v>
      </c>
      <c r="D107" s="11">
        <f t="shared" si="72"/>
        <v>0.48165185485778061</v>
      </c>
      <c r="E107" s="11">
        <v>0.77130473800024912</v>
      </c>
      <c r="F107" s="11">
        <f t="shared" si="73"/>
        <v>1.2529565928580297</v>
      </c>
      <c r="G107" s="200">
        <f t="shared" si="74"/>
        <v>4.1416965930373362E-2</v>
      </c>
      <c r="I107" s="11" t="str">
        <f>I96</f>
        <v>Managers, directors and senior officials</v>
      </c>
      <c r="J107" s="11">
        <f t="array" ref="J107:J115">MMULT(aggregation!$B$13:$AA$21,B268:B293)</f>
        <v>1.4095694612481171</v>
      </c>
      <c r="K107" s="11">
        <f t="array" ref="K107:K115">MMULT(aggregation!$B$13:$AA$21,C268:C293)</f>
        <v>0.76574533020490798</v>
      </c>
      <c r="L107" s="11">
        <f t="array" ref="L107:L115">MMULT(aggregation!$B$13:$AA$21,D268:D293)</f>
        <v>-0.64382413104320912</v>
      </c>
      <c r="M107" s="11">
        <f t="array" ref="M107:M115">MMULT(aggregation!$B$13:$AA$21,E268:E293)</f>
        <v>0.33973009993719894</v>
      </c>
      <c r="N107" s="11">
        <f t="array" ref="N107:N115">MMULT(aggregation!$B$13:$AA$21,F268:F293)</f>
        <v>-0.30409403110601019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0.64225948320189286</v>
      </c>
      <c r="C108" s="11">
        <v>0.94896329118248279</v>
      </c>
      <c r="D108" s="11">
        <f t="shared" si="72"/>
        <v>0.30670380798058994</v>
      </c>
      <c r="E108" s="11">
        <v>0.39158651817475215</v>
      </c>
      <c r="F108" s="11">
        <f t="shared" si="73"/>
        <v>0.69829032615534214</v>
      </c>
      <c r="G108" s="200">
        <f t="shared" si="74"/>
        <v>3.2245555891378341E-2</v>
      </c>
      <c r="I108" s="11" t="str">
        <f>I97</f>
        <v>Professional occupations</v>
      </c>
      <c r="J108" s="11">
        <v>1.321415267841207</v>
      </c>
      <c r="K108" s="11">
        <v>0.83450899834977821</v>
      </c>
      <c r="L108" s="11">
        <v>-0.48690626949142873</v>
      </c>
      <c r="M108" s="11">
        <v>0.35964460801265863</v>
      </c>
      <c r="N108" s="11">
        <v>-0.12726166147877008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0.3481599379987696</v>
      </c>
      <c r="C109" s="11">
        <v>0.44997511847053356</v>
      </c>
      <c r="D109" s="11">
        <f t="shared" ref="D109" si="80">C109-B109</f>
        <v>0.10181518047176397</v>
      </c>
      <c r="E109" s="11">
        <v>0.20455553339919164</v>
      </c>
      <c r="F109" s="11">
        <f t="shared" ref="F109" si="81">SUM(D109:E109)</f>
        <v>0.3063707138709556</v>
      </c>
      <c r="G109" s="200">
        <f t="shared" si="74"/>
        <v>3.1291698041014948E-2</v>
      </c>
      <c r="I109" s="11" t="str">
        <f>I98</f>
        <v>Associate professional occupations</v>
      </c>
      <c r="J109" s="11">
        <v>1.3514395042144804</v>
      </c>
      <c r="K109" s="11">
        <v>0.89130170460760816</v>
      </c>
      <c r="L109" s="11">
        <v>-0.46013779960687234</v>
      </c>
      <c r="M109" s="11">
        <v>0.34034238613017825</v>
      </c>
      <c r="N109" s="11">
        <v>-0.11979541347669409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0.46848174897526723</v>
      </c>
      <c r="C110" s="11">
        <v>0.75191006539761729</v>
      </c>
      <c r="D110" s="11">
        <f t="shared" si="72"/>
        <v>0.28342831642235006</v>
      </c>
      <c r="E110" s="11">
        <v>0.34362960236121537</v>
      </c>
      <c r="F110" s="11">
        <f t="shared" si="73"/>
        <v>0.62705791878356543</v>
      </c>
      <c r="G110" s="200">
        <f t="shared" si="74"/>
        <v>3.7356884774339072E-2</v>
      </c>
      <c r="I110" s="11" t="str">
        <f>I99</f>
        <v>Administrative and secretarial occupations</v>
      </c>
      <c r="J110" s="11">
        <v>2.0162367497482925</v>
      </c>
      <c r="K110" s="11">
        <v>1.1124785658430878</v>
      </c>
      <c r="L110" s="11">
        <v>-0.9037581839052049</v>
      </c>
      <c r="M110" s="11">
        <v>0.50325546664342324</v>
      </c>
      <c r="N110" s="11">
        <v>-0.40050271726178166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3.3623718296263769</v>
      </c>
      <c r="C111" s="11">
        <v>4.9565682072773605</v>
      </c>
      <c r="D111" s="11">
        <f>C111-B111</f>
        <v>1.5941963776509835</v>
      </c>
      <c r="E111" s="11">
        <v>2.7961061006394061</v>
      </c>
      <c r="F111" s="11">
        <f>SUM(D111:E111)</f>
        <v>4.3903024782903897</v>
      </c>
      <c r="G111" s="200">
        <f t="shared" si="74"/>
        <v>4.1170473311005429E-2</v>
      </c>
      <c r="I111" s="11" t="str">
        <f t="shared" ref="I111:I115" si="82">I100</f>
        <v>Skilled trades occupations</v>
      </c>
      <c r="J111" s="11">
        <v>4.4895633634083136</v>
      </c>
      <c r="K111" s="11">
        <v>1.165934182509675</v>
      </c>
      <c r="L111" s="11">
        <v>-3.3236291808986396</v>
      </c>
      <c r="M111" s="11">
        <v>0.77193065383865134</v>
      </c>
      <c r="N111" s="11">
        <v>-2.5516985270599877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0.64201398271280896</v>
      </c>
      <c r="C112" s="11">
        <v>1.0551412131087041</v>
      </c>
      <c r="D112" s="11">
        <f t="shared" ref="D112:D113" si="83">C112-B112</f>
        <v>0.41312723039589516</v>
      </c>
      <c r="E112" s="11">
        <v>0.5169023641534507</v>
      </c>
      <c r="F112" s="11">
        <f t="shared" ref="F112:F113" si="84">SUM(D112:E112)</f>
        <v>0.93002959454934586</v>
      </c>
      <c r="G112" s="200">
        <f t="shared" si="74"/>
        <v>4.0160857664507388E-2</v>
      </c>
      <c r="I112" s="11" t="str">
        <f t="shared" si="82"/>
        <v>Caring, leisure and other service occupations</v>
      </c>
      <c r="J112" s="11">
        <v>0.93580111149434964</v>
      </c>
      <c r="K112" s="11">
        <v>0.38184584629335866</v>
      </c>
      <c r="L112" s="11">
        <v>-0.55395526520099103</v>
      </c>
      <c r="M112" s="11">
        <v>0.17013285391164182</v>
      </c>
      <c r="N112" s="11">
        <v>-0.38382241128934919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5.5460891202176031E-2</v>
      </c>
      <c r="C113" s="11">
        <v>7.4365251203562993E-2</v>
      </c>
      <c r="D113" s="11">
        <f t="shared" si="83"/>
        <v>1.8904360001386962E-2</v>
      </c>
      <c r="E113" s="11">
        <v>4.220237011963146E-2</v>
      </c>
      <c r="F113" s="11">
        <f t="shared" si="84"/>
        <v>6.1106730121018422E-2</v>
      </c>
      <c r="G113" s="200">
        <f t="shared" si="74"/>
        <v>3.84437064057499E-2</v>
      </c>
      <c r="I113" s="11" t="str">
        <f t="shared" si="82"/>
        <v>Sales and customer service occupations</v>
      </c>
      <c r="J113" s="11">
        <v>2.365219913414188</v>
      </c>
      <c r="K113" s="11">
        <v>0.88022682533038377</v>
      </c>
      <c r="L113" s="11">
        <v>-1.4849930880838043</v>
      </c>
      <c r="M113" s="11">
        <v>0.38866570544343482</v>
      </c>
      <c r="N113" s="11">
        <v>-1.0963273826403694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2.6267575599473569</v>
      </c>
      <c r="C114" s="11">
        <v>3.90685534514206</v>
      </c>
      <c r="D114" s="11">
        <f t="shared" si="72"/>
        <v>1.2800977851947031</v>
      </c>
      <c r="E114" s="11">
        <v>1.7259632231996453</v>
      </c>
      <c r="F114" s="11">
        <f t="shared" si="73"/>
        <v>3.0060610083943482</v>
      </c>
      <c r="G114" s="200">
        <f t="shared" si="74"/>
        <v>3.4243312073847454E-2</v>
      </c>
      <c r="I114" s="11" t="str">
        <f t="shared" si="82"/>
        <v>Process, plant and machine operatives</v>
      </c>
      <c r="J114" s="11">
        <v>4.1174197565917847</v>
      </c>
      <c r="K114" s="11">
        <v>0.91794654030706835</v>
      </c>
      <c r="L114" s="11">
        <v>-3.1994732162847166</v>
      </c>
      <c r="M114" s="11">
        <v>0.68585607128213733</v>
      </c>
      <c r="N114" s="11">
        <v>-2.5136171450025793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1.0288675851957847</v>
      </c>
      <c r="C115" s="11">
        <v>1.6976302457449415</v>
      </c>
      <c r="D115" s="11">
        <f t="shared" si="72"/>
        <v>0.66876266054915678</v>
      </c>
      <c r="E115" s="11">
        <v>0.70415260747334041</v>
      </c>
      <c r="F115" s="11">
        <f t="shared" si="73"/>
        <v>1.3729152680224972</v>
      </c>
      <c r="G115" s="200">
        <f t="shared" si="74"/>
        <v>3.5371665953227049E-2</v>
      </c>
      <c r="I115" s="11" t="str">
        <f t="shared" si="82"/>
        <v>Elementary occupations</v>
      </c>
      <c r="J115" s="11">
        <v>5.6434652908568834</v>
      </c>
      <c r="K115" s="11">
        <v>2.6851740494716569</v>
      </c>
      <c r="L115" s="11">
        <v>-2.9582912413852274</v>
      </c>
      <c r="M115" s="11">
        <v>1.2244415839146308</v>
      </c>
      <c r="N115" s="11">
        <v>-1.7338496574705964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0.45560003714291814</v>
      </c>
      <c r="C116" s="11">
        <v>1.1189156966152571</v>
      </c>
      <c r="D116" s="11">
        <f t="shared" ref="D116:D117" si="85">C116-B116</f>
        <v>0.66331565947233906</v>
      </c>
      <c r="E116" s="11">
        <v>0.43231875608086634</v>
      </c>
      <c r="F116" s="11">
        <f t="shared" ref="F116:F117" si="86">SUM(D116:E116)</f>
        <v>1.0956344155532054</v>
      </c>
      <c r="G116" s="200">
        <f t="shared" si="74"/>
        <v>4.5488595632606987E-2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0.57703346283105106</v>
      </c>
      <c r="C117" s="11">
        <v>1.2002834380234255</v>
      </c>
      <c r="D117" s="11">
        <f t="shared" si="85"/>
        <v>0.62324997519237446</v>
      </c>
      <c r="E117" s="11">
        <v>0.5732221352231448</v>
      </c>
      <c r="F117" s="11">
        <f t="shared" si="86"/>
        <v>1.1964721104155194</v>
      </c>
      <c r="G117" s="200">
        <f t="shared" si="74"/>
        <v>4.7063186135420265E-2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0.23319483479968742</v>
      </c>
      <c r="C118" s="11">
        <v>1.0691690023373113</v>
      </c>
      <c r="D118" s="11">
        <f t="shared" si="72"/>
        <v>0.83597416753762388</v>
      </c>
      <c r="E118" s="11">
        <v>0.54997144172135992</v>
      </c>
      <c r="F118" s="11">
        <f t="shared" si="73"/>
        <v>1.3859456092589837</v>
      </c>
      <c r="G118" s="200">
        <f t="shared" si="74"/>
        <v>8.4115790496374077E-2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2.2078335779783598</v>
      </c>
      <c r="C119" s="11">
        <v>3.2923456186648368</v>
      </c>
      <c r="D119" s="11">
        <f t="shared" ref="D119" si="87">C119-B119</f>
        <v>1.084512040686477</v>
      </c>
      <c r="E119" s="11">
        <v>1.7645490394098948</v>
      </c>
      <c r="F119" s="11">
        <f t="shared" ref="F119" si="88">SUM(D119:E119)</f>
        <v>2.849061080096372</v>
      </c>
      <c r="G119" s="200">
        <f t="shared" si="74"/>
        <v>3.9933693073483933E-2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65.774878459984379</v>
      </c>
      <c r="C120" s="11">
        <f t="shared" ref="C120:F120" si="89">SUM(C94:C119)</f>
        <v>82.596370755905596</v>
      </c>
      <c r="D120" s="11">
        <f t="shared" si="89"/>
        <v>16.821492295921203</v>
      </c>
      <c r="E120" s="11">
        <f t="shared" si="89"/>
        <v>41.055379794095337</v>
      </c>
      <c r="F120" s="11">
        <f t="shared" si="89"/>
        <v>57.876872090016526</v>
      </c>
      <c r="G120" s="200">
        <f t="shared" si="74"/>
        <v>3.2861957190739588E-2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1.2976024375087467</v>
      </c>
      <c r="C123" s="11">
        <v>1.2721069846955815</v>
      </c>
      <c r="D123" s="11">
        <f>C123-B123</f>
        <v>-2.5495452813165231E-2</v>
      </c>
      <c r="E123" s="11">
        <v>0.64821858115164843</v>
      </c>
      <c r="F123" s="11">
        <f>SUM(D123:E123)</f>
        <v>0.6227231283384832</v>
      </c>
      <c r="G123" s="200">
        <f>IF(B123&gt;0,(1+(E123/B123))^(1/($C$6-$B$6))-1,0)</f>
        <v>2.737915337163721E-2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0.66109074194628747</v>
      </c>
      <c r="C124" s="11">
        <v>0.87724353434133673</v>
      </c>
      <c r="D124" s="11">
        <f t="shared" ref="D124:D139" si="92">C124-B124</f>
        <v>0.21615279239504925</v>
      </c>
      <c r="E124" s="11">
        <v>0.47504695271736008</v>
      </c>
      <c r="F124" s="11">
        <f t="shared" ref="F124:F131" si="93">SUM(D124:E124)</f>
        <v>0.69119974511240934</v>
      </c>
      <c r="G124" s="200">
        <f t="shared" ref="G124:G147" si="94">IF(B124&gt;0,(1+(E124/B124))^(1/($C$6-$B$6))-1,0)</f>
        <v>3.6759426839747533E-2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0.67250638295597309</v>
      </c>
      <c r="C125" s="11">
        <v>0.8673212231165125</v>
      </c>
      <c r="D125" s="11">
        <f t="shared" si="92"/>
        <v>0.1948148401605394</v>
      </c>
      <c r="E125" s="11">
        <v>0.30437524490212808</v>
      </c>
      <c r="F125" s="11">
        <f t="shared" si="93"/>
        <v>0.49919008506266749</v>
      </c>
      <c r="G125" s="200">
        <f t="shared" si="94"/>
        <v>2.520260746120373E-2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2.1097759904543922</v>
      </c>
      <c r="C126" s="11">
        <v>0.43610595982281436</v>
      </c>
      <c r="D126" s="11">
        <f t="shared" si="92"/>
        <v>-1.6736700306315779</v>
      </c>
      <c r="E126" s="11">
        <v>0.38623737369248068</v>
      </c>
      <c r="F126" s="11">
        <f t="shared" si="93"/>
        <v>-1.2874326569390973</v>
      </c>
      <c r="G126" s="200">
        <f t="shared" si="94"/>
        <v>1.1270574944679534E-2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0.27715417810646709</v>
      </c>
      <c r="C127" s="11">
        <v>0.1582095192732676</v>
      </c>
      <c r="D127" s="11">
        <f t="shared" si="92"/>
        <v>-0.11894465883319949</v>
      </c>
      <c r="E127" s="11">
        <v>4.8539471024753429E-2</v>
      </c>
      <c r="F127" s="11">
        <f t="shared" si="93"/>
        <v>-7.0405187808446068E-2</v>
      </c>
      <c r="G127" s="200">
        <f>IF(B127&gt;0,(1+(E127/B127))^(1/($C$6-$B$6))-1,0)</f>
        <v>1.0816969046590019E-2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0.76908517866360859</v>
      </c>
      <c r="C128" s="11">
        <v>0.71958249326530699</v>
      </c>
      <c r="D128" s="11">
        <f t="shared" si="92"/>
        <v>-4.9502685398301605E-2</v>
      </c>
      <c r="E128" s="11">
        <v>0.27097946868285927</v>
      </c>
      <c r="F128" s="11">
        <f t="shared" si="93"/>
        <v>0.22147678328455767</v>
      </c>
      <c r="G128" s="200">
        <f t="shared" si="94"/>
        <v>2.0326249035451438E-2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0.31172132576618061</v>
      </c>
      <c r="C129" s="11">
        <v>0.41912487757171457</v>
      </c>
      <c r="D129" s="11">
        <f t="shared" si="92"/>
        <v>0.10740355180553396</v>
      </c>
      <c r="E129" s="11">
        <v>0.16068204180059448</v>
      </c>
      <c r="F129" s="11">
        <f t="shared" si="93"/>
        <v>0.26808559360612844</v>
      </c>
      <c r="G129" s="200">
        <f t="shared" si="94"/>
        <v>2.8102538203840677E-2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1.1410773991052698</v>
      </c>
      <c r="C130" s="11">
        <v>0.83411640751339478</v>
      </c>
      <c r="D130" s="11">
        <f t="shared" si="92"/>
        <v>-0.30696099159187507</v>
      </c>
      <c r="E130" s="11">
        <v>0.50700651544251096</v>
      </c>
      <c r="F130" s="11">
        <f t="shared" si="93"/>
        <v>0.2000455238506359</v>
      </c>
      <c r="G130" s="200">
        <f t="shared" si="94"/>
        <v>2.4812186459759022E-2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0.24093734354746407</v>
      </c>
      <c r="C131" s="11">
        <v>0.32642222897769091</v>
      </c>
      <c r="D131" s="11">
        <f t="shared" si="92"/>
        <v>8.5484885430226837E-2</v>
      </c>
      <c r="E131" s="11">
        <v>9.6024245012831563E-2</v>
      </c>
      <c r="F131" s="11">
        <f t="shared" si="93"/>
        <v>0.18150913044305839</v>
      </c>
      <c r="G131" s="200">
        <f t="shared" si="94"/>
        <v>2.261404202770767E-2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0.30169126551333453</v>
      </c>
      <c r="C132" s="11">
        <v>0.34822652036772334</v>
      </c>
      <c r="D132" s="11">
        <f t="shared" si="92"/>
        <v>4.6535254854388808E-2</v>
      </c>
      <c r="E132" s="11">
        <v>0.15201458976363696</v>
      </c>
      <c r="F132" s="11">
        <f t="shared" ref="F132:F133" si="95">SUM(D132:E132)</f>
        <v>0.19854984461802577</v>
      </c>
      <c r="G132" s="200">
        <f t="shared" si="94"/>
        <v>2.7576372565573548E-2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1.510333932961061</v>
      </c>
      <c r="C133" s="11">
        <v>1.7352698761612795</v>
      </c>
      <c r="D133" s="11">
        <f t="shared" si="92"/>
        <v>0.22493594320021848</v>
      </c>
      <c r="E133" s="11">
        <v>0.79051760985067188</v>
      </c>
      <c r="F133" s="11">
        <f t="shared" si="95"/>
        <v>1.0154535530508904</v>
      </c>
      <c r="G133" s="200">
        <f t="shared" si="94"/>
        <v>2.8460716488076798E-2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2.4649837661756955</v>
      </c>
      <c r="C134" s="11">
        <v>3.3176821392571596</v>
      </c>
      <c r="D134" s="11">
        <f t="shared" si="92"/>
        <v>0.85269837308146412</v>
      </c>
      <c r="E134" s="11">
        <v>1.7420664743419967</v>
      </c>
      <c r="F134" s="11">
        <f t="shared" ref="F134:F137" si="96">SUM(D134:E134)</f>
        <v>2.5947648474234608</v>
      </c>
      <c r="G134" s="200">
        <f t="shared" si="94"/>
        <v>3.6281095766613314E-2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0.49034600929207478</v>
      </c>
      <c r="C135" s="11">
        <v>0.51124180968847277</v>
      </c>
      <c r="D135" s="11">
        <f t="shared" si="92"/>
        <v>2.089580039639799E-2</v>
      </c>
      <c r="E135" s="11">
        <v>0.3142300633032647</v>
      </c>
      <c r="F135" s="11">
        <f t="shared" si="96"/>
        <v>0.33512586369966268</v>
      </c>
      <c r="G135" s="200">
        <f t="shared" si="94"/>
        <v>3.3564611988729398E-2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0.32548457750526938</v>
      </c>
      <c r="C136" s="11">
        <v>0.4648802014408614</v>
      </c>
      <c r="D136" s="11">
        <f t="shared" si="92"/>
        <v>0.13939562393559202</v>
      </c>
      <c r="E136" s="11">
        <v>0.27589991588901952</v>
      </c>
      <c r="F136" s="11">
        <f t="shared" si="96"/>
        <v>0.41529553982461154</v>
      </c>
      <c r="G136" s="200">
        <f t="shared" si="94"/>
        <v>4.1777053671338882E-2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0.26837695204546902</v>
      </c>
      <c r="C137" s="11">
        <v>0.37113610841444755</v>
      </c>
      <c r="D137" s="11">
        <f t="shared" si="92"/>
        <v>0.10275915636897853</v>
      </c>
      <c r="E137" s="11">
        <v>0.13723120845755732</v>
      </c>
      <c r="F137" s="11">
        <f t="shared" si="96"/>
        <v>0.23999036482653585</v>
      </c>
      <c r="G137" s="200">
        <f t="shared" si="94"/>
        <v>2.7915538632324655E-2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0.26528572062899286</v>
      </c>
      <c r="C138" s="11">
        <v>0.36108059908006063</v>
      </c>
      <c r="D138" s="11">
        <f t="shared" si="92"/>
        <v>9.5794878451067766E-2</v>
      </c>
      <c r="E138" s="11">
        <v>0.16922293639220698</v>
      </c>
      <c r="F138" s="11">
        <f t="shared" ref="F138" si="97">SUM(D138:E138)</f>
        <v>0.26501781484327475</v>
      </c>
      <c r="G138" s="200">
        <f t="shared" si="94"/>
        <v>3.3440880688814012E-2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0.202972673428365</v>
      </c>
      <c r="C139" s="11">
        <v>0.2975331884806478</v>
      </c>
      <c r="D139" s="11">
        <f t="shared" si="92"/>
        <v>9.4560515052282801E-2</v>
      </c>
      <c r="E139" s="11">
        <v>0.14019664776245866</v>
      </c>
      <c r="F139" s="11">
        <f t="shared" ref="F139" si="98">SUM(D139:E139)</f>
        <v>0.23475716281474146</v>
      </c>
      <c r="G139" s="200">
        <f t="shared" si="94"/>
        <v>3.563024571910467E-2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2.6683899616497029</v>
      </c>
      <c r="C140" s="11">
        <v>2.8593278592718985</v>
      </c>
      <c r="D140" s="11">
        <f>C140-B140</f>
        <v>0.1909378976221956</v>
      </c>
      <c r="E140" s="11">
        <v>1.601433008707654</v>
      </c>
      <c r="F140" s="11">
        <f>SUM(D140:E140)</f>
        <v>1.7923709063298496</v>
      </c>
      <c r="G140" s="200">
        <f t="shared" si="94"/>
        <v>3.183606823891183E-2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0.44878180597013662</v>
      </c>
      <c r="C141" s="11">
        <v>0.65100738626400789</v>
      </c>
      <c r="D141" s="11">
        <f t="shared" ref="D141:D147" si="99">C141-B141</f>
        <v>0.20222558029387128</v>
      </c>
      <c r="E141" s="11">
        <v>0.3294298962917489</v>
      </c>
      <c r="F141" s="11">
        <f t="shared" ref="F141:F142" si="100">SUM(D141:E141)</f>
        <v>0.53165547658562018</v>
      </c>
      <c r="G141" s="200">
        <f t="shared" si="94"/>
        <v>3.7379116650197108E-2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1.6379024821975161E-2</v>
      </c>
      <c r="C142" s="11">
        <v>1.7400427647454308E-2</v>
      </c>
      <c r="D142" s="11">
        <f t="shared" si="99"/>
        <v>1.021402825479148E-3</v>
      </c>
      <c r="E142" s="11">
        <v>8.9434948572792942E-3</v>
      </c>
      <c r="F142" s="11">
        <f t="shared" si="100"/>
        <v>9.9648976827584421E-3</v>
      </c>
      <c r="G142" s="200">
        <f t="shared" si="94"/>
        <v>2.9472125049471831E-2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0.88840161731690737</v>
      </c>
      <c r="C143" s="11">
        <v>1.1995051693784908</v>
      </c>
      <c r="D143" s="11">
        <f t="shared" si="99"/>
        <v>0.31110355206158347</v>
      </c>
      <c r="E143" s="11">
        <v>0.54378445207813741</v>
      </c>
      <c r="F143" s="11">
        <f t="shared" ref="F143:F144" si="101">SUM(D143:E143)</f>
        <v>0.85488800413972088</v>
      </c>
      <c r="G143" s="200">
        <f t="shared" si="94"/>
        <v>3.234772956032117E-2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0.31338946546918778</v>
      </c>
      <c r="C144" s="11">
        <v>0.50813469002445844</v>
      </c>
      <c r="D144" s="11">
        <f t="shared" si="99"/>
        <v>0.19474522455527066</v>
      </c>
      <c r="E144" s="11">
        <v>0.21776861667989234</v>
      </c>
      <c r="F144" s="11">
        <f t="shared" si="101"/>
        <v>0.41251384123516299</v>
      </c>
      <c r="G144" s="200">
        <f t="shared" si="94"/>
        <v>3.5800127241200519E-2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0.19895530836455222</v>
      </c>
      <c r="C145" s="11">
        <v>0.35590900872867476</v>
      </c>
      <c r="D145" s="11">
        <f t="shared" si="99"/>
        <v>0.15695370036412254</v>
      </c>
      <c r="E145" s="11">
        <v>0.13373467364031608</v>
      </c>
      <c r="F145" s="11">
        <f t="shared" ref="F145:F146" si="102">SUM(D145:E145)</f>
        <v>0.29068837400443859</v>
      </c>
      <c r="G145" s="200">
        <f t="shared" si="94"/>
        <v>3.4869560421681767E-2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0.26034512435377827</v>
      </c>
      <c r="C146" s="11">
        <v>0.42310374380669435</v>
      </c>
      <c r="D146" s="11">
        <f t="shared" si="99"/>
        <v>0.16275861945291609</v>
      </c>
      <c r="E146" s="11">
        <v>0.21935320534684161</v>
      </c>
      <c r="F146" s="11">
        <f t="shared" si="102"/>
        <v>0.38211182479975769</v>
      </c>
      <c r="G146" s="200">
        <f t="shared" si="94"/>
        <v>4.1584680766416193E-2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0.15774477626814626</v>
      </c>
      <c r="C147" s="11">
        <v>0.63731920235521822</v>
      </c>
      <c r="D147" s="11">
        <f t="shared" si="99"/>
        <v>0.47957442608707196</v>
      </c>
      <c r="E147" s="11">
        <v>0.32771721390759734</v>
      </c>
      <c r="F147" s="11">
        <f t="shared" ref="F147" si="103">SUM(D147:E147)</f>
        <v>0.80729163999466924</v>
      </c>
      <c r="G147" s="200">
        <f t="shared" si="94"/>
        <v>7.7821104246558193E-2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1.0253663340424399</v>
      </c>
      <c r="C148" s="11">
        <v>1.5852907469377493</v>
      </c>
      <c r="D148" s="11">
        <f t="shared" ref="D148" si="104">C148-B148</f>
        <v>0.55992441289530936</v>
      </c>
      <c r="E148" s="11">
        <v>0.75498847088573318</v>
      </c>
      <c r="F148" s="11">
        <f t="shared" ref="F148" si="105">SUM(D148:E148)</f>
        <v>1.3149128837810427</v>
      </c>
      <c r="G148" s="200">
        <f t="shared" ref="G148:G149" si="106">IF(B148&gt;0,(1+(E148/B148))^(1/($C$6-$B$6))-1,0)</f>
        <v>3.746909184188163E-2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19.288179293861482</v>
      </c>
      <c r="C149" s="11">
        <f t="shared" ref="C149:F149" si="107">SUM(C123:C148)</f>
        <v>21.55428190588292</v>
      </c>
      <c r="D149" s="11">
        <f t="shared" si="107"/>
        <v>2.2661026120214407</v>
      </c>
      <c r="E149" s="11">
        <f t="shared" si="107"/>
        <v>10.75564237258318</v>
      </c>
      <c r="F149" s="11">
        <f t="shared" si="107"/>
        <v>13.021744984604622</v>
      </c>
      <c r="G149" s="200">
        <f t="shared" si="106"/>
        <v>2.9985069776458317E-2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1.8454698663867855</v>
      </c>
      <c r="C152" s="11">
        <v>1.7223004225368685</v>
      </c>
      <c r="D152" s="11">
        <f>C152-B152</f>
        <v>-0.1231694438499169</v>
      </c>
      <c r="E152" s="11">
        <v>0.88651883732165071</v>
      </c>
      <c r="F152" s="11">
        <f>SUM(D152:E152)</f>
        <v>0.76334939347173381</v>
      </c>
      <c r="G152" s="200">
        <f>IF(B152&gt;0,(1+(E152/B152))^(1/($C$6-$B$6))-1,0)</f>
        <v>2.6498051673558232E-2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0.70635408718630499</v>
      </c>
      <c r="C153" s="11">
        <v>0.91848593384528776</v>
      </c>
      <c r="D153" s="11">
        <f t="shared" ref="D153:D168" si="110">C153-B153</f>
        <v>0.21213184665898277</v>
      </c>
      <c r="E153" s="11">
        <v>0.48906555030546361</v>
      </c>
      <c r="F153" s="11">
        <f t="shared" ref="F153:F160" si="111">SUM(D153:E153)</f>
        <v>0.70119739696444638</v>
      </c>
      <c r="G153" s="200">
        <f t="shared" ref="G153:G155" si="112">IF(B153&gt;0,(1+(E153/B153))^(1/($C$6-$B$6))-1,0)</f>
        <v>3.5698136634135347E-2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1.9579748512517685</v>
      </c>
      <c r="C154" s="11">
        <v>2.163630515593296</v>
      </c>
      <c r="D154" s="11">
        <f t="shared" si="110"/>
        <v>0.20565566434152749</v>
      </c>
      <c r="E154" s="11">
        <v>0.74514509360932446</v>
      </c>
      <c r="F154" s="11">
        <f t="shared" si="111"/>
        <v>0.95080075795085195</v>
      </c>
      <c r="G154" s="200">
        <f t="shared" si="112"/>
        <v>2.1732513863443881E-2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0.41312059565121706</v>
      </c>
      <c r="C155" s="11">
        <v>0.43512659526123848</v>
      </c>
      <c r="D155" s="11">
        <f t="shared" si="110"/>
        <v>2.2005999610021421E-2</v>
      </c>
      <c r="E155" s="11">
        <v>0.21420625487146108</v>
      </c>
      <c r="F155" s="11">
        <f t="shared" si="111"/>
        <v>0.2362122544814825</v>
      </c>
      <c r="G155" s="200">
        <f t="shared" si="112"/>
        <v>2.8239938697537603E-2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0.13607536248853067</v>
      </c>
      <c r="C156" s="11">
        <v>9.0620222321923585E-2</v>
      </c>
      <c r="D156" s="11">
        <f t="shared" si="110"/>
        <v>-4.545514016660708E-2</v>
      </c>
      <c r="E156" s="11">
        <v>5.1303503067443627E-2</v>
      </c>
      <c r="F156" s="11">
        <f t="shared" si="111"/>
        <v>5.848362900836547E-3</v>
      </c>
      <c r="G156" s="200">
        <f>IF(B156&gt;0,(1+(E156/B156))^(1/($C$6-$B$6))-1,0)</f>
        <v>2.1557320623931897E-2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1.2477316111852406</v>
      </c>
      <c r="C157" s="11">
        <v>1.394060416919733</v>
      </c>
      <c r="D157" s="11">
        <f t="shared" si="110"/>
        <v>0.14632880573449247</v>
      </c>
      <c r="E157" s="11">
        <v>0.63126764184538553</v>
      </c>
      <c r="F157" s="11">
        <f t="shared" si="111"/>
        <v>0.777596447579878</v>
      </c>
      <c r="G157" s="200">
        <f t="shared" ref="G157:G178" si="113">IF(B157&gt;0,(1+(E157/B157))^(1/($C$6-$B$6))-1,0)</f>
        <v>2.7670039315088824E-2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0.71502570176132807</v>
      </c>
      <c r="C158" s="11">
        <v>0.61565350132892183</v>
      </c>
      <c r="D158" s="11">
        <f t="shared" si="110"/>
        <v>-9.9372200432406244E-2</v>
      </c>
      <c r="E158" s="11">
        <v>0.23159938803269411</v>
      </c>
      <c r="F158" s="11">
        <f t="shared" si="111"/>
        <v>0.13222718760028787</v>
      </c>
      <c r="G158" s="200">
        <f t="shared" si="113"/>
        <v>1.8881688748615622E-2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0.31061192496237827</v>
      </c>
      <c r="C159" s="11">
        <v>0.53507660946626379</v>
      </c>
      <c r="D159" s="11">
        <f t="shared" si="110"/>
        <v>0.22446468450388551</v>
      </c>
      <c r="E159" s="11">
        <v>0.2676736328276465</v>
      </c>
      <c r="F159" s="11">
        <f t="shared" si="111"/>
        <v>0.49213831733153202</v>
      </c>
      <c r="G159" s="200">
        <f t="shared" si="113"/>
        <v>4.2305304733775806E-2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0.20610895959513648</v>
      </c>
      <c r="C160" s="11">
        <v>0.20844767519531379</v>
      </c>
      <c r="D160" s="11">
        <f t="shared" si="110"/>
        <v>2.3387156001773157E-3</v>
      </c>
      <c r="E160" s="11">
        <v>6.9353574727160097E-2</v>
      </c>
      <c r="F160" s="11">
        <f t="shared" si="111"/>
        <v>7.1692290327337413E-2</v>
      </c>
      <c r="G160" s="200">
        <f t="shared" si="113"/>
        <v>1.9524604451814698E-2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0.35120918243417959</v>
      </c>
      <c r="C161" s="11">
        <v>0.2908125059398064</v>
      </c>
      <c r="D161" s="11">
        <f t="shared" si="110"/>
        <v>-6.0396676494373192E-2</v>
      </c>
      <c r="E161" s="11">
        <v>0.13734056341528078</v>
      </c>
      <c r="F161" s="11">
        <f t="shared" ref="F161:F162" si="114">SUM(D161:E161)</f>
        <v>7.6943886920907589E-2</v>
      </c>
      <c r="G161" s="200">
        <f t="shared" si="113"/>
        <v>2.2247825263209897E-2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1.3417123166614058</v>
      </c>
      <c r="C162" s="11">
        <v>1.5376200810833498</v>
      </c>
      <c r="D162" s="11">
        <f t="shared" si="110"/>
        <v>0.19590776442194402</v>
      </c>
      <c r="E162" s="11">
        <v>0.67827199588089004</v>
      </c>
      <c r="F162" s="11">
        <f t="shared" si="114"/>
        <v>0.87417976030283406</v>
      </c>
      <c r="G162" s="200">
        <f t="shared" si="113"/>
        <v>2.7651607713588433E-2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2.3684777737346914</v>
      </c>
      <c r="C163" s="11">
        <v>3.0152822448641565</v>
      </c>
      <c r="D163" s="11">
        <f t="shared" si="110"/>
        <v>0.64680447112946515</v>
      </c>
      <c r="E163" s="11">
        <v>1.4815604663299855</v>
      </c>
      <c r="F163" s="11">
        <f t="shared" ref="F163:F166" si="115">SUM(D163:E163)</f>
        <v>2.1283649374594509</v>
      </c>
      <c r="G163" s="200">
        <f t="shared" si="113"/>
        <v>3.2919275543399795E-2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0.38637479922440537</v>
      </c>
      <c r="C164" s="11">
        <v>0.40493154740126552</v>
      </c>
      <c r="D164" s="11">
        <f t="shared" si="110"/>
        <v>1.8556748176860149E-2</v>
      </c>
      <c r="E164" s="11">
        <v>0.22747813884737694</v>
      </c>
      <c r="F164" s="11">
        <f t="shared" si="115"/>
        <v>0.24603488702423709</v>
      </c>
      <c r="G164" s="200">
        <f t="shared" si="113"/>
        <v>3.1344372224978212E-2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0.5280294605599779</v>
      </c>
      <c r="C165" s="11">
        <v>0.77360234692058394</v>
      </c>
      <c r="D165" s="11">
        <f t="shared" si="110"/>
        <v>0.24557288636060604</v>
      </c>
      <c r="E165" s="11">
        <v>0.40183946176652025</v>
      </c>
      <c r="F165" s="11">
        <f t="shared" si="115"/>
        <v>0.64741234812712634</v>
      </c>
      <c r="G165" s="200">
        <f t="shared" si="113"/>
        <v>3.8446767079227229E-2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1.1828811731021824</v>
      </c>
      <c r="C166" s="11">
        <v>1.3964193508355545</v>
      </c>
      <c r="D166" s="11">
        <f t="shared" si="110"/>
        <v>0.21353817773337203</v>
      </c>
      <c r="E166" s="11">
        <v>0.55101058891071375</v>
      </c>
      <c r="F166" s="11">
        <f t="shared" si="115"/>
        <v>0.76454876664408578</v>
      </c>
      <c r="G166" s="200">
        <f t="shared" si="113"/>
        <v>2.5822115205510032E-2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0.40169796786232526</v>
      </c>
      <c r="C167" s="11">
        <v>0.47027191266100349</v>
      </c>
      <c r="D167" s="11">
        <f t="shared" si="110"/>
        <v>6.8573944798678232E-2</v>
      </c>
      <c r="E167" s="11">
        <v>0.22499500452692242</v>
      </c>
      <c r="F167" s="11">
        <f t="shared" ref="F167" si="116">SUM(D167:E167)</f>
        <v>0.29356894932560063</v>
      </c>
      <c r="G167" s="200">
        <f t="shared" si="113"/>
        <v>3.0094367934770716E-2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0.21757914571094078</v>
      </c>
      <c r="C168" s="11">
        <v>0.28812189153199919</v>
      </c>
      <c r="D168" s="11">
        <f t="shared" si="110"/>
        <v>7.0542745821058406E-2</v>
      </c>
      <c r="E168" s="11">
        <v>0.13544793258362217</v>
      </c>
      <c r="F168" s="11">
        <f t="shared" ref="F168" si="117">SUM(D168:E168)</f>
        <v>0.20599067840468058</v>
      </c>
      <c r="G168" s="200">
        <f t="shared" si="113"/>
        <v>3.2791646893556514E-2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1.4546535670393337</v>
      </c>
      <c r="C169" s="11">
        <v>1.6432415406693313</v>
      </c>
      <c r="D169" s="11">
        <f>C169-B169</f>
        <v>0.18858797362999757</v>
      </c>
      <c r="E169" s="11">
        <v>0.91569819389961138</v>
      </c>
      <c r="F169" s="11">
        <f>SUM(D169:E169)</f>
        <v>1.104286167529609</v>
      </c>
      <c r="G169" s="200">
        <f t="shared" si="113"/>
        <v>3.3086964381873418E-2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0.50776429069836304</v>
      </c>
      <c r="C170" s="11">
        <v>0.78072844292379984</v>
      </c>
      <c r="D170" s="11">
        <f t="shared" ref="D170:D176" si="118">C170-B170</f>
        <v>0.2729641522254368</v>
      </c>
      <c r="E170" s="11">
        <v>0.38916782110036247</v>
      </c>
      <c r="F170" s="11">
        <f t="shared" ref="F170:F171" si="119">SUM(D170:E170)</f>
        <v>0.66213197332579932</v>
      </c>
      <c r="G170" s="200">
        <f t="shared" si="113"/>
        <v>3.865941266227324E-2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1.6671047358993038E-2</v>
      </c>
      <c r="C171" s="11">
        <v>1.4879699624441273E-2</v>
      </c>
      <c r="D171" s="11">
        <f t="shared" si="118"/>
        <v>-1.7913477345517653E-3</v>
      </c>
      <c r="E171" s="11">
        <v>9.285935624303996E-3</v>
      </c>
      <c r="F171" s="11">
        <f t="shared" si="119"/>
        <v>7.4945878897522307E-3</v>
      </c>
      <c r="G171" s="200">
        <f t="shared" si="113"/>
        <v>2.995777840467384E-2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0.73822675506792412</v>
      </c>
      <c r="C172" s="11">
        <v>0.94925991162283774</v>
      </c>
      <c r="D172" s="11">
        <f t="shared" si="118"/>
        <v>0.21103315655491361</v>
      </c>
      <c r="E172" s="11">
        <v>0.38359507699696105</v>
      </c>
      <c r="F172" s="11">
        <f t="shared" ref="F172:F173" si="120">SUM(D172:E172)</f>
        <v>0.59462823355187466</v>
      </c>
      <c r="G172" s="200">
        <f t="shared" si="113"/>
        <v>2.8289987569153796E-2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0.4798620763055414</v>
      </c>
      <c r="C173" s="11">
        <v>0.70153123043929255</v>
      </c>
      <c r="D173" s="11">
        <f t="shared" si="118"/>
        <v>0.22166915413375116</v>
      </c>
      <c r="E173" s="11">
        <v>0.28039956904081254</v>
      </c>
      <c r="F173" s="11">
        <f t="shared" si="120"/>
        <v>0.50206872317456375</v>
      </c>
      <c r="G173" s="200">
        <f t="shared" si="113"/>
        <v>3.1153001243799938E-2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0.43526855576763257</v>
      </c>
      <c r="C174" s="11">
        <v>0.7013969123465682</v>
      </c>
      <c r="D174" s="11">
        <f t="shared" si="118"/>
        <v>0.26612835657893563</v>
      </c>
      <c r="E174" s="11">
        <v>0.2817894129848359</v>
      </c>
      <c r="F174" s="11">
        <f t="shared" ref="F174:F175" si="121">SUM(D174:E174)</f>
        <v>0.54791776956377158</v>
      </c>
      <c r="G174" s="200">
        <f t="shared" si="113"/>
        <v>3.3839524272529342E-2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0.43189582776444402</v>
      </c>
      <c r="C175" s="11">
        <v>0.62854948702794244</v>
      </c>
      <c r="D175" s="11">
        <f t="shared" si="118"/>
        <v>0.19665365926349843</v>
      </c>
      <c r="E175" s="11">
        <v>0.34612183533950153</v>
      </c>
      <c r="F175" s="11">
        <f t="shared" si="121"/>
        <v>0.5427754946029999</v>
      </c>
      <c r="G175" s="200">
        <f t="shared" si="113"/>
        <v>4.0017618450105985E-2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0.20570539655334719</v>
      </c>
      <c r="C176" s="11">
        <v>0.74007100231610801</v>
      </c>
      <c r="D176" s="11">
        <f t="shared" si="118"/>
        <v>0.53436560576276082</v>
      </c>
      <c r="E176" s="11">
        <v>0.3517393229904377</v>
      </c>
      <c r="F176" s="11">
        <f t="shared" ref="F176" si="122">SUM(D176:E176)</f>
        <v>0.88610492875319857</v>
      </c>
      <c r="G176" s="200">
        <f t="shared" si="113"/>
        <v>6.8719518988860306E-2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1.0195240615655137</v>
      </c>
      <c r="C177" s="11">
        <v>1.5486767414351537</v>
      </c>
      <c r="D177" s="11">
        <f t="shared" ref="D177" si="123">C177-B177</f>
        <v>0.52915267986963999</v>
      </c>
      <c r="E177" s="11">
        <v>0.75738847964579648</v>
      </c>
      <c r="F177" s="11">
        <f t="shared" ref="F177" si="124">SUM(D177:E177)</f>
        <v>1.2865411595154366</v>
      </c>
      <c r="G177" s="200">
        <f t="shared" si="113"/>
        <v>3.7730476612514829E-2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19.606006357879888</v>
      </c>
      <c r="C178" s="11">
        <f t="shared" ref="C178:F178" si="125">SUM(C152:C177)</f>
        <v>23.968798742112043</v>
      </c>
      <c r="D178" s="11">
        <f t="shared" si="125"/>
        <v>4.362792384232149</v>
      </c>
      <c r="E178" s="11">
        <f t="shared" si="125"/>
        <v>11.139263276492162</v>
      </c>
      <c r="F178" s="11">
        <f t="shared" si="125"/>
        <v>15.502055660724315</v>
      </c>
      <c r="G178" s="200">
        <f t="shared" si="113"/>
        <v>3.0447676869437723E-2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4.517425470398492</v>
      </c>
      <c r="C181" s="11">
        <v>4.3308075072376147</v>
      </c>
      <c r="D181" s="11">
        <f>C181-B181</f>
        <v>-0.18661796316087731</v>
      </c>
      <c r="E181" s="11">
        <v>1.8582691727097762</v>
      </c>
      <c r="F181" s="11">
        <f>SUM(D181:E181)</f>
        <v>1.6716512095488989</v>
      </c>
      <c r="G181" s="200">
        <f>IF(B181&gt;0,(1+(E181/B181))^(1/($C$6-$B$6))-1,0)</f>
        <v>2.3235896813276646E-2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1.7144405088264887</v>
      </c>
      <c r="C182" s="11">
        <v>1.8132480052399291</v>
      </c>
      <c r="D182" s="11">
        <f t="shared" ref="D182:D197" si="128">C182-B182</f>
        <v>9.8807496413440443E-2</v>
      </c>
      <c r="E182" s="11">
        <v>0.81132410945757971</v>
      </c>
      <c r="F182" s="11">
        <f t="shared" ref="F182:F189" si="129">SUM(D182:E182)</f>
        <v>0.91013160587102016</v>
      </c>
      <c r="G182" s="200">
        <f t="shared" ref="G182:G184" si="130">IF(B182&gt;0,(1+(E182/B182))^(1/($C$6-$B$6))-1,0)</f>
        <v>2.6166967129841234E-2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2.9725218837808285</v>
      </c>
      <c r="C183" s="11">
        <v>3.7325040393478699</v>
      </c>
      <c r="D183" s="11">
        <f t="shared" si="128"/>
        <v>0.75998215556704141</v>
      </c>
      <c r="E183" s="11">
        <v>1.0617897272493921</v>
      </c>
      <c r="F183" s="11">
        <f t="shared" si="129"/>
        <v>1.8217718828164335</v>
      </c>
      <c r="G183" s="200">
        <f t="shared" si="130"/>
        <v>2.0570377607620038E-2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1.7879700803425829</v>
      </c>
      <c r="C184" s="11">
        <v>1.7399506775623441</v>
      </c>
      <c r="D184" s="11">
        <f t="shared" si="128"/>
        <v>-4.8019402780238751E-2</v>
      </c>
      <c r="E184" s="11">
        <v>1.0110774122021136</v>
      </c>
      <c r="F184" s="11">
        <f t="shared" si="129"/>
        <v>0.96305800942187481</v>
      </c>
      <c r="G184" s="200">
        <f t="shared" si="130"/>
        <v>3.0330765596273013E-2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0.61024278870872983</v>
      </c>
      <c r="C185" s="11">
        <v>0.55996361071948708</v>
      </c>
      <c r="D185" s="11">
        <f t="shared" si="128"/>
        <v>-5.0279177989242752E-2</v>
      </c>
      <c r="E185" s="11">
        <v>0.2464088594456634</v>
      </c>
      <c r="F185" s="11">
        <f t="shared" si="129"/>
        <v>0.19612968145642065</v>
      </c>
      <c r="G185" s="200">
        <f>IF(B185&gt;0,(1+(E185/B185))^(1/($C$6-$B$6))-1,0)</f>
        <v>2.2869211736670669E-2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3.0540392451166696</v>
      </c>
      <c r="C186" s="11">
        <v>3.5919189531833826</v>
      </c>
      <c r="D186" s="11">
        <f t="shared" si="128"/>
        <v>0.53787970806671304</v>
      </c>
      <c r="E186" s="11">
        <v>1.4072248714620725</v>
      </c>
      <c r="F186" s="11">
        <f t="shared" si="129"/>
        <v>1.9451045795287856</v>
      </c>
      <c r="G186" s="200">
        <f t="shared" ref="G186:G205" si="131">IF(B186&gt;0,(1+(E186/B186))^(1/($C$6-$B$6))-1,0)</f>
        <v>2.5586325096738971E-2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1.2107988923583588</v>
      </c>
      <c r="C187" s="11">
        <v>0.94531197359784325</v>
      </c>
      <c r="D187" s="11">
        <f t="shared" si="128"/>
        <v>-0.26548691876051556</v>
      </c>
      <c r="E187" s="11">
        <v>0.35680103879718522</v>
      </c>
      <c r="F187" s="11">
        <f t="shared" si="129"/>
        <v>9.1314120036669666E-2</v>
      </c>
      <c r="G187" s="200">
        <f t="shared" si="131"/>
        <v>1.7366769475421817E-2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1.2472011805448406</v>
      </c>
      <c r="C188" s="11">
        <v>2.3295548531524362</v>
      </c>
      <c r="D188" s="11">
        <f t="shared" si="128"/>
        <v>1.0823536726075955</v>
      </c>
      <c r="E188" s="11">
        <v>1.206919262219238</v>
      </c>
      <c r="F188" s="11">
        <f t="shared" si="129"/>
        <v>2.2892729348268333</v>
      </c>
      <c r="G188" s="200">
        <f t="shared" si="131"/>
        <v>4.6158024552339416E-2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0.66353785762245476</v>
      </c>
      <c r="C189" s="11">
        <v>0.51904902799629216</v>
      </c>
      <c r="D189" s="11">
        <f t="shared" si="128"/>
        <v>-0.14448882962616261</v>
      </c>
      <c r="E189" s="11">
        <v>0.14244242817177555</v>
      </c>
      <c r="F189" s="11">
        <f t="shared" si="129"/>
        <v>-2.046401454387059E-3</v>
      </c>
      <c r="G189" s="200">
        <f t="shared" si="131"/>
        <v>1.3049300147726317E-2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1.0218261505412543</v>
      </c>
      <c r="C190" s="11">
        <v>0.95066400195566869</v>
      </c>
      <c r="D190" s="11">
        <f t="shared" si="128"/>
        <v>-7.1162148585585561E-2</v>
      </c>
      <c r="E190" s="11">
        <v>0.35515365134968657</v>
      </c>
      <c r="F190" s="11">
        <f t="shared" ref="F190:F191" si="132">SUM(D190:E190)</f>
        <v>0.28399150276410101</v>
      </c>
      <c r="G190" s="200">
        <f t="shared" si="131"/>
        <v>2.0085804090425485E-2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3.8929530728879618</v>
      </c>
      <c r="C191" s="11">
        <v>3.8751490656266148</v>
      </c>
      <c r="D191" s="11">
        <f t="shared" si="128"/>
        <v>-1.780400726134701E-2</v>
      </c>
      <c r="E191" s="11">
        <v>1.613228145168621</v>
      </c>
      <c r="F191" s="11">
        <f t="shared" si="132"/>
        <v>1.595424137907274</v>
      </c>
      <c r="G191" s="200">
        <f t="shared" si="131"/>
        <v>2.3382741790700878E-2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6.8486875556202076</v>
      </c>
      <c r="C192" s="11">
        <v>6.5175135449240287</v>
      </c>
      <c r="D192" s="11">
        <f t="shared" si="128"/>
        <v>-0.33117401069617891</v>
      </c>
      <c r="E192" s="11">
        <v>3.1512406557376171</v>
      </c>
      <c r="F192" s="11">
        <f t="shared" ref="F192:F195" si="133">SUM(D192:E192)</f>
        <v>2.8200666450414382</v>
      </c>
      <c r="G192" s="200">
        <f t="shared" si="131"/>
        <v>2.5555816062334147E-2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1.2468871294130275</v>
      </c>
      <c r="C193" s="11">
        <v>0.37344071572240767</v>
      </c>
      <c r="D193" s="11">
        <f t="shared" si="128"/>
        <v>-0.87344641369061982</v>
      </c>
      <c r="E193" s="11">
        <v>0.44770189779353003</v>
      </c>
      <c r="F193" s="11">
        <f t="shared" si="133"/>
        <v>-0.42574451589708978</v>
      </c>
      <c r="G193" s="200">
        <f t="shared" si="131"/>
        <v>2.0663262558430873E-2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0.88585583897208675</v>
      </c>
      <c r="C194" s="11">
        <v>0.91564408169020861</v>
      </c>
      <c r="D194" s="11">
        <f t="shared" si="128"/>
        <v>2.978824271812186E-2</v>
      </c>
      <c r="E194" s="11">
        <v>0.49079855447151199</v>
      </c>
      <c r="F194" s="11">
        <f t="shared" si="133"/>
        <v>0.52058679718963385</v>
      </c>
      <c r="G194" s="200">
        <f t="shared" si="131"/>
        <v>2.9826646434973458E-2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6.2712824378786198</v>
      </c>
      <c r="C195" s="11">
        <v>6.1824355889299936</v>
      </c>
      <c r="D195" s="11">
        <f t="shared" si="128"/>
        <v>-8.8846848948626267E-2</v>
      </c>
      <c r="E195" s="11">
        <v>2.1933728317132686</v>
      </c>
      <c r="F195" s="11">
        <f t="shared" si="133"/>
        <v>2.1045259827646423</v>
      </c>
      <c r="G195" s="200">
        <f t="shared" si="131"/>
        <v>2.0195791593350387E-2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4.1231139393807181</v>
      </c>
      <c r="C196" s="11">
        <v>3.6675658165918574</v>
      </c>
      <c r="D196" s="11">
        <f t="shared" si="128"/>
        <v>-0.4555481227888607</v>
      </c>
      <c r="E196" s="11">
        <v>1.512274992157844</v>
      </c>
      <c r="F196" s="11">
        <f t="shared" ref="F196" si="134">SUM(D196:E196)</f>
        <v>1.0567268693689833</v>
      </c>
      <c r="G196" s="200">
        <f t="shared" si="131"/>
        <v>2.1048967629278215E-2</v>
      </c>
    </row>
    <row r="197" spans="1:14" x14ac:dyDescent="0.2">
      <c r="A197" t="str">
        <f t="shared" si="127"/>
        <v>54 Textiles, printing and other skilled trades</v>
      </c>
      <c r="B197" s="11">
        <v>1.4327620509194023</v>
      </c>
      <c r="C197" s="11">
        <v>1.7343554484367092</v>
      </c>
      <c r="D197" s="11">
        <f t="shared" si="128"/>
        <v>0.30159339751730685</v>
      </c>
      <c r="E197" s="11">
        <v>0.67325710560488738</v>
      </c>
      <c r="F197" s="11">
        <f t="shared" ref="F197" si="135">SUM(D197:E197)</f>
        <v>0.97485050312219423</v>
      </c>
      <c r="G197" s="200">
        <f t="shared" si="131"/>
        <v>2.6012258936798816E-2</v>
      </c>
    </row>
    <row r="198" spans="1:14" x14ac:dyDescent="0.2">
      <c r="A198" t="str">
        <f t="shared" si="127"/>
        <v>61 Caring personal service occupations</v>
      </c>
      <c r="B198" s="11">
        <v>8.9591106717390421</v>
      </c>
      <c r="C198" s="11">
        <v>10.25814858761481</v>
      </c>
      <c r="D198" s="11">
        <f>C198-B198</f>
        <v>1.2990379158757683</v>
      </c>
      <c r="E198" s="11">
        <v>5.4395581252995848</v>
      </c>
      <c r="F198" s="11">
        <f>SUM(D198:E198)</f>
        <v>6.7385960411753532</v>
      </c>
      <c r="G198" s="200">
        <f t="shared" si="131"/>
        <v>3.2136562249130529E-2</v>
      </c>
    </row>
    <row r="199" spans="1:14" x14ac:dyDescent="0.2">
      <c r="A199" t="str">
        <f t="shared" si="127"/>
        <v>62 Leisure, travel and related personal service occupations</v>
      </c>
      <c r="B199" s="11">
        <v>1.476743116920562</v>
      </c>
      <c r="C199" s="11">
        <v>1.2070756032365755</v>
      </c>
      <c r="D199" s="11">
        <f t="shared" ref="D199:D205" si="136">C199-B199</f>
        <v>-0.26966751368398656</v>
      </c>
      <c r="E199" s="11">
        <v>0.58685906546344568</v>
      </c>
      <c r="F199" s="11">
        <f t="shared" ref="F199:F200" si="137">SUM(D199:E199)</f>
        <v>0.31719155177945912</v>
      </c>
      <c r="G199" s="200">
        <f t="shared" si="131"/>
        <v>2.2558276505344477E-2</v>
      </c>
    </row>
    <row r="200" spans="1:14" x14ac:dyDescent="0.2">
      <c r="A200" t="str">
        <f t="shared" si="127"/>
        <v>63 Community and civil enforcement occupations</v>
      </c>
      <c r="B200" s="11">
        <v>5.305961776795888E-2</v>
      </c>
      <c r="C200" s="11">
        <v>4.1526966613184758E-2</v>
      </c>
      <c r="D200" s="11">
        <f t="shared" si="136"/>
        <v>-1.1532651154774122E-2</v>
      </c>
      <c r="E200" s="11">
        <v>1.4664721609291729E-2</v>
      </c>
      <c r="F200" s="11">
        <f t="shared" si="137"/>
        <v>3.1320704545176065E-3</v>
      </c>
      <c r="G200" s="200">
        <f t="shared" si="131"/>
        <v>1.6401687331324188E-2</v>
      </c>
    </row>
    <row r="201" spans="1:14" x14ac:dyDescent="0.2">
      <c r="A201" t="str">
        <f t="shared" si="127"/>
        <v>71 Sales occupations</v>
      </c>
      <c r="B201" s="11">
        <v>5.1576536271887008</v>
      </c>
      <c r="C201" s="11">
        <v>5.4254539698815769</v>
      </c>
      <c r="D201" s="11">
        <f t="shared" si="136"/>
        <v>0.26780034269287611</v>
      </c>
      <c r="E201" s="11">
        <v>2.3441689143030646</v>
      </c>
      <c r="F201" s="11">
        <f t="shared" ref="F201:F202" si="138">SUM(D201:E201)</f>
        <v>2.6119692569959407</v>
      </c>
      <c r="G201" s="200">
        <f t="shared" si="131"/>
        <v>2.5292170393597324E-2</v>
      </c>
    </row>
    <row r="202" spans="1:14" x14ac:dyDescent="0.2">
      <c r="A202" t="str">
        <f t="shared" si="127"/>
        <v>72 Customer service occupations</v>
      </c>
      <c r="B202" s="11">
        <v>1.5101557779087551</v>
      </c>
      <c r="C202" s="11">
        <v>1.97664541442893</v>
      </c>
      <c r="D202" s="11">
        <f t="shared" si="136"/>
        <v>0.46648963652017494</v>
      </c>
      <c r="E202" s="11">
        <v>0.74756679004126092</v>
      </c>
      <c r="F202" s="11">
        <f t="shared" si="138"/>
        <v>1.2140564265614358</v>
      </c>
      <c r="G202" s="200">
        <f t="shared" si="131"/>
        <v>2.717219564161244E-2</v>
      </c>
    </row>
    <row r="203" spans="1:14" x14ac:dyDescent="0.2">
      <c r="A203" t="str">
        <f t="shared" si="127"/>
        <v>81 Process, plant and machine operatives</v>
      </c>
      <c r="B203" s="11">
        <v>2.9126236955008427</v>
      </c>
      <c r="C203" s="11">
        <v>3.928574393624034</v>
      </c>
      <c r="D203" s="11">
        <f t="shared" si="136"/>
        <v>1.0159506981231914</v>
      </c>
      <c r="E203" s="11">
        <v>1.3413360419687657</v>
      </c>
      <c r="F203" s="11">
        <f t="shared" ref="F203:F204" si="139">SUM(D203:E203)</f>
        <v>2.3572867400919568</v>
      </c>
      <c r="G203" s="200">
        <f t="shared" si="131"/>
        <v>2.5574623947316244E-2</v>
      </c>
    </row>
    <row r="204" spans="1:14" x14ac:dyDescent="0.2">
      <c r="A204" t="str">
        <f t="shared" si="127"/>
        <v>82 Transport and mobile machine drivers and operatives</v>
      </c>
      <c r="B204" s="11">
        <v>2.3889332732689099</v>
      </c>
      <c r="C204" s="11">
        <v>3.3106378636301232</v>
      </c>
      <c r="D204" s="11">
        <f t="shared" si="136"/>
        <v>0.92170459036121333</v>
      </c>
      <c r="E204" s="11">
        <v>1.498939010341571</v>
      </c>
      <c r="F204" s="11">
        <f t="shared" si="139"/>
        <v>2.4206436007027845</v>
      </c>
      <c r="G204" s="200">
        <f t="shared" si="131"/>
        <v>3.300049914556924E-2</v>
      </c>
    </row>
    <row r="205" spans="1:14" x14ac:dyDescent="0.2">
      <c r="A205" t="str">
        <f t="shared" si="127"/>
        <v>91 Elementary trades and related occupations</v>
      </c>
      <c r="B205" s="11">
        <v>0.88698134128726924</v>
      </c>
      <c r="C205" s="11">
        <v>2.2315277824388713</v>
      </c>
      <c r="D205" s="11">
        <f t="shared" si="136"/>
        <v>1.3445464411516022</v>
      </c>
      <c r="E205" s="11">
        <v>0.78906475927812014</v>
      </c>
      <c r="F205" s="11">
        <f t="shared" ref="F205" si="140">SUM(D205:E205)</f>
        <v>2.1336112004297223</v>
      </c>
      <c r="G205" s="200">
        <f t="shared" si="131"/>
        <v>4.3337374683983576E-2</v>
      </c>
    </row>
    <row r="206" spans="1:14" x14ac:dyDescent="0.2">
      <c r="A206" t="str">
        <f t="shared" si="127"/>
        <v>92 Elementary administration and service occupations</v>
      </c>
      <c r="B206" s="11">
        <v>4.8157752461970533</v>
      </c>
      <c r="C206" s="11">
        <v>3.9804866478643044</v>
      </c>
      <c r="D206" s="11">
        <f t="shared" ref="D206" si="141">C206-B206</f>
        <v>-0.83528859833274893</v>
      </c>
      <c r="E206" s="11">
        <v>2.0831511158915235</v>
      </c>
      <c r="F206" s="11">
        <f t="shared" ref="F206" si="142">SUM(D206:E206)</f>
        <v>1.2478625175587745</v>
      </c>
      <c r="G206" s="200">
        <f t="shared" ref="G206:G207" si="143">IF(B206&gt;0,(1+(E206/B206))^(1/($C$6-$B$6))-1,0)</f>
        <v>2.4254042337423787E-2</v>
      </c>
    </row>
    <row r="207" spans="1:14" x14ac:dyDescent="0.2">
      <c r="A207" t="str">
        <f t="shared" si="127"/>
        <v>All occupations</v>
      </c>
      <c r="B207" s="11">
        <f>SUM(B181:B206)</f>
        <v>71.662582451091794</v>
      </c>
      <c r="C207" s="11">
        <f t="shared" ref="C207:F207" si="144">SUM(C181:C206)</f>
        <v>76.139154141247104</v>
      </c>
      <c r="D207" s="11">
        <f t="shared" si="144"/>
        <v>4.4765716901552803</v>
      </c>
      <c r="E207" s="11">
        <f t="shared" si="144"/>
        <v>33.384593259908392</v>
      </c>
      <c r="F207" s="11">
        <f t="shared" si="144"/>
        <v>37.86116495006366</v>
      </c>
      <c r="G207" s="200">
        <f t="shared" si="143"/>
        <v>2.5823857196211941E-2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3.5371144782100692</v>
      </c>
      <c r="C210" s="11">
        <v>2.8182139421628496</v>
      </c>
      <c r="D210" s="11">
        <f>C210-B210</f>
        <v>-0.7189005360472196</v>
      </c>
      <c r="E210" s="11">
        <v>1.4894571605601656</v>
      </c>
      <c r="F210" s="11">
        <f>SUM(D210:E210)</f>
        <v>0.77055662451294604</v>
      </c>
      <c r="G210" s="200">
        <f>IF(B210&gt;0,(1+(E210/B210))^(1/($C$6-$B$6))-1,0)</f>
        <v>2.3705061814515593E-2</v>
      </c>
    </row>
    <row r="211" spans="1:7" x14ac:dyDescent="0.2">
      <c r="A211" t="str">
        <f t="shared" si="146"/>
        <v>12 Other managers and proprietors</v>
      </c>
      <c r="B211" s="11">
        <v>1.9558613509753298</v>
      </c>
      <c r="C211" s="11">
        <v>2.0216738528228353</v>
      </c>
      <c r="D211" s="11">
        <f t="shared" ref="D211:D226" si="147">C211-B211</f>
        <v>6.5812501847505533E-2</v>
      </c>
      <c r="E211" s="11">
        <v>1.1752558806675886</v>
      </c>
      <c r="F211" s="11">
        <f t="shared" ref="F211:F218" si="148">SUM(D211:E211)</f>
        <v>1.2410683825150941</v>
      </c>
      <c r="G211" s="200">
        <f t="shared" ref="G211:G213" si="149">IF(B211&gt;0,(1+(E211/B211))^(1/($C$6-$B$6))-1,0)</f>
        <v>3.1867856928876392E-2</v>
      </c>
    </row>
    <row r="212" spans="1:7" x14ac:dyDescent="0.2">
      <c r="A212" t="str">
        <f t="shared" si="146"/>
        <v>21 Science, research, engineering and technology professionals</v>
      </c>
      <c r="B212" s="11">
        <v>2.0806238862925621</v>
      </c>
      <c r="C212" s="11">
        <v>2.3650111774502727</v>
      </c>
      <c r="D212" s="11">
        <f t="shared" si="147"/>
        <v>0.28438729115771055</v>
      </c>
      <c r="E212" s="11">
        <v>0.83170034635893364</v>
      </c>
      <c r="F212" s="11">
        <f t="shared" si="148"/>
        <v>1.1160876375166442</v>
      </c>
      <c r="G212" s="200">
        <f t="shared" si="149"/>
        <v>2.2672103936719257E-2</v>
      </c>
    </row>
    <row r="213" spans="1:7" x14ac:dyDescent="0.2">
      <c r="A213" t="str">
        <f t="shared" si="146"/>
        <v>22 Health professionals</v>
      </c>
      <c r="B213" s="11">
        <v>1.2975838350379072</v>
      </c>
      <c r="C213" s="11">
        <v>1.0668473571197588</v>
      </c>
      <c r="D213" s="11">
        <f t="shared" si="147"/>
        <v>-0.23073647791814844</v>
      </c>
      <c r="E213" s="11">
        <v>0.64634514007536203</v>
      </c>
      <c r="F213" s="11">
        <f t="shared" si="148"/>
        <v>0.41560866215721359</v>
      </c>
      <c r="G213" s="200">
        <f t="shared" si="149"/>
        <v>2.7313505975682606E-2</v>
      </c>
    </row>
    <row r="214" spans="1:7" x14ac:dyDescent="0.2">
      <c r="A214" t="str">
        <f t="shared" si="146"/>
        <v>23 Teaching and other educational professionals</v>
      </c>
      <c r="B214" s="11">
        <v>0.45355541955662254</v>
      </c>
      <c r="C214" s="11">
        <v>0.32768162376033333</v>
      </c>
      <c r="D214" s="11">
        <f t="shared" si="147"/>
        <v>-0.12587379579628921</v>
      </c>
      <c r="E214" s="11">
        <v>0.20078718524981312</v>
      </c>
      <c r="F214" s="11">
        <f t="shared" si="148"/>
        <v>7.491338945352391E-2</v>
      </c>
      <c r="G214" s="200">
        <f>IF(B214&gt;0,(1+(E214/B214))^(1/($C$6-$B$6))-1,0)</f>
        <v>2.4735202896708053E-2</v>
      </c>
    </row>
    <row r="215" spans="1:7" x14ac:dyDescent="0.2">
      <c r="A215" t="str">
        <f t="shared" si="146"/>
        <v>24 Business, media and public service professionals</v>
      </c>
      <c r="B215" s="11">
        <v>2.0030521607011136</v>
      </c>
      <c r="C215" s="11">
        <v>1.8408758511762886</v>
      </c>
      <c r="D215" s="11">
        <f t="shared" si="147"/>
        <v>-0.16217630952482498</v>
      </c>
      <c r="E215" s="11">
        <v>0.84881435491938251</v>
      </c>
      <c r="F215" s="11">
        <f t="shared" si="148"/>
        <v>0.68663804539455753</v>
      </c>
      <c r="G215" s="200">
        <f t="shared" ref="G215:G234" si="150">IF(B215&gt;0,(1+(E215/B215))^(1/($C$6-$B$6))-1,0)</f>
        <v>2.3833012923910601E-2</v>
      </c>
    </row>
    <row r="216" spans="1:7" x14ac:dyDescent="0.2">
      <c r="A216" t="str">
        <f t="shared" si="146"/>
        <v>31 Science, engineering and technology associate professionals</v>
      </c>
      <c r="B216" s="11">
        <v>0.96799360520982436</v>
      </c>
      <c r="C216" s="11">
        <v>0.90585406317876993</v>
      </c>
      <c r="D216" s="11">
        <f t="shared" si="147"/>
        <v>-6.2139542031054429E-2</v>
      </c>
      <c r="E216" s="11">
        <v>0.3509075586154598</v>
      </c>
      <c r="F216" s="11">
        <f t="shared" si="148"/>
        <v>0.28876801658440537</v>
      </c>
      <c r="G216" s="200">
        <f t="shared" si="150"/>
        <v>2.0836016641174293E-2</v>
      </c>
    </row>
    <row r="217" spans="1:7" x14ac:dyDescent="0.2">
      <c r="A217" t="str">
        <f t="shared" si="146"/>
        <v>32 Health and social care associate professionals</v>
      </c>
      <c r="B217" s="11">
        <v>0.88537007271795842</v>
      </c>
      <c r="C217" s="11">
        <v>1.2279295504520849</v>
      </c>
      <c r="D217" s="11">
        <f t="shared" si="147"/>
        <v>0.34255947773412643</v>
      </c>
      <c r="E217" s="11">
        <v>0.72509918247287808</v>
      </c>
      <c r="F217" s="11">
        <f t="shared" si="148"/>
        <v>1.0676586602070044</v>
      </c>
      <c r="G217" s="200">
        <f t="shared" si="150"/>
        <v>4.0691098901247447E-2</v>
      </c>
    </row>
    <row r="218" spans="1:7" x14ac:dyDescent="0.2">
      <c r="A218" t="str">
        <f t="shared" si="146"/>
        <v>33 Protective service occupations</v>
      </c>
      <c r="B218" s="11">
        <v>0.82231207638892201</v>
      </c>
      <c r="C218" s="11">
        <v>0.56468253544092695</v>
      </c>
      <c r="D218" s="11">
        <f t="shared" si="147"/>
        <v>-0.25762954094799506</v>
      </c>
      <c r="E218" s="11">
        <v>0.20444233273613102</v>
      </c>
      <c r="F218" s="11">
        <f t="shared" si="148"/>
        <v>-5.318720821186404E-2</v>
      </c>
      <c r="G218" s="200">
        <f t="shared" si="150"/>
        <v>1.491263808790988E-2</v>
      </c>
    </row>
    <row r="219" spans="1:7" x14ac:dyDescent="0.2">
      <c r="A219" t="str">
        <f t="shared" si="146"/>
        <v>34 Culture, media and sports occupations</v>
      </c>
      <c r="B219" s="11">
        <v>0.47424364079211345</v>
      </c>
      <c r="C219" s="11">
        <v>0.28593272278781223</v>
      </c>
      <c r="D219" s="11">
        <f t="shared" si="147"/>
        <v>-0.18831091800430122</v>
      </c>
      <c r="E219" s="11">
        <v>0.13560030708945017</v>
      </c>
      <c r="F219" s="11">
        <f t="shared" ref="F219:F220" si="151">SUM(D219:E219)</f>
        <v>-5.2710610914851047E-2</v>
      </c>
      <c r="G219" s="200">
        <f t="shared" si="150"/>
        <v>1.6906789140110678E-2</v>
      </c>
    </row>
    <row r="220" spans="1:7" x14ac:dyDescent="0.2">
      <c r="A220" t="str">
        <f t="shared" si="146"/>
        <v>35 Business and public service associate professionals</v>
      </c>
      <c r="B220" s="11">
        <v>3.0075346948239079</v>
      </c>
      <c r="C220" s="11">
        <v>2.532071621984453</v>
      </c>
      <c r="D220" s="11">
        <f t="shared" si="147"/>
        <v>-0.47546307283945488</v>
      </c>
      <c r="E220" s="11">
        <v>1.1732138544926272</v>
      </c>
      <c r="F220" s="11">
        <f t="shared" si="151"/>
        <v>0.69775078165317228</v>
      </c>
      <c r="G220" s="200">
        <f t="shared" si="150"/>
        <v>2.2200824173342015E-2</v>
      </c>
    </row>
    <row r="221" spans="1:7" x14ac:dyDescent="0.2">
      <c r="A221" t="str">
        <f t="shared" si="146"/>
        <v>41 Administrative occupations</v>
      </c>
      <c r="B221" s="11">
        <v>7.6160419497707004</v>
      </c>
      <c r="C221" s="11">
        <v>5.8783864954788232</v>
      </c>
      <c r="D221" s="11">
        <f t="shared" si="147"/>
        <v>-1.7376554542918772</v>
      </c>
      <c r="E221" s="11">
        <v>3.2562870407029849</v>
      </c>
      <c r="F221" s="11">
        <f t="shared" ref="F221:F224" si="152">SUM(D221:E221)</f>
        <v>1.5186315864111077</v>
      </c>
      <c r="G221" s="200">
        <f t="shared" si="150"/>
        <v>2.401476153688975E-2</v>
      </c>
    </row>
    <row r="222" spans="1:7" x14ac:dyDescent="0.2">
      <c r="A222" t="str">
        <f t="shared" si="146"/>
        <v>42 Secretarial and related occupations</v>
      </c>
      <c r="B222" s="11">
        <v>1.4638861158491339</v>
      </c>
      <c r="C222" s="11">
        <v>0.28913932962455546</v>
      </c>
      <c r="D222" s="11">
        <f t="shared" si="147"/>
        <v>-1.1747467862245784</v>
      </c>
      <c r="E222" s="11">
        <v>0.40009742495257</v>
      </c>
      <c r="F222" s="11">
        <f t="shared" si="152"/>
        <v>-0.77464936127200845</v>
      </c>
      <c r="G222" s="200">
        <f t="shared" si="150"/>
        <v>1.6238518824069681E-2</v>
      </c>
    </row>
    <row r="223" spans="1:7" x14ac:dyDescent="0.2">
      <c r="A223" t="str">
        <f t="shared" si="146"/>
        <v>51 Skilled agricultural and related trades</v>
      </c>
      <c r="B223" s="11">
        <v>1.3854696524819159</v>
      </c>
      <c r="C223" s="11">
        <v>1.3239506922327298</v>
      </c>
      <c r="D223" s="11">
        <f t="shared" si="147"/>
        <v>-6.1518960249186128E-2</v>
      </c>
      <c r="E223" s="11">
        <v>0.80658937084725102</v>
      </c>
      <c r="F223" s="11">
        <f t="shared" si="152"/>
        <v>0.74507041059806489</v>
      </c>
      <c r="G223" s="200">
        <f t="shared" si="150"/>
        <v>3.1059389955288008E-2</v>
      </c>
    </row>
    <row r="224" spans="1:7" x14ac:dyDescent="0.2">
      <c r="A224" t="str">
        <f t="shared" si="146"/>
        <v>52 Skilled metal, electrical and electronic trades</v>
      </c>
      <c r="B224" s="11">
        <v>3.6542809011039106</v>
      </c>
      <c r="C224" s="11">
        <v>3.2682232608519506</v>
      </c>
      <c r="D224" s="11">
        <f t="shared" si="147"/>
        <v>-0.38605764025195999</v>
      </c>
      <c r="E224" s="11">
        <v>1.3494583405127125</v>
      </c>
      <c r="F224" s="11">
        <f t="shared" si="152"/>
        <v>0.96340070026075253</v>
      </c>
      <c r="G224" s="200">
        <f t="shared" si="150"/>
        <v>2.1173452924813319E-2</v>
      </c>
    </row>
    <row r="225" spans="1:7" x14ac:dyDescent="0.2">
      <c r="A225" t="str">
        <f t="shared" si="146"/>
        <v>53 Skilled construction and building trades</v>
      </c>
      <c r="B225" s="11">
        <v>4.0865552380502432</v>
      </c>
      <c r="C225" s="11">
        <v>4.2359330799541199</v>
      </c>
      <c r="D225" s="11">
        <f t="shared" si="147"/>
        <v>0.14937784190387671</v>
      </c>
      <c r="E225" s="11">
        <v>2.0139942069607581</v>
      </c>
      <c r="F225" s="11">
        <f t="shared" ref="F225" si="153">SUM(D225:E225)</f>
        <v>2.1633720488646349</v>
      </c>
      <c r="G225" s="200">
        <f t="shared" si="150"/>
        <v>2.7071721391906944E-2</v>
      </c>
    </row>
    <row r="226" spans="1:7" x14ac:dyDescent="0.2">
      <c r="A226" t="str">
        <f t="shared" si="146"/>
        <v>54 Textiles, printing and other skilled trades</v>
      </c>
      <c r="B226" s="11">
        <v>1.6464870185879226</v>
      </c>
      <c r="C226" s="11">
        <v>1.8369511023928136</v>
      </c>
      <c r="D226" s="11">
        <f t="shared" si="147"/>
        <v>0.19046408380489099</v>
      </c>
      <c r="E226" s="11">
        <v>0.70420327344479849</v>
      </c>
      <c r="F226" s="11">
        <f t="shared" ref="F226" si="154">SUM(D226:E226)</f>
        <v>0.89466735724968949</v>
      </c>
      <c r="G226" s="200">
        <f t="shared" si="150"/>
        <v>2.4021653630320161E-2</v>
      </c>
    </row>
    <row r="227" spans="1:7" x14ac:dyDescent="0.2">
      <c r="A227" t="str">
        <f t="shared" si="146"/>
        <v>61 Caring personal service occupations</v>
      </c>
      <c r="B227" s="11">
        <v>6.2077320924040311</v>
      </c>
      <c r="C227" s="11">
        <v>5.077774404647708</v>
      </c>
      <c r="D227" s="11">
        <f>C227-B227</f>
        <v>-1.1299576877563231</v>
      </c>
      <c r="E227" s="11">
        <v>3.0609641715434819</v>
      </c>
      <c r="F227" s="11">
        <f>SUM(D227:E227)</f>
        <v>1.9310064837871588</v>
      </c>
      <c r="G227" s="200">
        <f t="shared" si="150"/>
        <v>2.7083405262962712E-2</v>
      </c>
    </row>
    <row r="228" spans="1:7" x14ac:dyDescent="0.2">
      <c r="A228" t="str">
        <f t="shared" si="146"/>
        <v>62 Leisure, travel and related personal service occupations</v>
      </c>
      <c r="B228" s="11">
        <v>1.6614388321861884</v>
      </c>
      <c r="C228" s="11">
        <v>1.3424290579420821</v>
      </c>
      <c r="D228" s="11">
        <f t="shared" ref="D228:D234" si="155">C228-B228</f>
        <v>-0.31900977424410626</v>
      </c>
      <c r="E228" s="11">
        <v>0.73756166919823696</v>
      </c>
      <c r="F228" s="11">
        <f t="shared" ref="F228:F229" si="156">SUM(D228:E228)</f>
        <v>0.4185518949541307</v>
      </c>
      <c r="G228" s="200">
        <f t="shared" si="150"/>
        <v>2.4793586516166588E-2</v>
      </c>
    </row>
    <row r="229" spans="1:7" x14ac:dyDescent="0.2">
      <c r="A229" t="str">
        <f t="shared" si="146"/>
        <v>63 Community and civil enforcement occupations</v>
      </c>
      <c r="B229" s="11">
        <v>8.4276732520495209E-2</v>
      </c>
      <c r="C229" s="11">
        <v>6.7867685377543147E-2</v>
      </c>
      <c r="D229" s="11">
        <f t="shared" si="155"/>
        <v>-1.6409047142952063E-2</v>
      </c>
      <c r="E229" s="11">
        <v>3.0967276109538231E-2</v>
      </c>
      <c r="F229" s="11">
        <f t="shared" si="156"/>
        <v>1.4558228966586168E-2</v>
      </c>
      <c r="G229" s="200">
        <f t="shared" si="150"/>
        <v>2.1082213418545548E-2</v>
      </c>
    </row>
    <row r="230" spans="1:7" x14ac:dyDescent="0.2">
      <c r="A230" t="str">
        <f t="shared" si="146"/>
        <v>71 Sales occupations</v>
      </c>
      <c r="B230" s="11">
        <v>4.9651437162476793</v>
      </c>
      <c r="C230" s="11">
        <v>4.5162141920993415</v>
      </c>
      <c r="D230" s="11">
        <f t="shared" si="155"/>
        <v>-0.44892952414833776</v>
      </c>
      <c r="E230" s="11">
        <v>2.358166828773046</v>
      </c>
      <c r="F230" s="11">
        <f t="shared" ref="F230:F231" si="157">SUM(D230:E230)</f>
        <v>1.9092373046247082</v>
      </c>
      <c r="G230" s="200">
        <f t="shared" si="150"/>
        <v>2.6246546077062671E-2</v>
      </c>
    </row>
    <row r="231" spans="1:7" x14ac:dyDescent="0.2">
      <c r="A231" t="str">
        <f t="shared" si="146"/>
        <v>72 Customer service occupations</v>
      </c>
      <c r="B231" s="11">
        <v>1.4792356879992938</v>
      </c>
      <c r="C231" s="11">
        <v>1.6188616384563268</v>
      </c>
      <c r="D231" s="11">
        <f t="shared" si="155"/>
        <v>0.13962595045703297</v>
      </c>
      <c r="E231" s="11">
        <v>0.78683873060779452</v>
      </c>
      <c r="F231" s="11">
        <f t="shared" si="157"/>
        <v>0.92646468106482749</v>
      </c>
      <c r="G231" s="200">
        <f t="shared" si="150"/>
        <v>2.8843029334436165E-2</v>
      </c>
    </row>
    <row r="232" spans="1:7" x14ac:dyDescent="0.2">
      <c r="A232" t="str">
        <f t="shared" si="146"/>
        <v>81 Process, plant and machine operatives</v>
      </c>
      <c r="B232" s="11">
        <v>3.9135670564398204</v>
      </c>
      <c r="C232" s="11">
        <v>4.4113807740206052</v>
      </c>
      <c r="D232" s="11">
        <f t="shared" si="155"/>
        <v>0.49781371758078485</v>
      </c>
      <c r="E232" s="11">
        <v>1.8985793409589291</v>
      </c>
      <c r="F232" s="11">
        <f t="shared" ref="F232:F233" si="158">SUM(D232:E232)</f>
        <v>2.3963930585397142</v>
      </c>
      <c r="G232" s="200">
        <f t="shared" si="150"/>
        <v>2.6717389406397896E-2</v>
      </c>
    </row>
    <row r="233" spans="1:7" x14ac:dyDescent="0.2">
      <c r="A233" t="str">
        <f t="shared" si="146"/>
        <v>82 Transport and mobile machine drivers and operatives</v>
      </c>
      <c r="B233" s="11">
        <v>3.7181928207846955</v>
      </c>
      <c r="C233" s="11">
        <v>4.6635027564740996</v>
      </c>
      <c r="D233" s="11">
        <f t="shared" si="155"/>
        <v>0.94530993568940413</v>
      </c>
      <c r="E233" s="11">
        <v>2.5328090077063807</v>
      </c>
      <c r="F233" s="11">
        <f t="shared" si="158"/>
        <v>3.4781189433957849</v>
      </c>
      <c r="G233" s="200">
        <f t="shared" si="150"/>
        <v>3.524032683669942E-2</v>
      </c>
    </row>
    <row r="234" spans="1:7" x14ac:dyDescent="0.2">
      <c r="A234" t="str">
        <f t="shared" si="146"/>
        <v>91 Elementary trades and related occupations</v>
      </c>
      <c r="B234" s="11">
        <v>1.525924941152184</v>
      </c>
      <c r="C234" s="11">
        <v>3.2936511664908896</v>
      </c>
      <c r="D234" s="11">
        <f t="shared" si="155"/>
        <v>1.7677262253387056</v>
      </c>
      <c r="E234" s="11">
        <v>1.2503508352235433</v>
      </c>
      <c r="F234" s="11">
        <f t="shared" ref="F234" si="159">SUM(D234:E234)</f>
        <v>3.0180770605622489</v>
      </c>
      <c r="G234" s="200">
        <f t="shared" si="150"/>
        <v>4.0707366854871418E-2</v>
      </c>
    </row>
    <row r="235" spans="1:7" x14ac:dyDescent="0.2">
      <c r="A235" t="str">
        <f t="shared" si="146"/>
        <v>92 Elementary administration and service occupations</v>
      </c>
      <c r="B235" s="11">
        <v>8.2424991040966376</v>
      </c>
      <c r="C235" s="11">
        <v>7.7773463384042794</v>
      </c>
      <c r="D235" s="11">
        <f t="shared" ref="D235" si="160">C235-B235</f>
        <v>-0.46515276569235819</v>
      </c>
      <c r="E235" s="11">
        <v>4.1609497479168258</v>
      </c>
      <c r="F235" s="11">
        <f t="shared" ref="F235" si="161">SUM(D235:E235)</f>
        <v>3.6957969822244676</v>
      </c>
      <c r="G235" s="200">
        <f t="shared" ref="G235:G236" si="162">IF(B235&gt;0,(1+(E235/B235))^(1/($C$6-$B$6))-1,0)</f>
        <v>2.7619263302397057E-2</v>
      </c>
    </row>
    <row r="236" spans="1:7" x14ac:dyDescent="0.2">
      <c r="A236" t="str">
        <f t="shared" si="146"/>
        <v>All occupations</v>
      </c>
      <c r="B236" s="11">
        <f>SUM(B210:B235)</f>
        <v>69.135977080381167</v>
      </c>
      <c r="C236" s="11">
        <f t="shared" ref="C236:F236" si="163">SUM(C210:C235)</f>
        <v>65.558386272784261</v>
      </c>
      <c r="D236" s="11">
        <f t="shared" si="163"/>
        <v>-3.5775908075969305</v>
      </c>
      <c r="E236" s="11">
        <f t="shared" si="163"/>
        <v>33.129440568696644</v>
      </c>
      <c r="F236" s="11">
        <f t="shared" si="163"/>
        <v>29.551849761099714</v>
      </c>
      <c r="G236" s="200">
        <f t="shared" si="162"/>
        <v>2.6443335861281669E-2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2.5446718053926065</v>
      </c>
      <c r="C239" s="11">
        <v>1.3957081014349682</v>
      </c>
      <c r="D239" s="11">
        <f>C239-B239</f>
        <v>-1.1489637039576384</v>
      </c>
      <c r="E239" s="11">
        <v>0.81681362167483562</v>
      </c>
      <c r="F239" s="11">
        <f>SUM(D239:E239)</f>
        <v>-0.33215008228280274</v>
      </c>
      <c r="G239" s="200">
        <f>IF(B239&gt;0,(1+(E239/B239))^(1/($C$6-$B$6))-1,0)</f>
        <v>1.8732036133046526E-2</v>
      </c>
    </row>
    <row r="240" spans="1:7" x14ac:dyDescent="0.2">
      <c r="A240" t="str">
        <f t="shared" si="165"/>
        <v>12 Other managers and proprietors</v>
      </c>
      <c r="B240" s="11">
        <v>1.2699967828156098</v>
      </c>
      <c r="C240" s="11">
        <v>0.83508909679154564</v>
      </c>
      <c r="D240" s="11">
        <f t="shared" ref="D240:D255" si="166">C240-B240</f>
        <v>-0.43490768602406416</v>
      </c>
      <c r="E240" s="11">
        <v>0.51974618196226374</v>
      </c>
      <c r="F240" s="11">
        <f t="shared" ref="F240:F247" si="167">SUM(D240:E240)</f>
        <v>8.4838495938199587E-2</v>
      </c>
      <c r="G240" s="200">
        <f t="shared" ref="G240:G242" si="168">IF(B240&gt;0,(1+(E240/B240))^(1/($C$6-$B$6))-1,0)</f>
        <v>2.3134045150174032E-2</v>
      </c>
    </row>
    <row r="241" spans="1:7" x14ac:dyDescent="0.2">
      <c r="A241" t="str">
        <f t="shared" si="165"/>
        <v>21 Science, research, engineering and technology professionals</v>
      </c>
      <c r="B241" s="11">
        <v>1.1827625961634605</v>
      </c>
      <c r="C241" s="11">
        <v>0.88662946584042968</v>
      </c>
      <c r="D241" s="11">
        <f t="shared" si="166"/>
        <v>-0.29613313032303079</v>
      </c>
      <c r="E241" s="11">
        <v>0.34691990028262892</v>
      </c>
      <c r="F241" s="11">
        <f t="shared" si="167"/>
        <v>5.0786769959598133E-2</v>
      </c>
      <c r="G241" s="200">
        <f t="shared" si="168"/>
        <v>1.7295010330417915E-2</v>
      </c>
    </row>
    <row r="242" spans="1:7" x14ac:dyDescent="0.2">
      <c r="A242" t="str">
        <f t="shared" si="165"/>
        <v>22 Health professionals</v>
      </c>
      <c r="B242" s="11">
        <v>0.61038396336804668</v>
      </c>
      <c r="C242" s="11">
        <v>0.24098325989920361</v>
      </c>
      <c r="D242" s="11">
        <f t="shared" si="166"/>
        <v>-0.36940070346884307</v>
      </c>
      <c r="E242" s="11">
        <v>0.18029887393361899</v>
      </c>
      <c r="F242" s="11">
        <f t="shared" si="167"/>
        <v>-0.18910182953522409</v>
      </c>
      <c r="G242" s="200">
        <f t="shared" si="168"/>
        <v>1.7403622950852737E-2</v>
      </c>
    </row>
    <row r="243" spans="1:7" x14ac:dyDescent="0.2">
      <c r="A243" t="str">
        <f t="shared" si="165"/>
        <v>23 Teaching and other educational professionals</v>
      </c>
      <c r="B243" s="11">
        <v>0.31787585540918611</v>
      </c>
      <c r="C243" s="11">
        <v>0.14977746261713326</v>
      </c>
      <c r="D243" s="11">
        <f t="shared" si="166"/>
        <v>-0.16809839279205285</v>
      </c>
      <c r="E243" s="11">
        <v>0.10599569718282412</v>
      </c>
      <c r="F243" s="11">
        <f t="shared" si="167"/>
        <v>-6.2102695609228736E-2</v>
      </c>
      <c r="G243" s="200">
        <f>IF(B243&gt;0,(1+(E243/B243))^(1/($C$6-$B$6))-1,0)</f>
        <v>1.9369844467991726E-2</v>
      </c>
    </row>
    <row r="244" spans="1:7" x14ac:dyDescent="0.2">
      <c r="A244" t="str">
        <f t="shared" si="165"/>
        <v>24 Business, media and public service professionals</v>
      </c>
      <c r="B244" s="11">
        <v>1.2302951226742627</v>
      </c>
      <c r="C244" s="11">
        <v>0.68741526733038294</v>
      </c>
      <c r="D244" s="11">
        <f t="shared" si="166"/>
        <v>-0.54287985534387972</v>
      </c>
      <c r="E244" s="11">
        <v>0.37473606876454735</v>
      </c>
      <c r="F244" s="11">
        <f t="shared" si="167"/>
        <v>-0.16814378657933238</v>
      </c>
      <c r="G244" s="200">
        <f t="shared" ref="G244:G263" si="169">IF(B244&gt;0,(1+(E244/B244))^(1/($C$6-$B$6))-1,0)</f>
        <v>1.788397773078132E-2</v>
      </c>
    </row>
    <row r="245" spans="1:7" x14ac:dyDescent="0.2">
      <c r="A245" t="str">
        <f t="shared" si="165"/>
        <v>31 Science, engineering and technology associate professionals</v>
      </c>
      <c r="B245" s="11">
        <v>0.76751065236993055</v>
      </c>
      <c r="C245" s="11">
        <v>0.47027031078403836</v>
      </c>
      <c r="D245" s="11">
        <f t="shared" si="166"/>
        <v>-0.29724034158589219</v>
      </c>
      <c r="E245" s="11">
        <v>0.20853982957835196</v>
      </c>
      <c r="F245" s="11">
        <f t="shared" si="167"/>
        <v>-8.8700512007540228E-2</v>
      </c>
      <c r="G245" s="200">
        <f>IF(B245&gt;0,(1+(E245/B245))^(1/($C$6-$B$6))-1,0)</f>
        <v>1.6153204867370707E-2</v>
      </c>
    </row>
    <row r="246" spans="1:7" x14ac:dyDescent="0.2">
      <c r="A246" t="str">
        <f t="shared" si="165"/>
        <v>32 Health and social care associate professionals</v>
      </c>
      <c r="B246" s="11">
        <v>0.29316432642777823</v>
      </c>
      <c r="C246" s="11">
        <v>0.21097102921730074</v>
      </c>
      <c r="D246" s="11">
        <f t="shared" si="166"/>
        <v>-8.2193297210477495E-2</v>
      </c>
      <c r="E246" s="11">
        <v>0.13593919806592708</v>
      </c>
      <c r="F246" s="11">
        <f t="shared" si="167"/>
        <v>5.3745900855449585E-2</v>
      </c>
      <c r="G246" s="200">
        <f t="shared" si="169"/>
        <v>2.5722929289419882E-2</v>
      </c>
    </row>
    <row r="247" spans="1:7" x14ac:dyDescent="0.2">
      <c r="A247" t="str">
        <f t="shared" si="165"/>
        <v>33 Protective service occupations</v>
      </c>
      <c r="B247" s="11">
        <v>0.45164453758253942</v>
      </c>
      <c r="C247" s="11">
        <v>0.22694405960473521</v>
      </c>
      <c r="D247" s="11">
        <f t="shared" si="166"/>
        <v>-0.22470047797780421</v>
      </c>
      <c r="E247" s="11">
        <v>0.10674572958085467</v>
      </c>
      <c r="F247" s="11">
        <f t="shared" si="167"/>
        <v>-0.11795474839694954</v>
      </c>
      <c r="G247" s="200">
        <f t="shared" si="169"/>
        <v>1.4244680320151026E-2</v>
      </c>
    </row>
    <row r="248" spans="1:7" x14ac:dyDescent="0.2">
      <c r="A248" t="str">
        <f t="shared" si="165"/>
        <v>34 Culture, media and sports occupations</v>
      </c>
      <c r="B248" s="11">
        <v>0.33759334907834521</v>
      </c>
      <c r="C248" s="11">
        <v>0.11017722464353551</v>
      </c>
      <c r="D248" s="11">
        <f t="shared" si="166"/>
        <v>-0.22741612443480969</v>
      </c>
      <c r="E248" s="11">
        <v>6.6544023617201742E-2</v>
      </c>
      <c r="F248" s="11">
        <f t="shared" ref="F248:F249" si="170">SUM(D248:E248)</f>
        <v>-0.16087210081760794</v>
      </c>
      <c r="G248" s="200">
        <f t="shared" si="169"/>
        <v>1.2066404671804642E-2</v>
      </c>
    </row>
    <row r="249" spans="1:7" x14ac:dyDescent="0.2">
      <c r="A249" t="str">
        <f t="shared" si="165"/>
        <v>35 Business and public service associate professionals</v>
      </c>
      <c r="B249" s="11">
        <v>1.7975545291353165</v>
      </c>
      <c r="C249" s="11">
        <v>0.92522183885632403</v>
      </c>
      <c r="D249" s="11">
        <f t="shared" si="166"/>
        <v>-0.87233269027899252</v>
      </c>
      <c r="E249" s="11">
        <v>0.48620395024123764</v>
      </c>
      <c r="F249" s="11">
        <f t="shared" si="170"/>
        <v>-0.38612874003775488</v>
      </c>
      <c r="G249" s="200">
        <f t="shared" si="169"/>
        <v>1.6087729157704178E-2</v>
      </c>
    </row>
    <row r="250" spans="1:7" x14ac:dyDescent="0.2">
      <c r="A250" t="str">
        <f t="shared" si="165"/>
        <v>41 Administrative occupations</v>
      </c>
      <c r="B250" s="11">
        <v>3.5842169378851003</v>
      </c>
      <c r="C250" s="11">
        <v>1.0371141351454638</v>
      </c>
      <c r="D250" s="11">
        <f t="shared" si="166"/>
        <v>-2.5471028027396363</v>
      </c>
      <c r="E250" s="11">
        <v>0.85942578830017946</v>
      </c>
      <c r="F250" s="11">
        <f t="shared" ref="F250:F253" si="171">SUM(D250:E250)</f>
        <v>-1.6876770144394568</v>
      </c>
      <c r="G250" s="200">
        <f t="shared" si="169"/>
        <v>1.4432115097746001E-2</v>
      </c>
    </row>
    <row r="251" spans="1:7" x14ac:dyDescent="0.2">
      <c r="A251" t="str">
        <f t="shared" si="165"/>
        <v>42 Secretarial and related occupations</v>
      </c>
      <c r="B251" s="11">
        <v>1.2598721734858445</v>
      </c>
      <c r="C251" s="11">
        <v>0.19888826671174889</v>
      </c>
      <c r="D251" s="11">
        <f t="shared" si="166"/>
        <v>-1.0609839067740956</v>
      </c>
      <c r="E251" s="11">
        <v>0.306313641983611</v>
      </c>
      <c r="F251" s="11">
        <f t="shared" si="171"/>
        <v>-0.7546702647904846</v>
      </c>
      <c r="G251" s="200">
        <f t="shared" si="169"/>
        <v>1.4614629838030524E-2</v>
      </c>
    </row>
    <row r="252" spans="1:7" x14ac:dyDescent="0.2">
      <c r="A252" t="str">
        <f t="shared" si="165"/>
        <v>51 Skilled agricultural and related trades</v>
      </c>
      <c r="B252" s="11">
        <v>1.1031773398571396</v>
      </c>
      <c r="C252" s="11">
        <v>0.94713793903464882</v>
      </c>
      <c r="D252" s="11">
        <f t="shared" si="166"/>
        <v>-0.15603940082249079</v>
      </c>
      <c r="E252" s="11">
        <v>0.47014591788145088</v>
      </c>
      <c r="F252" s="11">
        <f t="shared" si="171"/>
        <v>0.31410651705896009</v>
      </c>
      <c r="G252" s="200">
        <f t="shared" si="169"/>
        <v>2.3948644326350577E-2</v>
      </c>
    </row>
    <row r="253" spans="1:7" x14ac:dyDescent="0.2">
      <c r="A253" t="str">
        <f t="shared" si="165"/>
        <v>52 Skilled metal, electrical and electronic trades</v>
      </c>
      <c r="B253" s="11">
        <v>1.8261913264019434</v>
      </c>
      <c r="C253" s="11">
        <v>0.81999618819428766</v>
      </c>
      <c r="D253" s="11">
        <f t="shared" si="166"/>
        <v>-1.0061951382076557</v>
      </c>
      <c r="E253" s="11">
        <v>0.46000668085465346</v>
      </c>
      <c r="F253" s="11">
        <f t="shared" si="171"/>
        <v>-0.54618845735300225</v>
      </c>
      <c r="G253" s="200">
        <f t="shared" si="169"/>
        <v>1.5089894810335291E-2</v>
      </c>
    </row>
    <row r="254" spans="1:7" x14ac:dyDescent="0.2">
      <c r="A254" t="str">
        <f t="shared" si="165"/>
        <v>53 Skilled construction and building trades</v>
      </c>
      <c r="B254" s="11">
        <v>1.9455920126147626</v>
      </c>
      <c r="C254" s="11">
        <v>1.1506206502972416</v>
      </c>
      <c r="D254" s="11">
        <f t="shared" si="166"/>
        <v>-0.79497136231752097</v>
      </c>
      <c r="E254" s="11">
        <v>0.59781280011512339</v>
      </c>
      <c r="F254" s="11">
        <f t="shared" ref="F254" si="172">SUM(D254:E254)</f>
        <v>-0.19715856220239758</v>
      </c>
      <c r="G254" s="200">
        <f t="shared" si="169"/>
        <v>1.8022978656964783E-2</v>
      </c>
    </row>
    <row r="255" spans="1:7" x14ac:dyDescent="0.2">
      <c r="A255" t="str">
        <f t="shared" si="165"/>
        <v>54 Textiles, printing and other skilled trades</v>
      </c>
      <c r="B255" s="11">
        <v>1.3539543650291113</v>
      </c>
      <c r="C255" s="11">
        <v>0.90192793545429162</v>
      </c>
      <c r="D255" s="11">
        <f t="shared" si="166"/>
        <v>-0.45202642957481964</v>
      </c>
      <c r="E255" s="11">
        <v>0.439341184571512</v>
      </c>
      <c r="F255" s="11">
        <f t="shared" ref="F255" si="173">SUM(D255:E255)</f>
        <v>-1.2685245003307644E-2</v>
      </c>
      <c r="G255" s="200">
        <f t="shared" si="169"/>
        <v>1.8911638364299543E-2</v>
      </c>
    </row>
    <row r="256" spans="1:7" x14ac:dyDescent="0.2">
      <c r="A256" t="str">
        <f t="shared" si="165"/>
        <v>61 Caring personal service occupations</v>
      </c>
      <c r="B256" s="11">
        <v>1.0197693909027505</v>
      </c>
      <c r="C256" s="11">
        <v>0.58647505597199256</v>
      </c>
      <c r="D256" s="11">
        <f>C256-B256</f>
        <v>-0.43329433493075797</v>
      </c>
      <c r="E256" s="11">
        <v>0.24799850604785662</v>
      </c>
      <c r="F256" s="11">
        <f>SUM(D256:E256)</f>
        <v>-0.18529582888290136</v>
      </c>
      <c r="G256" s="200">
        <f t="shared" si="169"/>
        <v>1.4617896758257087E-2</v>
      </c>
    </row>
    <row r="257" spans="1:7" x14ac:dyDescent="0.2">
      <c r="A257" t="str">
        <f t="shared" si="165"/>
        <v>62 Leisure, travel and related personal service occupations</v>
      </c>
      <c r="B257" s="11">
        <v>1.0177135070459711</v>
      </c>
      <c r="C257" s="11">
        <v>0.54449543038296744</v>
      </c>
      <c r="D257" s="11">
        <f t="shared" ref="D257:D263" si="174">C257-B257</f>
        <v>-0.47321807666300364</v>
      </c>
      <c r="E257" s="11">
        <v>0.33127932723265724</v>
      </c>
      <c r="F257" s="11">
        <f t="shared" ref="F257:F258" si="175">SUM(D257:E257)</f>
        <v>-0.1419387494303464</v>
      </c>
      <c r="G257" s="200">
        <f t="shared" si="169"/>
        <v>1.8964233759578786E-2</v>
      </c>
    </row>
    <row r="258" spans="1:7" x14ac:dyDescent="0.2">
      <c r="A258" t="str">
        <f t="shared" si="165"/>
        <v>63 Community and civil enforcement occupations</v>
      </c>
      <c r="B258" s="11">
        <v>6.7950050112681668E-2</v>
      </c>
      <c r="C258" s="11">
        <v>3.7277088725497023E-2</v>
      </c>
      <c r="D258" s="11">
        <f t="shared" si="174"/>
        <v>-3.0672961387184644E-2</v>
      </c>
      <c r="E258" s="11">
        <v>1.8766982859640326E-2</v>
      </c>
      <c r="F258" s="11">
        <f t="shared" si="175"/>
        <v>-1.1905978527544318E-2</v>
      </c>
      <c r="G258" s="200">
        <f t="shared" si="169"/>
        <v>1.6391384906621509E-2</v>
      </c>
    </row>
    <row r="259" spans="1:7" x14ac:dyDescent="0.2">
      <c r="A259" t="str">
        <f t="shared" si="165"/>
        <v>71 Sales occupations</v>
      </c>
      <c r="B259" s="11">
        <v>3.1565153258066152</v>
      </c>
      <c r="C259" s="11">
        <v>1.1082556851780612</v>
      </c>
      <c r="D259" s="11">
        <f t="shared" si="174"/>
        <v>-2.048259640628554</v>
      </c>
      <c r="E259" s="11">
        <v>0.79156983324980723</v>
      </c>
      <c r="F259" s="11">
        <f t="shared" ref="F259:F260" si="176">SUM(D259:E259)</f>
        <v>-1.2566898073787467</v>
      </c>
      <c r="G259" s="200">
        <f t="shared" si="169"/>
        <v>1.5029288584439637E-2</v>
      </c>
    </row>
    <row r="260" spans="1:7" x14ac:dyDescent="0.2">
      <c r="A260" t="str">
        <f t="shared" si="165"/>
        <v>72 Customer service occupations</v>
      </c>
      <c r="B260" s="11">
        <v>0.73057529405001875</v>
      </c>
      <c r="C260" s="11">
        <v>0.57084902749300814</v>
      </c>
      <c r="D260" s="11">
        <f t="shared" si="174"/>
        <v>-0.15972626655701061</v>
      </c>
      <c r="E260" s="11">
        <v>0.21932695825925777</v>
      </c>
      <c r="F260" s="11">
        <f t="shared" si="176"/>
        <v>5.9600691702247161E-2</v>
      </c>
      <c r="G260" s="200">
        <f t="shared" si="169"/>
        <v>1.7655839626736336E-2</v>
      </c>
    </row>
    <row r="261" spans="1:7" x14ac:dyDescent="0.2">
      <c r="A261" t="str">
        <f t="shared" si="165"/>
        <v>81 Process, plant and machine operatives</v>
      </c>
      <c r="B261" s="11">
        <v>3.0396134246221318</v>
      </c>
      <c r="C261" s="11">
        <v>1.3078383363186599</v>
      </c>
      <c r="D261" s="11">
        <f t="shared" si="174"/>
        <v>-1.7317750883034719</v>
      </c>
      <c r="E261" s="11">
        <v>0.86576773967776155</v>
      </c>
      <c r="F261" s="11">
        <f t="shared" ref="F261:F262" si="177">SUM(D261:E261)</f>
        <v>-0.86600734862571038</v>
      </c>
      <c r="G261" s="200">
        <f t="shared" si="169"/>
        <v>1.6848701144478451E-2</v>
      </c>
    </row>
    <row r="262" spans="1:7" x14ac:dyDescent="0.2">
      <c r="A262" t="str">
        <f t="shared" si="165"/>
        <v>82 Transport and mobile machine drivers and operatives</v>
      </c>
      <c r="B262" s="11">
        <v>3.1449690719018837</v>
      </c>
      <c r="C262" s="11">
        <v>2.1149415344591356</v>
      </c>
      <c r="D262" s="11">
        <f t="shared" si="174"/>
        <v>-1.0300275374427481</v>
      </c>
      <c r="E262" s="11">
        <v>1.2115548190042889</v>
      </c>
      <c r="F262" s="11">
        <f t="shared" si="177"/>
        <v>0.18152728156154074</v>
      </c>
      <c r="G262" s="200">
        <f t="shared" si="169"/>
        <v>2.1962393399516555E-2</v>
      </c>
    </row>
    <row r="263" spans="1:7" x14ac:dyDescent="0.2">
      <c r="A263" t="str">
        <f t="shared" si="165"/>
        <v>91 Elementary trades and related occupations</v>
      </c>
      <c r="B263" s="11">
        <v>1.839608895384157</v>
      </c>
      <c r="C263" s="11">
        <v>2.3666087948635162</v>
      </c>
      <c r="D263" s="11">
        <f t="shared" si="174"/>
        <v>0.52699989947935921</v>
      </c>
      <c r="E263" s="11">
        <v>1.1248235296404574</v>
      </c>
      <c r="F263" s="11">
        <f t="shared" ref="F263" si="178">SUM(D263:E263)</f>
        <v>1.6518234291198166</v>
      </c>
      <c r="G263" s="200">
        <f t="shared" si="169"/>
        <v>3.2320147916685249E-2</v>
      </c>
    </row>
    <row r="264" spans="1:7" x14ac:dyDescent="0.2">
      <c r="A264" t="str">
        <f t="shared" si="165"/>
        <v>92 Elementary administration and service occupations</v>
      </c>
      <c r="B264" s="11">
        <v>6.6799498652916816</v>
      </c>
      <c r="C264" s="11">
        <v>3.4209638034354279</v>
      </c>
      <c r="D264" s="11">
        <f t="shared" ref="D264" si="179">C264-B264</f>
        <v>-3.2589860618562536</v>
      </c>
      <c r="E264" s="11">
        <v>2.0206772944074429</v>
      </c>
      <c r="F264" s="11">
        <f>SUM(D264:E264)</f>
        <v>-1.2383087674488107</v>
      </c>
      <c r="G264" s="200">
        <f t="shared" ref="G264:G265" si="180">IF(B264&gt;0,(1+(E264/B264))^(1/($C$6-$B$6))-1,0)</f>
        <v>1.7775104948402287E-2</v>
      </c>
    </row>
    <row r="265" spans="1:7" x14ac:dyDescent="0.2">
      <c r="A265" t="str">
        <f t="shared" si="165"/>
        <v>All occupations</v>
      </c>
      <c r="B265" s="11">
        <f>SUM(B239:B264)</f>
        <v>42.573122500808886</v>
      </c>
      <c r="C265" s="11">
        <f t="shared" ref="C265:F265" si="181">SUM(C239:C264)</f>
        <v>23.252576988685551</v>
      </c>
      <c r="D265" s="11">
        <f t="shared" si="181"/>
        <v>-19.320545512123331</v>
      </c>
      <c r="E265" s="11">
        <f t="shared" si="181"/>
        <v>13.313294078969992</v>
      </c>
      <c r="F265" s="11">
        <f t="shared" si="181"/>
        <v>-6.0072514331533373</v>
      </c>
      <c r="G265" s="200">
        <f t="shared" si="180"/>
        <v>1.8305408936112322E-2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0.80114229474675214</v>
      </c>
      <c r="C268" s="11">
        <v>0.43253525754052491</v>
      </c>
      <c r="D268" s="11">
        <f>C268-B268</f>
        <v>-0.36860703720622723</v>
      </c>
      <c r="E268" s="11">
        <v>0.18125801085197857</v>
      </c>
      <c r="F268" s="11">
        <f>SUM(D268:E268)</f>
        <v>-0.18734902635424866</v>
      </c>
      <c r="G268" s="200">
        <f>IF(B268&gt;0,(1+(E268/B268))^(1/($C$6-$B$6))-1,0)</f>
        <v>1.3690217146579142E-2</v>
      </c>
    </row>
    <row r="269" spans="1:7" x14ac:dyDescent="0.2">
      <c r="A269" t="str">
        <f t="shared" si="183"/>
        <v>12 Other managers and proprietors</v>
      </c>
      <c r="B269" s="11">
        <v>0.60842716650136497</v>
      </c>
      <c r="C269" s="11">
        <v>0.33321007266438307</v>
      </c>
      <c r="D269" s="11">
        <f t="shared" ref="D269:D284" si="184">C269-B269</f>
        <v>-0.2752170938369819</v>
      </c>
      <c r="E269" s="11">
        <v>0.1584720890852204</v>
      </c>
      <c r="F269" s="11">
        <f t="shared" ref="F269:F276" si="185">SUM(D269:E269)</f>
        <v>-0.1167450047517615</v>
      </c>
      <c r="G269" s="200">
        <f t="shared" ref="G269:G271" si="186">IF(B269&gt;0,(1+(E269/B269))^(1/($C$6-$B$6))-1,0)</f>
        <v>1.5551568518458847E-2</v>
      </c>
    </row>
    <row r="270" spans="1:7" x14ac:dyDescent="0.2">
      <c r="A270" t="str">
        <f t="shared" si="183"/>
        <v>21 Science, research, engineering and technology professionals</v>
      </c>
      <c r="B270" s="11">
        <v>0.47532102057262576</v>
      </c>
      <c r="C270" s="11">
        <v>0.34104454496823411</v>
      </c>
      <c r="D270" s="11">
        <f t="shared" si="184"/>
        <v>-0.13427647560439165</v>
      </c>
      <c r="E270" s="11">
        <v>0.12482146446038869</v>
      </c>
      <c r="F270" s="11">
        <f t="shared" si="185"/>
        <v>-9.4550111440029616E-3</v>
      </c>
      <c r="G270" s="200">
        <f t="shared" si="186"/>
        <v>1.566656669118327E-2</v>
      </c>
    </row>
    <row r="271" spans="1:7" x14ac:dyDescent="0.2">
      <c r="A271" t="str">
        <f t="shared" si="183"/>
        <v>22 Health professionals</v>
      </c>
      <c r="B271" s="11">
        <v>0.20648604896930822</v>
      </c>
      <c r="C271" s="11">
        <v>0.11755401806430284</v>
      </c>
      <c r="D271" s="11">
        <f t="shared" si="184"/>
        <v>-8.8932030905005385E-2</v>
      </c>
      <c r="E271" s="11">
        <v>6.0066294534303635E-2</v>
      </c>
      <c r="F271" s="11">
        <f t="shared" si="185"/>
        <v>-2.886573637070175E-2</v>
      </c>
      <c r="G271" s="200">
        <f t="shared" si="186"/>
        <v>1.7168227649292156E-2</v>
      </c>
    </row>
    <row r="272" spans="1:7" x14ac:dyDescent="0.2">
      <c r="A272" t="str">
        <f t="shared" si="183"/>
        <v>23 Teaching and other educational professionals</v>
      </c>
      <c r="B272" s="11">
        <v>0.16110527988279824</v>
      </c>
      <c r="C272" s="11">
        <v>0.10579888153659926</v>
      </c>
      <c r="D272" s="11">
        <f t="shared" si="184"/>
        <v>-5.5306398346198979E-2</v>
      </c>
      <c r="E272" s="11">
        <v>5.1351575637760355E-2</v>
      </c>
      <c r="F272" s="11">
        <f t="shared" si="185"/>
        <v>-3.9548227084386239E-3</v>
      </c>
      <c r="G272" s="200">
        <f>IF(B272&gt;0,(1+(E272/B272))^(1/($C$6-$B$6))-1,0)</f>
        <v>1.8616558447843268E-2</v>
      </c>
    </row>
    <row r="273" spans="1:7" x14ac:dyDescent="0.2">
      <c r="A273" t="str">
        <f t="shared" si="183"/>
        <v>24 Business, media and public service professionals</v>
      </c>
      <c r="B273" s="11">
        <v>0.47850291841647463</v>
      </c>
      <c r="C273" s="11">
        <v>0.27011155378064194</v>
      </c>
      <c r="D273" s="11">
        <f t="shared" si="184"/>
        <v>-0.20839136463583269</v>
      </c>
      <c r="E273" s="11">
        <v>0.12340527338020595</v>
      </c>
      <c r="F273" s="11">
        <f t="shared" si="185"/>
        <v>-8.4986091255626742E-2</v>
      </c>
      <c r="G273" s="200">
        <f t="shared" ref="G273" si="187">IF(B273&gt;0,(1+(E273/B273))^(1/($C$6-$B$6))-1,0)</f>
        <v>1.5413759807183958E-2</v>
      </c>
    </row>
    <row r="274" spans="1:7" x14ac:dyDescent="0.2">
      <c r="A274" t="str">
        <f t="shared" si="183"/>
        <v>31 Science, engineering and technology associate professionals</v>
      </c>
      <c r="B274" s="11">
        <v>0.26860111143311194</v>
      </c>
      <c r="C274" s="11">
        <v>0.25079335125037683</v>
      </c>
      <c r="D274" s="11">
        <f t="shared" si="184"/>
        <v>-1.7807760182735111E-2</v>
      </c>
      <c r="E274" s="11">
        <v>8.9701466113700917E-2</v>
      </c>
      <c r="F274" s="11">
        <f t="shared" si="185"/>
        <v>7.1893705930965807E-2</v>
      </c>
      <c r="G274" s="200">
        <f>IF(B274&gt;0,(1+(E274/B274))^(1/($C$6-$B$6))-1,0)</f>
        <v>1.93957261605886E-2</v>
      </c>
    </row>
    <row r="275" spans="1:7" x14ac:dyDescent="0.2">
      <c r="A275" t="str">
        <f t="shared" si="183"/>
        <v>32 Health and social care associate professionals</v>
      </c>
      <c r="B275" s="11">
        <v>8.4278471428772261E-2</v>
      </c>
      <c r="C275" s="11">
        <v>8.160892258612068E-2</v>
      </c>
      <c r="D275" s="11">
        <f t="shared" si="184"/>
        <v>-2.6695488426515812E-3</v>
      </c>
      <c r="E275" s="11">
        <v>3.6189557317898469E-2</v>
      </c>
      <c r="F275" s="11">
        <f t="shared" si="185"/>
        <v>3.3520008475246887E-2</v>
      </c>
      <c r="G275" s="200">
        <f t="shared" ref="G275:G292" si="188">IF(B275&gt;0,(1+(E275/B275))^(1/($C$6-$B$6))-1,0)</f>
        <v>2.4103090921602899E-2</v>
      </c>
    </row>
    <row r="276" spans="1:7" x14ac:dyDescent="0.2">
      <c r="A276" t="str">
        <f t="shared" si="183"/>
        <v>33 Protective service occupations</v>
      </c>
      <c r="B276" s="11">
        <v>0.10321564254789443</v>
      </c>
      <c r="C276" s="11">
        <v>6.5017375173376774E-2</v>
      </c>
      <c r="D276" s="11">
        <f t="shared" si="184"/>
        <v>-3.8198267374517661E-2</v>
      </c>
      <c r="E276" s="11">
        <v>1.724726347998206E-2</v>
      </c>
      <c r="F276" s="11">
        <f t="shared" si="185"/>
        <v>-2.0951003894535601E-2</v>
      </c>
      <c r="G276" s="200">
        <f t="shared" si="188"/>
        <v>1.0354672741370807E-2</v>
      </c>
    </row>
    <row r="277" spans="1:7" x14ac:dyDescent="0.2">
      <c r="A277" t="str">
        <f t="shared" si="183"/>
        <v>34 Culture, media and sports occupations</v>
      </c>
      <c r="B277" s="11">
        <v>0.21342104717922028</v>
      </c>
      <c r="C277" s="11">
        <v>0.10433766331941154</v>
      </c>
      <c r="D277" s="11">
        <f t="shared" si="184"/>
        <v>-0.10908338385980874</v>
      </c>
      <c r="E277" s="11">
        <v>4.7901699733808235E-2</v>
      </c>
      <c r="F277" s="11">
        <f t="shared" ref="F277:F278" si="189">SUM(D277:E277)</f>
        <v>-6.1181684126000509E-2</v>
      </c>
      <c r="G277" s="200">
        <f t="shared" si="188"/>
        <v>1.3590810703030032E-2</v>
      </c>
    </row>
    <row r="278" spans="1:7" x14ac:dyDescent="0.2">
      <c r="A278" t="str">
        <f t="shared" si="183"/>
        <v>35 Business and public service associate professionals</v>
      </c>
      <c r="B278" s="11">
        <v>0.68192323162548163</v>
      </c>
      <c r="C278" s="11">
        <v>0.38954439227832238</v>
      </c>
      <c r="D278" s="11">
        <f t="shared" si="184"/>
        <v>-0.29237883934715925</v>
      </c>
      <c r="E278" s="11">
        <v>0.14930239948478857</v>
      </c>
      <c r="F278" s="11">
        <f t="shared" si="189"/>
        <v>-0.14307643986237067</v>
      </c>
      <c r="G278" s="200">
        <f t="shared" si="188"/>
        <v>1.3286436434740034E-2</v>
      </c>
    </row>
    <row r="279" spans="1:7" x14ac:dyDescent="0.2">
      <c r="A279" t="str">
        <f t="shared" si="183"/>
        <v>41 Administrative occupations</v>
      </c>
      <c r="B279" s="11">
        <v>1.4954248459911459</v>
      </c>
      <c r="C279" s="11">
        <v>0.76717343763653612</v>
      </c>
      <c r="D279" s="11">
        <f t="shared" si="184"/>
        <v>-0.72825140835460977</v>
      </c>
      <c r="E279" s="11">
        <v>0.33299927569153387</v>
      </c>
      <c r="F279" s="11">
        <f t="shared" ref="F279:F282" si="190">SUM(D279:E279)</f>
        <v>-0.39525213266307591</v>
      </c>
      <c r="G279" s="200">
        <f t="shared" si="188"/>
        <v>1.3493163095940286E-2</v>
      </c>
    </row>
    <row r="280" spans="1:7" x14ac:dyDescent="0.2">
      <c r="A280" t="str">
        <f t="shared" si="183"/>
        <v>42 Secretarial and related occupations</v>
      </c>
      <c r="B280" s="11">
        <v>0.5208119037571467</v>
      </c>
      <c r="C280" s="11">
        <v>0.34530512820655157</v>
      </c>
      <c r="D280" s="11">
        <f t="shared" si="184"/>
        <v>-0.17550677555059513</v>
      </c>
      <c r="E280" s="11">
        <v>0.1702561909518894</v>
      </c>
      <c r="F280" s="11">
        <f t="shared" si="190"/>
        <v>-5.2505845987057265E-3</v>
      </c>
      <c r="G280" s="200">
        <f t="shared" si="188"/>
        <v>1.903553676090608E-2</v>
      </c>
    </row>
    <row r="281" spans="1:7" x14ac:dyDescent="0.2">
      <c r="A281" t="str">
        <f t="shared" si="183"/>
        <v>51 Skilled agricultural and related trades</v>
      </c>
      <c r="B281" s="11">
        <v>1.1522290379057212</v>
      </c>
      <c r="C281" s="11">
        <v>0.28618825465330938</v>
      </c>
      <c r="D281" s="11">
        <f t="shared" si="184"/>
        <v>-0.86604078325241174</v>
      </c>
      <c r="E281" s="11">
        <v>0.23451648635720165</v>
      </c>
      <c r="F281" s="11">
        <f t="shared" si="190"/>
        <v>-0.63152429689521006</v>
      </c>
      <c r="G281" s="200">
        <f t="shared" si="188"/>
        <v>1.2427338339667804E-2</v>
      </c>
    </row>
    <row r="282" spans="1:7" x14ac:dyDescent="0.2">
      <c r="A282" t="str">
        <f t="shared" si="183"/>
        <v>52 Skilled metal, electrical and electronic trades</v>
      </c>
      <c r="B282" s="11">
        <v>0.96077167053323087</v>
      </c>
      <c r="C282" s="11">
        <v>0.35960645078551706</v>
      </c>
      <c r="D282" s="11">
        <f t="shared" si="184"/>
        <v>-0.60116521974771375</v>
      </c>
      <c r="E282" s="11">
        <v>0.1864944911054012</v>
      </c>
      <c r="F282" s="11">
        <f t="shared" si="190"/>
        <v>-0.41467072864231258</v>
      </c>
      <c r="G282" s="200">
        <f t="shared" si="188"/>
        <v>1.1896902181969704E-2</v>
      </c>
    </row>
    <row r="283" spans="1:7" x14ac:dyDescent="0.2">
      <c r="A283" t="str">
        <f t="shared" si="183"/>
        <v>53 Skilled construction and building trades</v>
      </c>
      <c r="B283" s="11">
        <v>1.4551531030329279</v>
      </c>
      <c r="C283" s="11">
        <v>0.12997545618601344</v>
      </c>
      <c r="D283" s="11">
        <f t="shared" si="184"/>
        <v>-1.3251776468469145</v>
      </c>
      <c r="E283" s="11">
        <v>0.17515250626197157</v>
      </c>
      <c r="F283" s="11">
        <f t="shared" ref="F283" si="191">SUM(D283:E283)</f>
        <v>-1.1500251405849429</v>
      </c>
      <c r="G283" s="200">
        <f t="shared" si="188"/>
        <v>7.6058699336358782E-3</v>
      </c>
    </row>
    <row r="284" spans="1:7" x14ac:dyDescent="0.2">
      <c r="A284" t="str">
        <f t="shared" si="183"/>
        <v>54 Textiles, printing and other skilled trades</v>
      </c>
      <c r="B284" s="11">
        <v>0.92140955193643426</v>
      </c>
      <c r="C284" s="11">
        <v>0.39016402088483509</v>
      </c>
      <c r="D284" s="11">
        <f t="shared" si="184"/>
        <v>-0.53124553105159911</v>
      </c>
      <c r="E284" s="11">
        <v>0.17576717011407697</v>
      </c>
      <c r="F284" s="11">
        <f t="shared" ref="F284" si="192">SUM(D284:E284)</f>
        <v>-0.35547836093752216</v>
      </c>
      <c r="G284" s="200">
        <f t="shared" si="188"/>
        <v>1.170739625578765E-2</v>
      </c>
    </row>
    <row r="285" spans="1:7" x14ac:dyDescent="0.2">
      <c r="A285" t="str">
        <f t="shared" si="183"/>
        <v>61 Caring personal service occupations</v>
      </c>
      <c r="B285" s="11">
        <v>0.37042300010313473</v>
      </c>
      <c r="C285" s="11">
        <v>0.20752835673740641</v>
      </c>
      <c r="D285" s="11">
        <f>C285-B285</f>
        <v>-0.16289464336572831</v>
      </c>
      <c r="E285" s="11">
        <v>8.1448020763475945E-2</v>
      </c>
      <c r="F285" s="11">
        <f>SUM(D285:E285)</f>
        <v>-8.1446622602252369E-2</v>
      </c>
      <c r="G285" s="200">
        <f t="shared" si="188"/>
        <v>1.3338250689916009E-2</v>
      </c>
    </row>
    <row r="286" spans="1:7" x14ac:dyDescent="0.2">
      <c r="A286" t="str">
        <f t="shared" si="183"/>
        <v>62 Leisure, travel and related personal service occupations</v>
      </c>
      <c r="B286" s="11">
        <v>0.53325179355331287</v>
      </c>
      <c r="C286" s="11">
        <v>0.16888568892696817</v>
      </c>
      <c r="D286" s="11">
        <f t="shared" ref="D286:D292" si="193">C286-B286</f>
        <v>-0.36436610462634467</v>
      </c>
      <c r="E286" s="11">
        <v>8.5824063044455098E-2</v>
      </c>
      <c r="F286" s="11">
        <f t="shared" ref="F286:F287" si="194">SUM(D286:E286)</f>
        <v>-0.27854204158188955</v>
      </c>
      <c r="G286" s="200">
        <f t="shared" si="188"/>
        <v>9.9985946602263454E-3</v>
      </c>
    </row>
    <row r="287" spans="1:7" x14ac:dyDescent="0.2">
      <c r="A287" t="str">
        <f t="shared" si="183"/>
        <v>63 Community and civil enforcement occupations</v>
      </c>
      <c r="B287" s="11">
        <v>3.2126317837902083E-2</v>
      </c>
      <c r="C287" s="11">
        <v>5.4318006289840867E-3</v>
      </c>
      <c r="D287" s="11">
        <f t="shared" si="193"/>
        <v>-2.6694517208917995E-2</v>
      </c>
      <c r="E287" s="11">
        <v>2.8607701037107621E-3</v>
      </c>
      <c r="F287" s="11">
        <f t="shared" si="194"/>
        <v>-2.3833747105207234E-2</v>
      </c>
      <c r="G287" s="200">
        <f t="shared" si="188"/>
        <v>5.70310197777113E-3</v>
      </c>
    </row>
    <row r="288" spans="1:7" x14ac:dyDescent="0.2">
      <c r="A288" t="str">
        <f t="shared" si="183"/>
        <v>71 Sales occupations</v>
      </c>
      <c r="B288" s="11">
        <v>1.9455608393569017</v>
      </c>
      <c r="C288" s="11">
        <v>0.55821968918309162</v>
      </c>
      <c r="D288" s="11">
        <f t="shared" si="193"/>
        <v>-1.38734115017381</v>
      </c>
      <c r="E288" s="11">
        <v>0.26948614483320243</v>
      </c>
      <c r="F288" s="11">
        <f t="shared" ref="F288:F289" si="195">SUM(D288:E288)</f>
        <v>-1.1178550053406076</v>
      </c>
      <c r="G288" s="200">
        <f t="shared" si="188"/>
        <v>8.6857259285781918E-3</v>
      </c>
    </row>
    <row r="289" spans="1:7" x14ac:dyDescent="0.2">
      <c r="A289" t="str">
        <f t="shared" si="183"/>
        <v>72 Customer service occupations</v>
      </c>
      <c r="B289" s="11">
        <v>0.41965907405728647</v>
      </c>
      <c r="C289" s="11">
        <v>0.32200713614729221</v>
      </c>
      <c r="D289" s="11">
        <f t="shared" si="193"/>
        <v>-9.7651937909994269E-2</v>
      </c>
      <c r="E289" s="11">
        <v>0.11917956061023235</v>
      </c>
      <c r="F289" s="11">
        <f t="shared" si="195"/>
        <v>2.1527622700238086E-2</v>
      </c>
      <c r="G289" s="200">
        <f t="shared" si="188"/>
        <v>1.6804533608237193E-2</v>
      </c>
    </row>
    <row r="290" spans="1:7" x14ac:dyDescent="0.2">
      <c r="A290" t="str">
        <f t="shared" si="183"/>
        <v>81 Process, plant and machine operatives</v>
      </c>
      <c r="B290" s="11">
        <v>1.8843849417905802</v>
      </c>
      <c r="C290" s="11">
        <v>0.24140430737719087</v>
      </c>
      <c r="D290" s="11">
        <f t="shared" si="193"/>
        <v>-1.6429806344133895</v>
      </c>
      <c r="E290" s="11">
        <v>0.17496118740718986</v>
      </c>
      <c r="F290" s="11">
        <f t="shared" ref="F290:F291" si="196">SUM(D290:E290)</f>
        <v>-1.4680194470061996</v>
      </c>
      <c r="G290" s="200">
        <f t="shared" si="188"/>
        <v>5.936688873448448E-3</v>
      </c>
    </row>
    <row r="291" spans="1:7" x14ac:dyDescent="0.2">
      <c r="A291" t="str">
        <f t="shared" si="183"/>
        <v>82 Transport and mobile machine drivers and operatives</v>
      </c>
      <c r="B291" s="11">
        <v>2.2330348148012047</v>
      </c>
      <c r="C291" s="11">
        <v>0.67654223292987747</v>
      </c>
      <c r="D291" s="11">
        <f t="shared" si="193"/>
        <v>-1.5564925818713271</v>
      </c>
      <c r="E291" s="11">
        <v>0.51089488387494741</v>
      </c>
      <c r="F291" s="11">
        <f t="shared" si="196"/>
        <v>-1.0455976979963797</v>
      </c>
      <c r="G291" s="200">
        <f t="shared" si="188"/>
        <v>1.3830064339898751E-2</v>
      </c>
    </row>
    <row r="292" spans="1:7" x14ac:dyDescent="0.2">
      <c r="A292" t="str">
        <f t="shared" si="183"/>
        <v>91 Elementary trades and related occupations</v>
      </c>
      <c r="B292" s="11">
        <v>1.415823253061584</v>
      </c>
      <c r="C292" s="11">
        <v>1.4097878396590411</v>
      </c>
      <c r="D292" s="11">
        <f t="shared" si="193"/>
        <v>-6.0354134025428774E-3</v>
      </c>
      <c r="E292" s="11">
        <v>0.59275950451719572</v>
      </c>
      <c r="F292" s="11">
        <f t="shared" ref="F292" si="197">SUM(D292:E292)</f>
        <v>0.58672409111465285</v>
      </c>
      <c r="G292" s="200">
        <f t="shared" si="188"/>
        <v>2.3588456033485583E-2</v>
      </c>
    </row>
    <row r="293" spans="1:7" x14ac:dyDescent="0.2">
      <c r="A293" t="str">
        <f t="shared" si="183"/>
        <v>92 Elementary administration and service occupations</v>
      </c>
      <c r="B293" s="11">
        <v>4.2276420377952997</v>
      </c>
      <c r="C293" s="11">
        <v>1.2753862098126156</v>
      </c>
      <c r="D293" s="11">
        <f t="shared" ref="D293" si="198">C293-B293</f>
        <v>-2.9522558279826843</v>
      </c>
      <c r="E293" s="11">
        <v>0.63168207939743504</v>
      </c>
      <c r="F293" s="11">
        <f t="shared" ref="F293" si="199">SUM(D293:E293)</f>
        <v>-2.3205737485852493</v>
      </c>
      <c r="G293" s="200">
        <f t="shared" ref="G293:G294" si="200">IF(B293&gt;0,(1+(E293/B293))^(1/($C$6-$B$6))-1,0)</f>
        <v>9.3268907348078578E-3</v>
      </c>
    </row>
    <row r="294" spans="1:7" x14ac:dyDescent="0.2">
      <c r="A294" s="24" t="str">
        <f t="shared" si="183"/>
        <v>All occupations</v>
      </c>
      <c r="B294" s="34">
        <f>SUM(B268:B293)</f>
        <v>23.650130418817618</v>
      </c>
      <c r="C294" s="34">
        <f t="shared" ref="C294:F294" si="201">SUM(C268:C293)</f>
        <v>9.6351620429175231</v>
      </c>
      <c r="D294" s="34">
        <f t="shared" si="201"/>
        <v>-14.014968375900093</v>
      </c>
      <c r="E294" s="34">
        <f t="shared" si="201"/>
        <v>4.7839994291139547</v>
      </c>
      <c r="F294" s="34">
        <f t="shared" si="201"/>
        <v>-9.2309689467861382</v>
      </c>
      <c r="G294" s="234">
        <f t="shared" si="200"/>
        <v>1.2357163161188067E-2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The Marches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1.6175541595322542</v>
      </c>
      <c r="Q7" s="11">
        <f>'Occ T1'!J16</f>
        <v>19.5305893830614</v>
      </c>
    </row>
    <row r="8" spans="1:17" x14ac:dyDescent="0.2">
      <c r="O8" t="str">
        <f>name!E11</f>
        <v>Process, plant and machine operatives</v>
      </c>
      <c r="P8" s="11">
        <f>'Occ T1'!H15</f>
        <v>0.34054478065175431</v>
      </c>
      <c r="Q8" s="11">
        <f>'Occ T1'!J15</f>
        <v>12.80222097680555</v>
      </c>
    </row>
    <row r="9" spans="1:17" x14ac:dyDescent="0.2">
      <c r="O9" t="str">
        <f>name!E10</f>
        <v>Sales and customer service occupations</v>
      </c>
      <c r="P9" s="11">
        <f>'Occ T1'!H14</f>
        <v>1.0681438899969784</v>
      </c>
      <c r="Q9" s="11">
        <f>'Occ T1'!J14</f>
        <v>13.31944518613007</v>
      </c>
    </row>
    <row r="10" spans="1:17" x14ac:dyDescent="0.2">
      <c r="O10" t="str">
        <f>name!E9</f>
        <v>Caring, leisure and other service occupations</v>
      </c>
      <c r="P10" s="11">
        <f>'Occ T1'!H13</f>
        <v>3.0297389299637416</v>
      </c>
      <c r="Q10" s="11">
        <f>'Occ T1'!J13</f>
        <v>21.497753598777816</v>
      </c>
    </row>
    <row r="11" spans="1:17" x14ac:dyDescent="0.2">
      <c r="O11" t="str">
        <f>name!E8</f>
        <v>Skilled trades occupations</v>
      </c>
      <c r="P11" s="11">
        <f>'Occ T1'!H12</f>
        <v>-2.9559626364728828</v>
      </c>
      <c r="Q11" s="11">
        <f>'Occ T1'!J12</f>
        <v>13.823666205869181</v>
      </c>
    </row>
    <row r="12" spans="1:17" x14ac:dyDescent="0.2">
      <c r="O12" t="str">
        <f>name!E7</f>
        <v>Administrative and secretarial occupations</v>
      </c>
      <c r="P12" s="11">
        <f>'Occ T1'!H11</f>
        <v>-1.0412726278760474</v>
      </c>
      <c r="Q12" s="11">
        <f>'Occ T1'!J11</f>
        <v>19.204913553650496</v>
      </c>
    </row>
    <row r="13" spans="1:17" x14ac:dyDescent="0.2">
      <c r="O13" t="str">
        <f>name!E6</f>
        <v>Associate professional occupations</v>
      </c>
      <c r="P13" s="11">
        <f>'Occ T1'!H10</f>
        <v>7.6446409157514239</v>
      </c>
      <c r="Q13" s="11">
        <f>'Occ T1'!J10</f>
        <v>30.012286333422338</v>
      </c>
    </row>
    <row r="14" spans="1:17" x14ac:dyDescent="0.2">
      <c r="O14" t="str">
        <f>name!E5</f>
        <v>Professional occupations</v>
      </c>
      <c r="P14" s="11">
        <f>'Occ T1'!H9</f>
        <v>14.403305023087412</v>
      </c>
      <c r="Q14" s="11">
        <f>'Occ T1'!J9</f>
        <v>50.705157733018453</v>
      </c>
    </row>
    <row r="15" spans="1:17" x14ac:dyDescent="0.2">
      <c r="O15" t="str">
        <f>name!E4</f>
        <v>Managers, directors and senior officials</v>
      </c>
      <c r="P15" s="11">
        <f>'Occ T1'!H8</f>
        <v>2.2503075653650768</v>
      </c>
      <c r="Q15" s="11">
        <f>'Occ T1'!J8</f>
        <v>20.234882239181289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The Marches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3.9935044092370475E-2</v>
      </c>
      <c r="Q37" s="11">
        <f>'Occ T2'!J8</f>
        <v>11.667705626223052</v>
      </c>
    </row>
    <row r="38" spans="1:17" x14ac:dyDescent="0.2">
      <c r="O38" s="10" t="str">
        <f>name!D5</f>
        <v>12 Other managers and proprietors</v>
      </c>
      <c r="P38" s="11">
        <f>'Occ T2'!H9</f>
        <v>2.2103725212727028</v>
      </c>
      <c r="Q38" s="11">
        <f>'Occ T2'!J9</f>
        <v>8.5671766129582352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8.070626861093654</v>
      </c>
      <c r="Q39" s="11">
        <f>'Occ T2'!J10</f>
        <v>17.30650176461398</v>
      </c>
    </row>
    <row r="40" spans="1:17" x14ac:dyDescent="0.2">
      <c r="O40" s="10" t="str">
        <f>name!D7</f>
        <v>22 Health professionals</v>
      </c>
      <c r="P40" s="11">
        <f>'Occ T2'!H11</f>
        <v>0.89559907526098215</v>
      </c>
      <c r="Q40" s="11">
        <f>'Occ T2'!J11</f>
        <v>9.9182609324754463</v>
      </c>
    </row>
    <row r="41" spans="1:17" x14ac:dyDescent="0.2">
      <c r="O41" s="10" t="str">
        <f>name!D8</f>
        <v>23 Teaching and other educational professionals</v>
      </c>
      <c r="P41" s="11">
        <f>'Occ T2'!H12</f>
        <v>1.5804756932180375</v>
      </c>
      <c r="Q41" s="11">
        <f>'Occ T2'!J12</f>
        <v>8.7434024445430509</v>
      </c>
    </row>
    <row r="42" spans="1:17" x14ac:dyDescent="0.2">
      <c r="O42" s="10" t="str">
        <f>name!D9</f>
        <v>24 Business, media and public service professionals</v>
      </c>
      <c r="P42" s="11">
        <f>'Occ T2'!H13</f>
        <v>3.8566033935147424</v>
      </c>
      <c r="Q42" s="11">
        <f>'Occ T2'!J13</f>
        <v>14.736992591385976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0.1084333206257071</v>
      </c>
      <c r="Q43" s="11">
        <f>'Occ T2'!J14</f>
        <v>2.6754995605779786</v>
      </c>
    </row>
    <row r="44" spans="1:17" x14ac:dyDescent="0.2">
      <c r="O44" s="10" t="str">
        <f>name!D11</f>
        <v>32 Health and social care associate professionals</v>
      </c>
      <c r="P44" s="11">
        <f>'Occ T2'!H15</f>
        <v>6.2466084375616511</v>
      </c>
      <c r="Q44" s="11">
        <f>'Occ T2'!J15</f>
        <v>12.835876802396101</v>
      </c>
    </row>
    <row r="45" spans="1:17" x14ac:dyDescent="0.2">
      <c r="O45" s="10" t="str">
        <f>name!D12</f>
        <v>33 Protective service occupations</v>
      </c>
      <c r="P45" s="11">
        <f>'Occ T2'!H16</f>
        <v>-0.15066789112920631</v>
      </c>
      <c r="Q45" s="11">
        <f>'Occ T2'!J16</f>
        <v>0.97085421858056309</v>
      </c>
    </row>
    <row r="46" spans="1:17" x14ac:dyDescent="0.2">
      <c r="O46" s="10" t="str">
        <f>name!D13</f>
        <v>34 Culture, media and sports occupations</v>
      </c>
      <c r="P46" s="11">
        <f>'Occ T2'!H17</f>
        <v>-0.35619450469868053</v>
      </c>
      <c r="Q46" s="11">
        <f>'Occ T2'!J17</f>
        <v>2.0996465257988963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1.7964615533919499</v>
      </c>
      <c r="Q47" s="11">
        <f>'Occ T2'!J18</f>
        <v>11.430409226068797</v>
      </c>
    </row>
    <row r="48" spans="1:17" x14ac:dyDescent="0.2">
      <c r="O48" s="10" t="str">
        <f>name!D15</f>
        <v>41 Administrative occupations</v>
      </c>
      <c r="P48" s="11">
        <f>'Occ T2'!H19</f>
        <v>1.4556487184324283</v>
      </c>
      <c r="Q48" s="11">
        <f>'Occ T2'!J19</f>
        <v>18.71046500233264</v>
      </c>
    </row>
    <row r="49" spans="15:17" x14ac:dyDescent="0.2">
      <c r="O49" s="10" t="str">
        <f>name!D16</f>
        <v>42 Secretarial and related occupations</v>
      </c>
      <c r="P49" s="11">
        <f>'Occ T2'!H20</f>
        <v>-2.4969213463084765</v>
      </c>
      <c r="Q49" s="11">
        <f>'Occ T2'!J20</f>
        <v>0.49444855131785381</v>
      </c>
    </row>
    <row r="50" spans="15:17" x14ac:dyDescent="0.2">
      <c r="O50" s="10" t="str">
        <f>name!D17</f>
        <v>51 Skilled agricultural and related trades</v>
      </c>
      <c r="P50" s="11">
        <f>'Occ T2'!H21</f>
        <v>-0.10272308013344578</v>
      </c>
      <c r="Q50" s="11">
        <f>'Occ T2'!J21</f>
        <v>3.430675989932539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-1.0504125449274007</v>
      </c>
      <c r="Q51" s="11">
        <f>'Occ T2'!J22</f>
        <v>4.4264554176454451</v>
      </c>
    </row>
    <row r="52" spans="15:17" x14ac:dyDescent="0.2">
      <c r="O52" s="10" t="str">
        <f>name!D19</f>
        <v>53 Skilled construction and building trades</v>
      </c>
      <c r="P52" s="11">
        <f>'Occ T2'!H23</f>
        <v>-2.0589177753733541</v>
      </c>
      <c r="Q52" s="11">
        <f>'Occ T2'!J23</f>
        <v>2.9103647946385935</v>
      </c>
    </row>
    <row r="53" spans="15:17" x14ac:dyDescent="0.2">
      <c r="O53" s="10" t="str">
        <f>name!D20</f>
        <v>54 Textiles, printing and other skilled trades</v>
      </c>
      <c r="P53" s="11">
        <f>'Occ T2'!H24</f>
        <v>0.25609076396131858</v>
      </c>
      <c r="Q53" s="11">
        <f>'Occ T2'!J24</f>
        <v>3.0561700036526029</v>
      </c>
    </row>
    <row r="54" spans="15:17" x14ac:dyDescent="0.2">
      <c r="O54" s="10" t="str">
        <f>name!D21</f>
        <v>61 Caring personal service occupations</v>
      </c>
      <c r="P54" s="11">
        <f>'Occ T2'!H25</f>
        <v>3.412660503218067</v>
      </c>
      <c r="Q54" s="11">
        <f>'Occ T2'!J25</f>
        <v>18.624375073303206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-0.32674876265029162</v>
      </c>
      <c r="Q55" s="11">
        <f>'Occ T2'!J26</f>
        <v>2.7925461992026128</v>
      </c>
    </row>
    <row r="56" spans="15:17" x14ac:dyDescent="0.2">
      <c r="O56" s="10" t="str">
        <f>name!D23</f>
        <v>63 Community and civil enforcement occupations</v>
      </c>
      <c r="P56" s="11">
        <f>'Occ T2'!H27</f>
        <v>-5.6172810604034784E-2</v>
      </c>
      <c r="Q56" s="11">
        <f>'Occ T2'!J27</f>
        <v>8.0832326272001265E-2</v>
      </c>
    </row>
    <row r="57" spans="15:17" x14ac:dyDescent="0.2">
      <c r="O57" s="10" t="str">
        <f>name!D24</f>
        <v>71 Sales occupations</v>
      </c>
      <c r="P57" s="11">
        <f>'Occ T2'!H28</f>
        <v>-0.7808850239558609</v>
      </c>
      <c r="Q57" s="11">
        <f>'Occ T2'!J28</f>
        <v>8.1800682905424615</v>
      </c>
    </row>
    <row r="58" spans="15:17" x14ac:dyDescent="0.2">
      <c r="O58" s="10" t="str">
        <f>name!D25</f>
        <v>72 Customer service occupations</v>
      </c>
      <c r="P58" s="11">
        <f>'Occ T2'!H29</f>
        <v>1.8490289139528411</v>
      </c>
      <c r="Q58" s="11">
        <f>'Occ T2'!J29</f>
        <v>5.1393768955876098</v>
      </c>
    </row>
    <row r="59" spans="15:17" x14ac:dyDescent="0.2">
      <c r="O59" s="10" t="str">
        <f>name!D26</f>
        <v>81 Process, plant and machine operatives</v>
      </c>
      <c r="P59" s="11">
        <f>'Occ T2'!H30</f>
        <v>-0.26799159747978152</v>
      </c>
      <c r="Q59" s="11">
        <f>'Occ T2'!J30</f>
        <v>5.0915022027115819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0.6085363781315376</v>
      </c>
      <c r="Q60" s="11">
        <f>'Occ T2'!J31</f>
        <v>7.7107187740939693</v>
      </c>
    </row>
    <row r="61" spans="15:17" x14ac:dyDescent="0.2">
      <c r="O61" s="10" t="str">
        <f>name!D28</f>
        <v>91 Elementary trades and related occupations</v>
      </c>
      <c r="P61" s="11">
        <f>'Occ T2'!H32</f>
        <v>5.8364748468321155</v>
      </c>
      <c r="Q61" s="11">
        <f>'Occ T2'!J32</f>
        <v>10.96452493670313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-4.2189206872998639</v>
      </c>
      <c r="Q62" s="11">
        <f>'Occ T2'!J33</f>
        <v>8.5660644463582667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26.356999999999744</v>
      </c>
      <c r="Q64" s="11">
        <f>'Occ T2'!J35</f>
        <v>201.13091520991659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The Marches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350.45099999999996</v>
      </c>
      <c r="C8" s="305">
        <f>SUM(C9:C17)</f>
        <v>360.00799999999998</v>
      </c>
      <c r="D8" s="305">
        <f>SUM(D9:D17)</f>
        <v>376.80799999999977</v>
      </c>
      <c r="E8" s="304"/>
      <c r="F8" s="305">
        <f>SUM(F9:F17)</f>
        <v>4.8631945816593793</v>
      </c>
      <c r="G8" s="305">
        <f>SUM(G9:G17)</f>
        <v>6.293069343680771</v>
      </c>
      <c r="H8" s="305">
        <f>SUM(H9:H17)</f>
        <v>9.339980755473837</v>
      </c>
      <c r="I8" s="304"/>
      <c r="J8" s="305">
        <f>SUM(J9:J17)</f>
        <v>33.89692885551532</v>
      </c>
      <c r="K8" s="305">
        <f>SUM(K9:K17)</f>
        <v>43.236580786951933</v>
      </c>
      <c r="L8" s="305">
        <f>SUM(L9:L17)</f>
        <v>64.763288394990951</v>
      </c>
      <c r="M8" s="304"/>
      <c r="N8" s="305">
        <f>SUM(N9:N17)</f>
        <v>65.774878459984379</v>
      </c>
      <c r="O8" s="305">
        <f>SUM(O9:O17)</f>
        <v>70.527806254873184</v>
      </c>
      <c r="P8" s="305">
        <f>SUM(P9:P17)</f>
        <v>82.596370755905568</v>
      </c>
      <c r="Q8" s="306"/>
      <c r="R8" s="305">
        <f>SUM(R9:R17)</f>
        <v>19.288179293861479</v>
      </c>
      <c r="S8" s="305">
        <f>SUM(S9:S17)</f>
        <v>19.101443948325386</v>
      </c>
      <c r="T8" s="305">
        <f>SUM(T9:T17)</f>
        <v>21.55428190588292</v>
      </c>
      <c r="U8" s="306"/>
      <c r="V8" s="305">
        <f>SUM(V9:V17)</f>
        <v>19.606006357879892</v>
      </c>
      <c r="W8" s="305">
        <f>SUM(W9:W17)</f>
        <v>20.492020354123081</v>
      </c>
      <c r="X8" s="305">
        <f>SUM(X9:X17)</f>
        <v>23.968798742112039</v>
      </c>
      <c r="Y8" s="306"/>
      <c r="Z8" s="305">
        <f>SUM(Z9:Z17)</f>
        <v>71.662582451091822</v>
      </c>
      <c r="AA8" s="305">
        <f>SUM(AA9:AA17)</f>
        <v>74.771725151620004</v>
      </c>
      <c r="AB8" s="305">
        <f>SUM(AB9:AB17)</f>
        <v>76.13915414124709</v>
      </c>
      <c r="AC8" s="306"/>
      <c r="AD8" s="305">
        <f>SUM(AD9:AD17)</f>
        <v>69.135977080381181</v>
      </c>
      <c r="AE8" s="305">
        <f>SUM(AE9:AE17)</f>
        <v>73.236600609677026</v>
      </c>
      <c r="AF8" s="305">
        <f>SUM(AF9:AF17)</f>
        <v>65.558386272784261</v>
      </c>
      <c r="AG8" s="306"/>
      <c r="AH8" s="305">
        <f>SUM(AH9:AH17)</f>
        <v>42.573122500808878</v>
      </c>
      <c r="AI8" s="305">
        <f>SUM(AI9:AI17)</f>
        <v>37.117193661306899</v>
      </c>
      <c r="AJ8" s="305">
        <f>SUM(AJ9:AJ17)</f>
        <v>23.25257698868554</v>
      </c>
      <c r="AK8" s="306"/>
      <c r="AL8" s="305">
        <f>SUM(AL9:AL17)</f>
        <v>23.650130418817614</v>
      </c>
      <c r="AM8" s="305">
        <f>SUM(AM9:AM17)</f>
        <v>15.231559889441753</v>
      </c>
      <c r="AN8" s="305">
        <f>SUM(AN9:AN17)</f>
        <v>9.6351620429175249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34.305322387766417</v>
      </c>
      <c r="C9" s="304">
        <f t="shared" ref="B9:D17" si="0">SUM(C21,C33,C51,C63,C75,C93)</f>
        <v>32.465980292939001</v>
      </c>
      <c r="D9" s="304">
        <f t="shared" si="0"/>
        <v>36.555629953131508</v>
      </c>
      <c r="E9" s="304"/>
      <c r="F9" s="304">
        <f t="shared" ref="F9:H17" si="1">SUM(F21,F33,F51,F63,F75,F93)</f>
        <v>0.40476059813278803</v>
      </c>
      <c r="G9" s="304">
        <f t="shared" si="1"/>
        <v>0.49345123682356251</v>
      </c>
      <c r="H9" s="304">
        <f t="shared" si="1"/>
        <v>0.79779007190199991</v>
      </c>
      <c r="I9" s="304"/>
      <c r="J9" s="304">
        <f t="shared" ref="J9:L17" si="2">SUM(J21,J33,J51,J63,J75,J93)</f>
        <v>3.7654727002649544</v>
      </c>
      <c r="K9" s="304">
        <f t="shared" si="2"/>
        <v>4.4321978772878099</v>
      </c>
      <c r="L9" s="304">
        <f t="shared" si="2"/>
        <v>6.9988146494400567</v>
      </c>
      <c r="M9" s="304"/>
      <c r="N9" s="304">
        <f t="shared" ref="N9:P17" si="3">SUM(N21,N33,N51,N63,N75,N93)</f>
        <v>8.6754920984738373</v>
      </c>
      <c r="O9" s="304">
        <f t="shared" si="3"/>
        <v>8.4096927833568138</v>
      </c>
      <c r="P9" s="304">
        <f t="shared" si="3"/>
        <v>9.9884025204757254</v>
      </c>
      <c r="Q9" s="306"/>
      <c r="R9" s="304">
        <f t="shared" ref="R9:T9" si="4">SUM(R21,R33,R51,R63,R75,R93)</f>
        <v>1.9586931794550335</v>
      </c>
      <c r="S9" s="304">
        <f t="shared" si="4"/>
        <v>1.8253562147840183</v>
      </c>
      <c r="T9" s="304">
        <f t="shared" si="4"/>
        <v>2.1493505190369184</v>
      </c>
      <c r="U9" s="306"/>
      <c r="V9" s="304">
        <f t="shared" ref="V9:X9" si="5">SUM(V21,V33,V51,V63,V75,V93)</f>
        <v>2.5518239535730891</v>
      </c>
      <c r="W9" s="304">
        <f t="shared" si="5"/>
        <v>2.3382984130711564</v>
      </c>
      <c r="X9" s="304">
        <f t="shared" si="5"/>
        <v>2.6407863563821565</v>
      </c>
      <c r="Y9" s="306"/>
      <c r="Z9" s="304">
        <f t="shared" ref="Z9:AB9" si="6">SUM(Z21,Z33,Z51,Z63,Z75,Z93)</f>
        <v>6.2318659792249811</v>
      </c>
      <c r="AA9" s="304">
        <f t="shared" si="6"/>
        <v>5.724489506923355</v>
      </c>
      <c r="AB9" s="304">
        <f t="shared" si="6"/>
        <v>6.1440555124775447</v>
      </c>
      <c r="AC9" s="306"/>
      <c r="AD9" s="304">
        <f>SUM(AD21,AD33,AD51,AD63,AD75,AD93)</f>
        <v>5.4929758291853998</v>
      </c>
      <c r="AE9" s="304">
        <f t="shared" ref="AE9:AF9" si="7">SUM(AE21,AE33,AE51,AE63,AE75,AE93)</f>
        <v>5.2077799980718575</v>
      </c>
      <c r="AF9" s="304">
        <f t="shared" si="7"/>
        <v>4.8398877949856844</v>
      </c>
      <c r="AG9" s="306"/>
      <c r="AH9" s="304">
        <f t="shared" ref="AH9:AJ9" si="8">SUM(AH21,AH33,AH51,AH63,AH75,AH93)</f>
        <v>3.814668588208217</v>
      </c>
      <c r="AI9" s="304">
        <f t="shared" si="8"/>
        <v>3.081418390624735</v>
      </c>
      <c r="AJ9" s="304">
        <f t="shared" si="8"/>
        <v>2.2307971982265151</v>
      </c>
      <c r="AK9" s="306"/>
      <c r="AL9" s="304">
        <f t="shared" ref="AL9:AN9" si="9">SUM(AL21,AL33,AL51,AL63,AL75,AL93)</f>
        <v>1.4095694612481164</v>
      </c>
      <c r="AM9" s="304">
        <f t="shared" si="9"/>
        <v>0.95329587199569543</v>
      </c>
      <c r="AN9" s="304">
        <f t="shared" si="9"/>
        <v>0.76574533020490798</v>
      </c>
    </row>
    <row r="10" spans="1:40" x14ac:dyDescent="0.2">
      <c r="A10" s="13" t="str">
        <f>name!E5</f>
        <v>Professional occupations</v>
      </c>
      <c r="B10" s="304">
        <f t="shared" si="0"/>
        <v>72.254850719628237</v>
      </c>
      <c r="C10" s="304">
        <f t="shared" si="0"/>
        <v>77.232588783138311</v>
      </c>
      <c r="D10" s="304">
        <f t="shared" si="0"/>
        <v>86.658155742715508</v>
      </c>
      <c r="E10" s="304"/>
      <c r="F10" s="304">
        <f t="shared" si="1"/>
        <v>3.5563156081477425</v>
      </c>
      <c r="G10" s="304">
        <f t="shared" si="1"/>
        <v>4.5692387120808595</v>
      </c>
      <c r="H10" s="304">
        <f t="shared" si="1"/>
        <v>6.4697549990206733</v>
      </c>
      <c r="I10" s="304"/>
      <c r="J10" s="304">
        <f t="shared" si="2"/>
        <v>18.377756791801634</v>
      </c>
      <c r="K10" s="304">
        <f t="shared" si="2"/>
        <v>22.793887025185533</v>
      </c>
      <c r="L10" s="304">
        <f t="shared" si="2"/>
        <v>31.471655678259197</v>
      </c>
      <c r="M10" s="304"/>
      <c r="N10" s="304">
        <f t="shared" si="3"/>
        <v>23.815032063928474</v>
      </c>
      <c r="O10" s="304">
        <f t="shared" si="3"/>
        <v>23.904140143946979</v>
      </c>
      <c r="P10" s="304">
        <f t="shared" si="3"/>
        <v>24.428020375504893</v>
      </c>
      <c r="Q10" s="306"/>
      <c r="R10" s="304">
        <f t="shared" ref="R10:T10" si="10">SUM(R22,R34,R52,R64,R76,R94)</f>
        <v>3.8285217301804413</v>
      </c>
      <c r="S10" s="304">
        <f t="shared" si="10"/>
        <v>2.7435785131705446</v>
      </c>
      <c r="T10" s="304">
        <f t="shared" si="10"/>
        <v>2.181219195477901</v>
      </c>
      <c r="U10" s="306"/>
      <c r="V10" s="304">
        <f t="shared" ref="V10:X10" si="11">SUM(V22,V34,V52,V64,V76,V94)</f>
        <v>3.7549024205767583</v>
      </c>
      <c r="W10" s="304">
        <f t="shared" si="11"/>
        <v>3.8687021041236433</v>
      </c>
      <c r="X10" s="304">
        <f t="shared" si="11"/>
        <v>4.0834377500961923</v>
      </c>
      <c r="Y10" s="306"/>
      <c r="Z10" s="304">
        <f t="shared" ref="Z10:AB10" si="12">SUM(Z22,Z34,Z52,Z64,Z76,Z94)</f>
        <v>8.4247739979488099</v>
      </c>
      <c r="AA10" s="304">
        <f t="shared" si="12"/>
        <v>9.0789825407246152</v>
      </c>
      <c r="AB10" s="304">
        <f t="shared" si="12"/>
        <v>9.6243372808130818</v>
      </c>
      <c r="AC10" s="306"/>
      <c r="AD10" s="304">
        <f t="shared" ref="AD10:AF10" si="13">SUM(AD22,AD34,AD52,AD64,AD76,AD94)</f>
        <v>5.8348153015882058</v>
      </c>
      <c r="AE10" s="304">
        <f t="shared" si="13"/>
        <v>6.224934957428089</v>
      </c>
      <c r="AF10" s="304">
        <f t="shared" si="13"/>
        <v>5.6004160095066524</v>
      </c>
      <c r="AG10" s="306"/>
      <c r="AH10" s="304">
        <f t="shared" ref="AH10:AJ10" si="14">SUM(AH22,AH34,AH52,AH64,AH76,AH94)</f>
        <v>3.3413175376149571</v>
      </c>
      <c r="AI10" s="304">
        <f t="shared" si="14"/>
        <v>3.0236713825490824</v>
      </c>
      <c r="AJ10" s="304">
        <f t="shared" si="14"/>
        <v>1.964805455687149</v>
      </c>
      <c r="AK10" s="306"/>
      <c r="AL10" s="304">
        <f t="shared" ref="AL10:AN10" si="15">SUM(AL22,AL34,AL52,AL64,AL76,AL94)</f>
        <v>1.3214152678412072</v>
      </c>
      <c r="AM10" s="304">
        <f t="shared" si="15"/>
        <v>1.0254534039289531</v>
      </c>
      <c r="AN10" s="304">
        <f t="shared" si="15"/>
        <v>0.83450899834977832</v>
      </c>
    </row>
    <row r="11" spans="1:40" x14ac:dyDescent="0.2">
      <c r="A11" s="13" t="str">
        <f>name!E6</f>
        <v>Associate professional occupations</v>
      </c>
      <c r="B11" s="304">
        <f>SUM(B23,B35,B53,B65,B77,B95)</f>
        <v>43.564672037750157</v>
      </c>
      <c r="C11" s="304">
        <f t="shared" si="0"/>
        <v>46.135428576471014</v>
      </c>
      <c r="D11" s="304">
        <f>SUM(D23,D35,D53,D65,D77,D95)</f>
        <v>51.209312953501637</v>
      </c>
      <c r="E11" s="304"/>
      <c r="F11" s="304">
        <f t="shared" si="1"/>
        <v>0.46814459424702431</v>
      </c>
      <c r="G11" s="304">
        <f t="shared" si="1"/>
        <v>0.61992453691053484</v>
      </c>
      <c r="H11" s="304">
        <f t="shared" si="1"/>
        <v>1.0281400052003153</v>
      </c>
      <c r="I11" s="304"/>
      <c r="J11" s="304">
        <f t="shared" si="2"/>
        <v>5.3536812602395623</v>
      </c>
      <c r="K11" s="304">
        <f t="shared" si="2"/>
        <v>7.0090093958298514</v>
      </c>
      <c r="L11" s="304">
        <f t="shared" si="2"/>
        <v>10.971751892660611</v>
      </c>
      <c r="M11" s="304"/>
      <c r="N11" s="304">
        <f t="shared" si="3"/>
        <v>12.119738688259837</v>
      </c>
      <c r="O11" s="304">
        <f t="shared" si="3"/>
        <v>13.266352633052733</v>
      </c>
      <c r="P11" s="304">
        <f t="shared" si="3"/>
        <v>15.387565188148816</v>
      </c>
      <c r="Q11" s="306"/>
      <c r="R11" s="304">
        <f t="shared" ref="R11:T11" si="16">SUM(R23,R35,R53,R65,R77,R95)</f>
        <v>3.5057612668933098</v>
      </c>
      <c r="S11" s="304">
        <f t="shared" si="16"/>
        <v>3.6418521627462805</v>
      </c>
      <c r="T11" s="304">
        <f t="shared" si="16"/>
        <v>3.663159910591804</v>
      </c>
      <c r="U11" s="306"/>
      <c r="V11" s="304">
        <f t="shared" ref="V11:X11" si="17">SUM(V23,V35,V53,V65,V77,V95)</f>
        <v>2.924668085414428</v>
      </c>
      <c r="W11" s="304">
        <f t="shared" si="17"/>
        <v>2.8827344264494581</v>
      </c>
      <c r="X11" s="304">
        <f t="shared" si="17"/>
        <v>3.1876103730136549</v>
      </c>
      <c r="Y11" s="306"/>
      <c r="Z11" s="304">
        <f t="shared" ref="Z11:AB11" si="18">SUM(Z23,Z35,Z53,Z65,Z77,Z95)</f>
        <v>8.0363171539548688</v>
      </c>
      <c r="AA11" s="304">
        <f t="shared" si="18"/>
        <v>8.420182102878675</v>
      </c>
      <c r="AB11" s="304">
        <f t="shared" si="18"/>
        <v>8.6197289223288536</v>
      </c>
      <c r="AC11" s="306"/>
      <c r="AD11" s="304">
        <f t="shared" ref="AD11:AF11" si="19">SUM(AD23,AD35,AD53,AD65,AD77,AD95)</f>
        <v>6.1574540899327275</v>
      </c>
      <c r="AE11" s="304">
        <f t="shared" si="19"/>
        <v>6.3661614411620269</v>
      </c>
      <c r="AF11" s="304">
        <f t="shared" si="19"/>
        <v>5.5164704938440465</v>
      </c>
      <c r="AG11" s="306"/>
      <c r="AH11" s="304">
        <f t="shared" ref="AH11:AJ11" si="20">SUM(AH23,AH35,AH53,AH65,AH77,AH95)</f>
        <v>3.6474673945939098</v>
      </c>
      <c r="AI11" s="304">
        <f t="shared" si="20"/>
        <v>2.9776298830523702</v>
      </c>
      <c r="AJ11" s="304">
        <f t="shared" si="20"/>
        <v>1.9435844631059338</v>
      </c>
      <c r="AK11" s="306"/>
      <c r="AL11" s="304">
        <f t="shared" ref="AL11:AN11" si="21">SUM(AL23,AL35,AL53,AL65,AL77,AL95)</f>
        <v>1.3514395042144802</v>
      </c>
      <c r="AM11" s="304">
        <f t="shared" si="21"/>
        <v>0.95158199438907798</v>
      </c>
      <c r="AN11" s="304">
        <f t="shared" si="21"/>
        <v>0.89130170460760838</v>
      </c>
    </row>
    <row r="12" spans="1:40" x14ac:dyDescent="0.2">
      <c r="A12" s="13" t="str">
        <f>name!E7</f>
        <v>Administrative and secretarial occupations</v>
      </c>
      <c r="B12" s="304">
        <f t="shared" si="0"/>
        <v>40.09204277907692</v>
      </c>
      <c r="C12" s="304">
        <f t="shared" si="0"/>
        <v>41.02498022258105</v>
      </c>
      <c r="D12" s="304">
        <f t="shared" si="0"/>
        <v>39.05077015120095</v>
      </c>
      <c r="E12" s="304"/>
      <c r="F12" s="304">
        <f t="shared" si="1"/>
        <v>0.2230087677635364</v>
      </c>
      <c r="G12" s="304">
        <f t="shared" si="1"/>
        <v>0.31337540675736675</v>
      </c>
      <c r="H12" s="304">
        <f t="shared" si="1"/>
        <v>0.53994519016875109</v>
      </c>
      <c r="I12" s="304"/>
      <c r="J12" s="304">
        <f t="shared" si="2"/>
        <v>2.5267411754631759</v>
      </c>
      <c r="K12" s="304">
        <f t="shared" si="2"/>
        <v>3.4253977803716911</v>
      </c>
      <c r="L12" s="304">
        <f t="shared" si="2"/>
        <v>4.9864166446794984</v>
      </c>
      <c r="M12" s="304"/>
      <c r="N12" s="304">
        <f t="shared" si="3"/>
        <v>7.5962818756510373</v>
      </c>
      <c r="O12" s="304">
        <f t="shared" si="3"/>
        <v>8.8089331197159062</v>
      </c>
      <c r="P12" s="304">
        <f t="shared" si="3"/>
        <v>10.868309521691529</v>
      </c>
      <c r="Q12" s="306"/>
      <c r="R12" s="304">
        <f t="shared" ref="R12:T12" si="22">SUM(R24,R36,R54,R66,R78,R96)</f>
        <v>2.955329775467769</v>
      </c>
      <c r="S12" s="304">
        <f t="shared" si="22"/>
        <v>3.2468198224044498</v>
      </c>
      <c r="T12" s="304">
        <f t="shared" si="22"/>
        <v>3.8289239489456328</v>
      </c>
      <c r="U12" s="306"/>
      <c r="V12" s="304">
        <f t="shared" ref="V12:X12" si="23">SUM(V24,V36,V54,V66,V78,V96)</f>
        <v>2.7548525729590976</v>
      </c>
      <c r="W12" s="304">
        <f t="shared" si="23"/>
        <v>2.9347213606146298</v>
      </c>
      <c r="X12" s="304">
        <f t="shared" si="23"/>
        <v>3.4202137922654225</v>
      </c>
      <c r="Y12" s="306"/>
      <c r="Z12" s="304">
        <f t="shared" ref="Z12:AA12" si="24">SUM(Z24,Z36,Z54,Z66,Z78,Z96)</f>
        <v>8.0955746850332346</v>
      </c>
      <c r="AA12" s="304">
        <f t="shared" si="24"/>
        <v>8.2270220179504392</v>
      </c>
      <c r="AB12" s="304">
        <f>SUM(AB24,AB36,AB54,AB66,AB78,AB96)</f>
        <v>6.8909542606464367</v>
      </c>
      <c r="AC12" s="306"/>
      <c r="AD12" s="304">
        <f t="shared" ref="AD12:AE12" si="25">SUM(AD24,AD36,AD54,AD66,AD78,AD96)</f>
        <v>9.0799280656198373</v>
      </c>
      <c r="AE12" s="304">
        <f t="shared" si="25"/>
        <v>8.8549474828169963</v>
      </c>
      <c r="AF12" s="304">
        <f>SUM(AF24,AF36,AF54,AF66,AF78,AF96)</f>
        <v>6.1675258251033798</v>
      </c>
      <c r="AG12" s="306"/>
      <c r="AH12" s="304">
        <f t="shared" ref="AH12:AI12" si="26">SUM(AH24,AH36,AH54,AH66,AH78,AH96)</f>
        <v>4.8440891113709439</v>
      </c>
      <c r="AI12" s="304">
        <f t="shared" si="26"/>
        <v>3.7237656781977218</v>
      </c>
      <c r="AJ12" s="304">
        <f>SUM(AJ24,AJ36,AJ54,AJ66,AJ78,AJ96)</f>
        <v>1.2360024018572129</v>
      </c>
      <c r="AK12" s="306"/>
      <c r="AL12" s="304">
        <f t="shared" ref="AL12:AM12" si="27">SUM(AL24,AL36,AL54,AL66,AL78,AL96)</f>
        <v>2.016236749748292</v>
      </c>
      <c r="AM12" s="304">
        <f t="shared" si="27"/>
        <v>1.4899975537518564</v>
      </c>
      <c r="AN12" s="304">
        <f>SUM(AN24,AN36,AN54,AN66,AN78,AN96)</f>
        <v>1.1124785658430878</v>
      </c>
    </row>
    <row r="13" spans="1:40" x14ac:dyDescent="0.2">
      <c r="A13" s="13" t="str">
        <f>name!E8</f>
        <v>Skilled trades occupations</v>
      </c>
      <c r="B13" s="304">
        <f t="shared" si="0"/>
        <v>40.679959854925862</v>
      </c>
      <c r="C13" s="304">
        <f t="shared" si="0"/>
        <v>40.023037271044174</v>
      </c>
      <c r="D13" s="304">
        <f t="shared" si="0"/>
        <v>37.723997218452936</v>
      </c>
      <c r="E13" s="304"/>
      <c r="F13" s="304">
        <f t="shared" si="1"/>
        <v>5.1193838701932545E-2</v>
      </c>
      <c r="G13" s="304">
        <f t="shared" si="1"/>
        <v>6.5788195962713542E-2</v>
      </c>
      <c r="H13" s="304">
        <f t="shared" si="1"/>
        <v>9.2188254477960155E-2</v>
      </c>
      <c r="I13" s="304"/>
      <c r="J13" s="304">
        <f t="shared" si="2"/>
        <v>0.65297288845963397</v>
      </c>
      <c r="K13" s="304">
        <f t="shared" si="2"/>
        <v>0.92201102042195449</v>
      </c>
      <c r="L13" s="304">
        <f t="shared" si="2"/>
        <v>1.5052882660721205</v>
      </c>
      <c r="M13" s="304"/>
      <c r="N13" s="304">
        <f t="shared" si="3"/>
        <v>2.3791999722346819</v>
      </c>
      <c r="O13" s="304">
        <f t="shared" si="3"/>
        <v>2.7892215049919469</v>
      </c>
      <c r="P13" s="304">
        <f t="shared" si="3"/>
        <v>3.5527991319671668</v>
      </c>
      <c r="Q13" s="306"/>
      <c r="R13" s="304">
        <f t="shared" ref="R13:T13" si="28">SUM(R25,R37,R55,R67,R79,R97)</f>
        <v>1.0621199236080965</v>
      </c>
      <c r="S13" s="304">
        <f t="shared" si="28"/>
        <v>1.1979577900550296</v>
      </c>
      <c r="T13" s="304">
        <f t="shared" si="28"/>
        <v>1.4946300974160172</v>
      </c>
      <c r="U13" s="306"/>
      <c r="V13" s="304">
        <f t="shared" ref="V13:X13" si="29">SUM(V25,V37,V55,V67,V79,V97)</f>
        <v>2.3301877472354264</v>
      </c>
      <c r="W13" s="304">
        <f t="shared" si="29"/>
        <v>2.5087125422740897</v>
      </c>
      <c r="X13" s="304">
        <f t="shared" si="29"/>
        <v>2.9284155019491407</v>
      </c>
      <c r="Y13" s="306"/>
      <c r="Z13" s="304">
        <f t="shared" ref="Z13:AB13" si="30">SUM(Z25,Z37,Z55,Z67,Z79,Z97)</f>
        <v>12.713014267150831</v>
      </c>
      <c r="AA13" s="304">
        <f t="shared" si="30"/>
        <v>12.980702355603821</v>
      </c>
      <c r="AB13" s="304">
        <f t="shared" si="30"/>
        <v>12.500000935648773</v>
      </c>
      <c r="AC13" s="306"/>
      <c r="AD13" s="304">
        <f t="shared" ref="AD13:AF13" si="31">SUM(AD25,AD37,AD55,AD67,AD79,AD97)</f>
        <v>10.772792810223994</v>
      </c>
      <c r="AE13" s="304">
        <f t="shared" si="31"/>
        <v>11.430739796680998</v>
      </c>
      <c r="AF13" s="304">
        <f t="shared" si="31"/>
        <v>10.665058135431616</v>
      </c>
      <c r="AG13" s="306"/>
      <c r="AH13" s="304">
        <f t="shared" ref="AH13:AJ13" si="32">SUM(AH25,AH37,AH55,AH67,AH79,AH97)</f>
        <v>6.2289150439029557</v>
      </c>
      <c r="AI13" s="304">
        <f t="shared" si="32"/>
        <v>5.4984636286244504</v>
      </c>
      <c r="AJ13" s="304">
        <f t="shared" si="32"/>
        <v>3.8196827129804687</v>
      </c>
      <c r="AK13" s="306"/>
      <c r="AL13" s="304">
        <f t="shared" ref="AL13:AN13" si="33">SUM(AL25,AL37,AL55,AL67,AL79,AL97)</f>
        <v>4.4895633634083145</v>
      </c>
      <c r="AM13" s="304">
        <f t="shared" si="33"/>
        <v>2.6294404364291748</v>
      </c>
      <c r="AN13" s="304">
        <f t="shared" si="33"/>
        <v>1.1659341825096752</v>
      </c>
    </row>
    <row r="14" spans="1:40" x14ac:dyDescent="0.2">
      <c r="A14" s="13" t="str">
        <f>name!E9</f>
        <v>Caring, leisure and other service occupations</v>
      </c>
      <c r="B14" s="304">
        <f t="shared" si="0"/>
        <v>31.92026201678102</v>
      </c>
      <c r="C14" s="304">
        <f t="shared" si="0"/>
        <v>32.421864188357823</v>
      </c>
      <c r="D14" s="304">
        <f t="shared" si="0"/>
        <v>34.95000094674478</v>
      </c>
      <c r="E14" s="304"/>
      <c r="F14" s="304">
        <f t="shared" si="1"/>
        <v>2.9817678789815286E-2</v>
      </c>
      <c r="G14" s="304">
        <f t="shared" si="1"/>
        <v>4.1537231839767083E-2</v>
      </c>
      <c r="H14" s="304">
        <f t="shared" si="1"/>
        <v>7.4037096396656996E-2</v>
      </c>
      <c r="I14" s="304"/>
      <c r="J14" s="304">
        <f t="shared" si="2"/>
        <v>1.2343628138173108</v>
      </c>
      <c r="K14" s="304">
        <f t="shared" si="2"/>
        <v>1.7268350630868023</v>
      </c>
      <c r="L14" s="304">
        <f t="shared" si="2"/>
        <v>3.2783880955518461</v>
      </c>
      <c r="M14" s="304"/>
      <c r="N14" s="304">
        <f t="shared" si="3"/>
        <v>4.0598467035413623</v>
      </c>
      <c r="O14" s="304">
        <f t="shared" si="3"/>
        <v>4.6293441882832109</v>
      </c>
      <c r="P14" s="304">
        <f t="shared" si="3"/>
        <v>6.0860746715896274</v>
      </c>
      <c r="Q14" s="306"/>
      <c r="R14" s="304">
        <f>SUM(R26,R38,R56,R68,R80,R98)</f>
        <v>3.1335507924418149</v>
      </c>
      <c r="S14" s="304">
        <f t="shared" ref="S14:T14" si="34">SUM(S26,S38,S56,S68,S80,S98)</f>
        <v>3.0431418564006627</v>
      </c>
      <c r="T14" s="304">
        <f t="shared" si="34"/>
        <v>3.5277356731833622</v>
      </c>
      <c r="U14" s="306"/>
      <c r="V14" s="304">
        <f t="shared" ref="V14:X14" si="35">SUM(V26,V38,V56,V68,V80,V98)</f>
        <v>1.9790889050966893</v>
      </c>
      <c r="W14" s="304">
        <f t="shared" si="35"/>
        <v>1.983920384160303</v>
      </c>
      <c r="X14" s="304">
        <f t="shared" si="35"/>
        <v>2.4388496832175721</v>
      </c>
      <c r="Y14" s="306"/>
      <c r="Z14" s="304">
        <f t="shared" ref="Z14:AB14" si="36">SUM(Z26,Z38,Z56,Z68,Z80,Z98)</f>
        <v>10.488913406427564</v>
      </c>
      <c r="AA14" s="304">
        <f t="shared" si="36"/>
        <v>10.875318168895594</v>
      </c>
      <c r="AB14" s="304">
        <f t="shared" si="36"/>
        <v>11.506751157464569</v>
      </c>
      <c r="AC14" s="306"/>
      <c r="AD14" s="304">
        <f t="shared" ref="AD14:AF14" si="37">SUM(AD26,AD38,AD56,AD68,AD80,AD98)</f>
        <v>7.9534476571107131</v>
      </c>
      <c r="AE14" s="304">
        <f t="shared" si="37"/>
        <v>7.8756361464398239</v>
      </c>
      <c r="AF14" s="304">
        <f t="shared" si="37"/>
        <v>6.488071147967335</v>
      </c>
      <c r="AG14" s="306"/>
      <c r="AH14" s="304">
        <f t="shared" ref="AH14:AJ14" si="38">SUM(AH26,AH38,AH56,AH68,AH80,AH98)</f>
        <v>2.1054329480614031</v>
      </c>
      <c r="AI14" s="304">
        <f t="shared" si="38"/>
        <v>1.6723757349453034</v>
      </c>
      <c r="AJ14" s="304">
        <f t="shared" si="38"/>
        <v>1.1682475750804564</v>
      </c>
      <c r="AK14" s="306"/>
      <c r="AL14" s="304">
        <f t="shared" ref="AL14:AN14" si="39">SUM(AL26,AL38,AL56,AL68,AL80,AL98)</f>
        <v>0.93580111149434964</v>
      </c>
      <c r="AM14" s="304">
        <f t="shared" si="39"/>
        <v>0.57375541430635402</v>
      </c>
      <c r="AN14" s="304">
        <f t="shared" si="39"/>
        <v>0.38184584629335866</v>
      </c>
    </row>
    <row r="15" spans="1:40" x14ac:dyDescent="0.2">
      <c r="A15" s="13" t="str">
        <f>name!E10</f>
        <v>Sales and customer service occupations</v>
      </c>
      <c r="B15" s="304">
        <f t="shared" si="0"/>
        <v>26.439516238780477</v>
      </c>
      <c r="C15" s="304">
        <f t="shared" si="0"/>
        <v>26.819967509932464</v>
      </c>
      <c r="D15" s="304">
        <f t="shared" si="0"/>
        <v>27.507660128777534</v>
      </c>
      <c r="E15" s="304"/>
      <c r="F15" s="304">
        <f t="shared" si="1"/>
        <v>6.4591458107256347E-2</v>
      </c>
      <c r="G15" s="304">
        <f t="shared" si="1"/>
        <v>9.1363152818858567E-2</v>
      </c>
      <c r="H15" s="304">
        <f t="shared" si="1"/>
        <v>0.15231272495764034</v>
      </c>
      <c r="I15" s="304"/>
      <c r="J15" s="304">
        <f t="shared" si="2"/>
        <v>0.93492037875527179</v>
      </c>
      <c r="K15" s="304">
        <f t="shared" si="2"/>
        <v>1.3089597280614167</v>
      </c>
      <c r="L15" s="304">
        <f t="shared" si="2"/>
        <v>2.2959240586001846</v>
      </c>
      <c r="M15" s="304"/>
      <c r="N15" s="304">
        <f t="shared" si="3"/>
        <v>3.6556251451431412</v>
      </c>
      <c r="O15" s="304">
        <f t="shared" si="3"/>
        <v>4.1782529874785981</v>
      </c>
      <c r="P15" s="304">
        <f t="shared" si="3"/>
        <v>5.6044855908870002</v>
      </c>
      <c r="Q15" s="306"/>
      <c r="R15" s="304">
        <f t="shared" ref="R15:T15" si="40">SUM(R27,R39,R57,R69,R81,R99)</f>
        <v>1.2017910827860949</v>
      </c>
      <c r="S15" s="304">
        <f t="shared" si="40"/>
        <v>1.2970230688575981</v>
      </c>
      <c r="T15" s="304">
        <f t="shared" si="40"/>
        <v>1.7076398594029487</v>
      </c>
      <c r="U15" s="306"/>
      <c r="V15" s="304">
        <f t="shared" ref="V15:X15" si="41">SUM(V27,V39,V57,V69,V81,V99)</f>
        <v>1.2180888313734659</v>
      </c>
      <c r="W15" s="304">
        <f t="shared" si="41"/>
        <v>1.3281267677435262</v>
      </c>
      <c r="X15" s="304">
        <f t="shared" si="41"/>
        <v>1.6507911420621304</v>
      </c>
      <c r="Y15" s="306"/>
      <c r="Z15" s="304">
        <f t="shared" ref="Z15:AB15" si="42">SUM(Z27,Z39,Z57,Z69,Z81,Z99)</f>
        <v>6.6678094050974579</v>
      </c>
      <c r="AA15" s="304">
        <f t="shared" si="42"/>
        <v>7.0950586596206371</v>
      </c>
      <c r="AB15" s="304">
        <f t="shared" si="42"/>
        <v>7.4020993843105085</v>
      </c>
      <c r="AC15" s="306"/>
      <c r="AD15" s="304">
        <f t="shared" ref="AD15:AF15" si="43">SUM(AD27,AD39,AD57,AD69,AD81,AD99)</f>
        <v>6.444379404246968</v>
      </c>
      <c r="AE15" s="304">
        <f t="shared" si="43"/>
        <v>6.8254167606951164</v>
      </c>
      <c r="AF15" s="304">
        <f t="shared" si="43"/>
        <v>6.1350758305556674</v>
      </c>
      <c r="AG15" s="306"/>
      <c r="AH15" s="304">
        <f t="shared" ref="AH15:AJ15" si="44">SUM(AH27,AH39,AH57,AH69,AH81,AH99)</f>
        <v>3.8870906198566346</v>
      </c>
      <c r="AI15" s="304">
        <f t="shared" si="44"/>
        <v>3.2578419713953877</v>
      </c>
      <c r="AJ15" s="304">
        <f t="shared" si="44"/>
        <v>1.6791047126710685</v>
      </c>
      <c r="AK15" s="306"/>
      <c r="AL15" s="304">
        <f t="shared" ref="AL15:AN15" si="45">SUM(AL27,AL39,AL57,AL69,AL81,AL99)</f>
        <v>2.3652199134141871</v>
      </c>
      <c r="AM15" s="304">
        <f t="shared" si="45"/>
        <v>1.4379244132613331</v>
      </c>
      <c r="AN15" s="304">
        <f t="shared" si="45"/>
        <v>0.88022682533038399</v>
      </c>
    </row>
    <row r="16" spans="1:40" x14ac:dyDescent="0.2">
      <c r="A16" s="13" t="str">
        <f>name!E11</f>
        <v>Process, plant and machine operatives</v>
      </c>
      <c r="B16" s="304">
        <f t="shared" si="0"/>
        <v>26.007897103976379</v>
      </c>
      <c r="C16" s="304">
        <f t="shared" si="0"/>
        <v>26.970085882184165</v>
      </c>
      <c r="D16" s="304">
        <f t="shared" si="0"/>
        <v>26.348441884628123</v>
      </c>
      <c r="E16" s="304"/>
      <c r="F16" s="304">
        <f t="shared" si="1"/>
        <v>4.5373943830989527E-2</v>
      </c>
      <c r="G16" s="304">
        <f t="shared" si="1"/>
        <v>7.1801153148907587E-2</v>
      </c>
      <c r="H16" s="304">
        <f t="shared" si="1"/>
        <v>0.14123851916637209</v>
      </c>
      <c r="I16" s="304"/>
      <c r="J16" s="304">
        <f t="shared" si="2"/>
        <v>0.3681057448109446</v>
      </c>
      <c r="K16" s="304">
        <f t="shared" si="2"/>
        <v>0.59662000752912248</v>
      </c>
      <c r="L16" s="304">
        <f t="shared" si="2"/>
        <v>1.1242228800794642</v>
      </c>
      <c r="M16" s="304"/>
      <c r="N16" s="304">
        <f t="shared" si="3"/>
        <v>1.032633499973969</v>
      </c>
      <c r="O16" s="304">
        <f t="shared" si="3"/>
        <v>1.4390092096410732</v>
      </c>
      <c r="P16" s="304">
        <f t="shared" si="3"/>
        <v>2.3191991346386822</v>
      </c>
      <c r="Q16" s="306"/>
      <c r="R16" s="304">
        <f t="shared" ref="R16:T16" si="46">SUM(R28,R40,R58,R70,R82,R100)</f>
        <v>0.45930043271833054</v>
      </c>
      <c r="S16" s="304">
        <f t="shared" si="46"/>
        <v>0.58549353720547348</v>
      </c>
      <c r="T16" s="304">
        <f t="shared" si="46"/>
        <v>0.77901275253536906</v>
      </c>
      <c r="U16" s="306"/>
      <c r="V16" s="304">
        <f t="shared" ref="V16:X16" si="47">SUM(V28,V40,V58,V70,V82,V100)</f>
        <v>0.86716438353207648</v>
      </c>
      <c r="W16" s="304">
        <f t="shared" si="47"/>
        <v>1.045091150154696</v>
      </c>
      <c r="X16" s="304">
        <f t="shared" si="47"/>
        <v>1.32994639937451</v>
      </c>
      <c r="Y16" s="306"/>
      <c r="Z16" s="304">
        <f t="shared" ref="Z16:AB16" si="48">SUM(Z28,Z40,Z58,Z70,Z82,Z100)</f>
        <v>5.3015569687697566</v>
      </c>
      <c r="AA16" s="304">
        <f t="shared" si="48"/>
        <v>6.3511201150046954</v>
      </c>
      <c r="AB16" s="304">
        <f t="shared" si="48"/>
        <v>7.2392122572541577</v>
      </c>
      <c r="AC16" s="306"/>
      <c r="AD16" s="304">
        <f t="shared" ref="AD16:AF16" si="49">SUM(AD28,AD40,AD58,AD70,AD82,AD100)</f>
        <v>7.631759877224515</v>
      </c>
      <c r="AE16" s="304">
        <f t="shared" si="49"/>
        <v>9.1400997117901497</v>
      </c>
      <c r="AF16" s="304">
        <f t="shared" si="49"/>
        <v>9.0748835304947004</v>
      </c>
      <c r="AG16" s="306"/>
      <c r="AH16" s="304">
        <f t="shared" ref="AH16:AJ16" si="50">SUM(AH28,AH40,AH58,AH70,AH82,AH100)</f>
        <v>6.1845824965240128</v>
      </c>
      <c r="AI16" s="304">
        <f t="shared" si="50"/>
        <v>5.6000841783048889</v>
      </c>
      <c r="AJ16" s="304">
        <f t="shared" si="50"/>
        <v>3.4227798707777932</v>
      </c>
      <c r="AK16" s="306"/>
      <c r="AL16" s="304">
        <f t="shared" ref="AL16:AN16" si="51">SUM(AL28,AL40,AL58,AL70,AL82,AL100)</f>
        <v>4.1174197565917856</v>
      </c>
      <c r="AM16" s="304">
        <f t="shared" si="51"/>
        <v>2.1407668194051537</v>
      </c>
      <c r="AN16" s="304">
        <f t="shared" si="51"/>
        <v>0.91794654030706857</v>
      </c>
    </row>
    <row r="17" spans="1:40" x14ac:dyDescent="0.2">
      <c r="A17" s="13" t="str">
        <f>name!E12</f>
        <v>Elementary occupations</v>
      </c>
      <c r="B17" s="304">
        <f t="shared" si="0"/>
        <v>35.186476861314489</v>
      </c>
      <c r="C17" s="304">
        <f t="shared" si="0"/>
        <v>36.914067273352046</v>
      </c>
      <c r="D17" s="304">
        <f t="shared" si="0"/>
        <v>36.80403102084675</v>
      </c>
      <c r="E17" s="304"/>
      <c r="F17" s="304">
        <f t="shared" si="1"/>
        <v>1.9988093938294177E-2</v>
      </c>
      <c r="G17" s="304">
        <f t="shared" si="1"/>
        <v>2.6589717338201202E-2</v>
      </c>
      <c r="H17" s="304">
        <f t="shared" si="1"/>
        <v>4.4573894183467161E-2</v>
      </c>
      <c r="I17" s="304"/>
      <c r="J17" s="304">
        <f t="shared" si="2"/>
        <v>0.68291510190283589</v>
      </c>
      <c r="K17" s="304">
        <f t="shared" si="2"/>
        <v>1.0216628891777455</v>
      </c>
      <c r="L17" s="304">
        <f t="shared" si="2"/>
        <v>2.1308262296479641</v>
      </c>
      <c r="M17" s="304"/>
      <c r="N17" s="304">
        <f t="shared" si="3"/>
        <v>2.4410284127780479</v>
      </c>
      <c r="O17" s="304">
        <f t="shared" si="3"/>
        <v>3.1028596844059315</v>
      </c>
      <c r="P17" s="304">
        <f t="shared" si="3"/>
        <v>4.3615146210021472</v>
      </c>
      <c r="Q17" s="306"/>
      <c r="R17" s="304">
        <f t="shared" ref="R17:T17" si="52">SUM(R29,R41,R59,R71,R83,R101)</f>
        <v>1.1831111103105865</v>
      </c>
      <c r="S17" s="304">
        <f t="shared" si="52"/>
        <v>1.5202209827013289</v>
      </c>
      <c r="T17" s="304">
        <f t="shared" si="52"/>
        <v>2.2226099492929672</v>
      </c>
      <c r="U17" s="306"/>
      <c r="V17" s="304">
        <f t="shared" ref="V17:X17" si="53">SUM(V29,V41,V59,V71,V83,V101)</f>
        <v>1.225229458118861</v>
      </c>
      <c r="W17" s="304">
        <f t="shared" si="53"/>
        <v>1.6017132055315784</v>
      </c>
      <c r="X17" s="304">
        <f t="shared" si="53"/>
        <v>2.2887477437512613</v>
      </c>
      <c r="Y17" s="306"/>
      <c r="Z17" s="304">
        <f t="shared" ref="Z17:AB17" si="54">SUM(Z29,Z41,Z59,Z71,Z83,Z101)</f>
        <v>5.7027565874843233</v>
      </c>
      <c r="AA17" s="304">
        <f t="shared" si="54"/>
        <v>6.0188496840181775</v>
      </c>
      <c r="AB17" s="304">
        <f t="shared" si="54"/>
        <v>6.2120144303031744</v>
      </c>
      <c r="AC17" s="306"/>
      <c r="AD17" s="304">
        <f t="shared" ref="AD17:AF17" si="55">SUM(AD29,AD41,AD59,AD71,AD83,AD101)</f>
        <v>9.7684240452488194</v>
      </c>
      <c r="AE17" s="304">
        <f t="shared" si="55"/>
        <v>11.310884314591966</v>
      </c>
      <c r="AF17" s="304">
        <f t="shared" si="55"/>
        <v>11.070997504895169</v>
      </c>
      <c r="AG17" s="306"/>
      <c r="AH17" s="304">
        <f t="shared" ref="AH17:AJ17" si="56">SUM(AH29,AH41,AH59,AH71,AH83,AH101)</f>
        <v>8.5195587606758387</v>
      </c>
      <c r="AI17" s="304">
        <f t="shared" si="56"/>
        <v>8.2819428136129556</v>
      </c>
      <c r="AJ17" s="304">
        <f t="shared" si="56"/>
        <v>5.7875725982989445</v>
      </c>
      <c r="AK17" s="306"/>
      <c r="AL17" s="304">
        <f t="shared" ref="AL17:AN17" si="57">SUM(AL29,AL41,AL59,AL71,AL83,AL101)</f>
        <v>5.6434652908568816</v>
      </c>
      <c r="AM17" s="304">
        <f t="shared" si="57"/>
        <v>4.0293439819741561</v>
      </c>
      <c r="AN17" s="304">
        <f t="shared" si="57"/>
        <v>2.6851740494716565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12.609999999999989</v>
      </c>
      <c r="C20" s="305">
        <f>SUM(C21:C29)</f>
        <v>12.959000000000005</v>
      </c>
      <c r="D20" s="305">
        <f>SUM(D21:D29)</f>
        <v>13.015999999999986</v>
      </c>
      <c r="E20" s="304"/>
      <c r="F20" s="305">
        <f>SUM(F21:F29)</f>
        <v>0.10709637259885008</v>
      </c>
      <c r="G20" s="305">
        <f>SUM(G21:G29)</f>
        <v>0.14671941033004615</v>
      </c>
      <c r="H20" s="305">
        <f>SUM(H21:H29)</f>
        <v>0.2347463513233857</v>
      </c>
      <c r="I20" s="304"/>
      <c r="J20" s="305">
        <f>SUM(J21:J29)</f>
        <v>0.7001648856664624</v>
      </c>
      <c r="K20" s="305">
        <f>SUM(K21:K29)</f>
        <v>0.94901163340847094</v>
      </c>
      <c r="L20" s="305">
        <f>SUM(L21:L29)</f>
        <v>1.5255041179189406</v>
      </c>
      <c r="M20" s="304"/>
      <c r="N20" s="305">
        <f>SUM(N21:N29)</f>
        <v>2.0043396605991139</v>
      </c>
      <c r="O20" s="305">
        <f>SUM(O21:O29)</f>
        <v>2.2199427029365157</v>
      </c>
      <c r="P20" s="305">
        <f>SUM(P21:P29)</f>
        <v>2.6309530483176733</v>
      </c>
      <c r="Q20" s="306"/>
      <c r="R20" s="305">
        <f>SUM(R21:R29)</f>
        <v>0.49855270327619822</v>
      </c>
      <c r="S20" s="305">
        <f>SUM(S21:S29)</f>
        <v>0.55882663121217635</v>
      </c>
      <c r="T20" s="305">
        <f>SUM(T21:T29)</f>
        <v>0.67418432017809604</v>
      </c>
      <c r="U20" s="306"/>
      <c r="V20" s="305">
        <f>SUM(V21:V29)</f>
        <v>1.0826977144040637</v>
      </c>
      <c r="W20" s="305">
        <f>SUM(W21:W29)</f>
        <v>1.1960793425060814</v>
      </c>
      <c r="X20" s="305">
        <f>SUM(X21:X29)</f>
        <v>1.4141098970818511</v>
      </c>
      <c r="Y20" s="306"/>
      <c r="Z20" s="305">
        <f>SUM(Z21:Z29)</f>
        <v>2.072421447138761</v>
      </c>
      <c r="AA20" s="305">
        <f>SUM(AA21:AA29)</f>
        <v>2.2156394640735586</v>
      </c>
      <c r="AB20" s="305">
        <f>SUM(AB21:AB29)</f>
        <v>2.2930459006319945</v>
      </c>
      <c r="AC20" s="306"/>
      <c r="AD20" s="305">
        <f>SUM(AD21:AD29)</f>
        <v>2.4518499703055951</v>
      </c>
      <c r="AE20" s="305">
        <f>SUM(AE21:AE29)</f>
        <v>2.6747667621501465</v>
      </c>
      <c r="AF20" s="305">
        <f>SUM(AF21:AF29)</f>
        <v>2.3722351194864499</v>
      </c>
      <c r="AG20" s="306"/>
      <c r="AH20" s="305">
        <f>SUM(AH21:AH29)</f>
        <v>1.7666455324371788</v>
      </c>
      <c r="AI20" s="305">
        <f>SUM(AI21:AI29)</f>
        <v>1.5506945907141108</v>
      </c>
      <c r="AJ20" s="305">
        <f>SUM(AJ21:AJ29)</f>
        <v>0.99943463420696155</v>
      </c>
      <c r="AK20" s="306"/>
      <c r="AL20" s="305">
        <f>SUM(AL21:AL29)</f>
        <v>1.9262317135737681</v>
      </c>
      <c r="AM20" s="305">
        <f>SUM(AM21:AM29)</f>
        <v>1.4473194626688974</v>
      </c>
      <c r="AN20" s="305">
        <f>SUM(AN21:AN29)</f>
        <v>0.8717866108546336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1.0099675608587948</v>
      </c>
      <c r="C21" s="304">
        <f t="shared" ref="C21:D21" si="59">SUM(G21,K21,O21,S21,W21,AA21,AE21,AI21,AM21)</f>
        <v>0.99355003382877771</v>
      </c>
      <c r="D21" s="304">
        <f t="shared" si="59"/>
        <v>1.0683521868570092</v>
      </c>
      <c r="E21" s="304"/>
      <c r="F21" s="304">
        <v>1.7863769387264476E-2</v>
      </c>
      <c r="G21" s="304">
        <v>2.3772537100089017E-2</v>
      </c>
      <c r="H21" s="304">
        <v>3.7027343155545282E-2</v>
      </c>
      <c r="I21" s="304"/>
      <c r="J21" s="304">
        <v>0.11909320968637443</v>
      </c>
      <c r="K21" s="304">
        <v>0.14020780241469941</v>
      </c>
      <c r="L21" s="304">
        <v>0.19924603080702122</v>
      </c>
      <c r="M21" s="304"/>
      <c r="N21" s="304">
        <v>0.19208041022416397</v>
      </c>
      <c r="O21" s="304">
        <v>0.18484996284994254</v>
      </c>
      <c r="P21" s="304">
        <v>0.20539260003214493</v>
      </c>
      <c r="Q21" s="306"/>
      <c r="R21" s="304">
        <v>3.7049964003166992E-2</v>
      </c>
      <c r="S21" s="304">
        <v>3.7442992886192399E-2</v>
      </c>
      <c r="T21" s="304">
        <v>3.8675292623821758E-2</v>
      </c>
      <c r="U21" s="306"/>
      <c r="V21" s="304">
        <v>6.380160138242276E-2</v>
      </c>
      <c r="W21" s="304">
        <v>5.9517729036127814E-2</v>
      </c>
      <c r="X21" s="304">
        <v>6.3972387572080444E-2</v>
      </c>
      <c r="Y21" s="306"/>
      <c r="Z21" s="304">
        <v>0.19181697255045288</v>
      </c>
      <c r="AA21" s="304">
        <v>0.20947954182769102</v>
      </c>
      <c r="AB21" s="304">
        <v>0.24426704926313281</v>
      </c>
      <c r="AC21" s="306"/>
      <c r="AD21" s="304">
        <v>0.17583637940917746</v>
      </c>
      <c r="AE21" s="304">
        <v>0.17922715670953737</v>
      </c>
      <c r="AF21" s="304">
        <v>0.1504979427840728</v>
      </c>
      <c r="AG21" s="306"/>
      <c r="AH21" s="304">
        <v>8.691911546351111E-2</v>
      </c>
      <c r="AI21" s="304">
        <v>6.5762649205342333E-2</v>
      </c>
      <c r="AJ21" s="304">
        <v>3.2212098565550684E-2</v>
      </c>
      <c r="AK21" s="306"/>
      <c r="AL21" s="304">
        <v>0.12550613875226069</v>
      </c>
      <c r="AM21" s="304">
        <v>9.3289661799155807E-2</v>
      </c>
      <c r="AN21" s="304">
        <v>9.7061442053639244E-2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1.2208726596915449</v>
      </c>
      <c r="C22" s="304">
        <f t="shared" ref="C22:C29" si="61">SUM(G22,K22,O22,S22,W22,AA22,AE22,AI22,AM22)</f>
        <v>1.4857810742330173</v>
      </c>
      <c r="D22" s="304">
        <f t="shared" ref="D22:D29" si="62">SUM(H22,L22,P22,T22,X22,AB22,AF22,AJ22,AN22)</f>
        <v>1.8682962962110869</v>
      </c>
      <c r="E22" s="304"/>
      <c r="F22" s="304">
        <v>3.6885438423613595E-2</v>
      </c>
      <c r="G22" s="304">
        <v>5.5342084804237204E-2</v>
      </c>
      <c r="H22" s="304">
        <v>9.2915951554778109E-2</v>
      </c>
      <c r="I22" s="304"/>
      <c r="J22" s="304">
        <v>0.25605596598937014</v>
      </c>
      <c r="K22" s="304">
        <v>0.37841048514799341</v>
      </c>
      <c r="L22" s="304">
        <v>0.63000643774867637</v>
      </c>
      <c r="M22" s="304"/>
      <c r="N22" s="304">
        <v>0.32736679354654874</v>
      </c>
      <c r="O22" s="304">
        <v>0.34778105743527388</v>
      </c>
      <c r="P22" s="304">
        <v>0.35798122582943026</v>
      </c>
      <c r="Q22" s="306"/>
      <c r="R22" s="304">
        <v>2.1114652091083853E-2</v>
      </c>
      <c r="S22" s="304">
        <v>2.3317941514235798E-2</v>
      </c>
      <c r="T22" s="304">
        <v>2.52461068672102E-2</v>
      </c>
      <c r="U22" s="306"/>
      <c r="V22" s="304">
        <v>0.16250919026859037</v>
      </c>
      <c r="W22" s="304">
        <v>0.20007773845340815</v>
      </c>
      <c r="X22" s="304">
        <v>0.24667768128126324</v>
      </c>
      <c r="Y22" s="306"/>
      <c r="Z22" s="304">
        <v>0.1122235298972115</v>
      </c>
      <c r="AA22" s="304">
        <v>0.12345136347439524</v>
      </c>
      <c r="AB22" s="304">
        <v>0.13323474929254037</v>
      </c>
      <c r="AC22" s="306"/>
      <c r="AD22" s="304">
        <v>0.17352093394970039</v>
      </c>
      <c r="AE22" s="304">
        <v>0.23832396812934301</v>
      </c>
      <c r="AF22" s="304">
        <v>0.29178140011754478</v>
      </c>
      <c r="AG22" s="306"/>
      <c r="AH22" s="304">
        <v>7.3007315240030957E-2</v>
      </c>
      <c r="AI22" s="304">
        <v>6.8684079807543236E-2</v>
      </c>
      <c r="AJ22" s="304">
        <v>5.2359912334346559E-2</v>
      </c>
      <c r="AK22" s="306"/>
      <c r="AL22" s="304">
        <v>5.8188840285395345E-2</v>
      </c>
      <c r="AM22" s="304">
        <v>5.0392355466587588E-2</v>
      </c>
      <c r="AN22" s="304">
        <v>3.8092831185296952E-2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1.0702093222118747</v>
      </c>
      <c r="C23" s="304">
        <f t="shared" si="61"/>
        <v>1.0913804256694326</v>
      </c>
      <c r="D23" s="304">
        <f t="shared" si="62"/>
        <v>1.2647208944969759</v>
      </c>
      <c r="E23" s="304"/>
      <c r="F23" s="304">
        <v>2.6201045655457951E-2</v>
      </c>
      <c r="G23" s="304">
        <v>3.5048879487124603E-2</v>
      </c>
      <c r="H23" s="304">
        <v>5.9430229101542033E-2</v>
      </c>
      <c r="I23" s="304"/>
      <c r="J23" s="304">
        <v>0.12924683531573788</v>
      </c>
      <c r="K23" s="304">
        <v>0.16769145439187605</v>
      </c>
      <c r="L23" s="304">
        <v>0.27599399767068028</v>
      </c>
      <c r="M23" s="304"/>
      <c r="N23" s="304">
        <v>0.23643531004641866</v>
      </c>
      <c r="O23" s="304">
        <v>0.23406141864561747</v>
      </c>
      <c r="P23" s="304">
        <v>0.24518365832203351</v>
      </c>
      <c r="Q23" s="306"/>
      <c r="R23" s="304">
        <v>2.9022140986711902E-2</v>
      </c>
      <c r="S23" s="304">
        <v>3.2027919168141135E-2</v>
      </c>
      <c r="T23" s="304">
        <v>4.0665149595191866E-2</v>
      </c>
      <c r="U23" s="306"/>
      <c r="V23" s="304">
        <v>0.175240974798268</v>
      </c>
      <c r="W23" s="304">
        <v>0.17579167955964414</v>
      </c>
      <c r="X23" s="304">
        <v>0.20825742354914267</v>
      </c>
      <c r="Y23" s="306"/>
      <c r="Z23" s="304">
        <v>0.18447931550248128</v>
      </c>
      <c r="AA23" s="304">
        <v>0.18459002373602254</v>
      </c>
      <c r="AB23" s="304">
        <v>0.19988596796834437</v>
      </c>
      <c r="AC23" s="306"/>
      <c r="AD23" s="304">
        <v>0.13390588085361516</v>
      </c>
      <c r="AE23" s="304">
        <v>0.12943270214359787</v>
      </c>
      <c r="AF23" s="304">
        <v>0.10860650006261134</v>
      </c>
      <c r="AG23" s="306"/>
      <c r="AH23" s="304">
        <v>8.3878508150429743E-2</v>
      </c>
      <c r="AI23" s="304">
        <v>7.2888521285250418E-2</v>
      </c>
      <c r="AJ23" s="304">
        <v>5.19591616875274E-2</v>
      </c>
      <c r="AK23" s="306"/>
      <c r="AL23" s="304">
        <v>7.1799310902754127E-2</v>
      </c>
      <c r="AM23" s="304">
        <v>5.9847827252158509E-2</v>
      </c>
      <c r="AN23" s="304">
        <v>7.4738806539902308E-2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0.98285342860699398</v>
      </c>
      <c r="C24" s="304">
        <f t="shared" si="61"/>
        <v>1.010567800366224</v>
      </c>
      <c r="D24" s="304">
        <f t="shared" si="62"/>
        <v>0.96210803585539117</v>
      </c>
      <c r="E24" s="304"/>
      <c r="F24" s="304">
        <v>2.1180584652173329E-3</v>
      </c>
      <c r="G24" s="304">
        <v>3.036090503460077E-3</v>
      </c>
      <c r="H24" s="304">
        <v>5.0568162035018729E-3</v>
      </c>
      <c r="I24" s="304"/>
      <c r="J24" s="304">
        <v>5.8827274569071483E-2</v>
      </c>
      <c r="K24" s="304">
        <v>8.6215022092082441E-2</v>
      </c>
      <c r="L24" s="304">
        <v>0.14908922713848724</v>
      </c>
      <c r="M24" s="304"/>
      <c r="N24" s="304">
        <v>0.16217877446557732</v>
      </c>
      <c r="O24" s="304">
        <v>0.18601503281714213</v>
      </c>
      <c r="P24" s="304">
        <v>0.21942102668593114</v>
      </c>
      <c r="Q24" s="306"/>
      <c r="R24" s="304">
        <v>3.4488023673714611E-2</v>
      </c>
      <c r="S24" s="304">
        <v>3.4572725391904632E-2</v>
      </c>
      <c r="T24" s="304">
        <v>3.7892841511624656E-2</v>
      </c>
      <c r="U24" s="306"/>
      <c r="V24" s="304">
        <v>6.9346432533459137E-2</v>
      </c>
      <c r="W24" s="304">
        <v>7.650931701854409E-2</v>
      </c>
      <c r="X24" s="304">
        <v>9.5702841958994311E-2</v>
      </c>
      <c r="Y24" s="306"/>
      <c r="Z24" s="304">
        <v>0.1456693657671039</v>
      </c>
      <c r="AA24" s="304">
        <v>0.146228840428163</v>
      </c>
      <c r="AB24" s="304">
        <v>0.13501773550344401</v>
      </c>
      <c r="AC24" s="306"/>
      <c r="AD24" s="304">
        <v>0.17463112352724103</v>
      </c>
      <c r="AE24" s="304">
        <v>0.15982272068048367</v>
      </c>
      <c r="AF24" s="304">
        <v>0.11800259634163325</v>
      </c>
      <c r="AG24" s="306"/>
      <c r="AH24" s="304">
        <v>0.18654229900614075</v>
      </c>
      <c r="AI24" s="304">
        <v>0.16673636088836991</v>
      </c>
      <c r="AJ24" s="304">
        <v>8.0048044616060465E-2</v>
      </c>
      <c r="AK24" s="306"/>
      <c r="AL24" s="304">
        <v>0.14905207659946842</v>
      </c>
      <c r="AM24" s="304">
        <v>0.15143169054607389</v>
      </c>
      <c r="AN24" s="304">
        <v>0.1218769058957142</v>
      </c>
    </row>
    <row r="25" spans="1:40" x14ac:dyDescent="0.2">
      <c r="A25" s="13" t="str">
        <f t="shared" si="58"/>
        <v>Skilled trades occupations</v>
      </c>
      <c r="B25" s="304">
        <f t="shared" si="60"/>
        <v>5.2444489068702049</v>
      </c>
      <c r="C25" s="304">
        <f t="shared" si="61"/>
        <v>5.1359142457402198</v>
      </c>
      <c r="D25" s="304">
        <f t="shared" si="62"/>
        <v>4.7839297425850988</v>
      </c>
      <c r="E25" s="304"/>
      <c r="F25" s="304">
        <v>2.0128717257366778E-2</v>
      </c>
      <c r="G25" s="304">
        <v>2.3566577561564887E-2</v>
      </c>
      <c r="H25" s="304">
        <v>3.0467589193319617E-2</v>
      </c>
      <c r="I25" s="304"/>
      <c r="J25" s="304">
        <v>7.7725766904682289E-2</v>
      </c>
      <c r="K25" s="304">
        <v>9.1219797866938679E-2</v>
      </c>
      <c r="L25" s="304">
        <v>0.13873597871521562</v>
      </c>
      <c r="M25" s="304"/>
      <c r="N25" s="304">
        <v>0.76659092752604385</v>
      </c>
      <c r="O25" s="304">
        <v>0.88922723707359586</v>
      </c>
      <c r="P25" s="304">
        <v>1.175113184183965</v>
      </c>
      <c r="Q25" s="306"/>
      <c r="R25" s="304">
        <v>0.26001786280383932</v>
      </c>
      <c r="S25" s="304">
        <v>0.29152330338146554</v>
      </c>
      <c r="T25" s="304">
        <v>0.35601344716960176</v>
      </c>
      <c r="U25" s="306"/>
      <c r="V25" s="304">
        <v>0.45497257595629248</v>
      </c>
      <c r="W25" s="304">
        <v>0.49915104486645084</v>
      </c>
      <c r="X25" s="304">
        <v>0.58899238508338336</v>
      </c>
      <c r="Y25" s="306"/>
      <c r="Z25" s="304">
        <v>0.83853638279646192</v>
      </c>
      <c r="AA25" s="304">
        <v>0.83836419398943329</v>
      </c>
      <c r="AB25" s="304">
        <v>0.76526264999872817</v>
      </c>
      <c r="AC25" s="306"/>
      <c r="AD25" s="304">
        <v>1.1252343347148421</v>
      </c>
      <c r="AE25" s="304">
        <v>1.2082432908267011</v>
      </c>
      <c r="AF25" s="304">
        <v>1.064550150828937</v>
      </c>
      <c r="AG25" s="306"/>
      <c r="AH25" s="304">
        <v>0.75731970643695656</v>
      </c>
      <c r="AI25" s="304">
        <v>0.67921247850005451</v>
      </c>
      <c r="AJ25" s="304">
        <v>0.47168614247511614</v>
      </c>
      <c r="AK25" s="306"/>
      <c r="AL25" s="304">
        <v>0.94392263247371966</v>
      </c>
      <c r="AM25" s="304">
        <v>0.61540632167401588</v>
      </c>
      <c r="AN25" s="304">
        <v>0.19310821493683261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0.48613738069597207</v>
      </c>
      <c r="C26" s="304">
        <f t="shared" si="61"/>
        <v>0.49917861457025192</v>
      </c>
      <c r="D26" s="304">
        <f t="shared" si="62"/>
        <v>0.51633284012709102</v>
      </c>
      <c r="E26" s="304"/>
      <c r="F26" s="304">
        <v>1.4724371279515145E-3</v>
      </c>
      <c r="G26" s="304">
        <v>2.3773742133133781E-3</v>
      </c>
      <c r="H26" s="304">
        <v>3.4741167077448516E-3</v>
      </c>
      <c r="I26" s="304"/>
      <c r="J26" s="304">
        <v>1.4455848014801112E-2</v>
      </c>
      <c r="K26" s="304">
        <v>1.9886547634444245E-2</v>
      </c>
      <c r="L26" s="304">
        <v>2.8907754284455158E-2</v>
      </c>
      <c r="M26" s="304"/>
      <c r="N26" s="304">
        <v>0.19280742625227748</v>
      </c>
      <c r="O26" s="304">
        <v>0.20926087234235796</v>
      </c>
      <c r="P26" s="304">
        <v>0.21341691542275282</v>
      </c>
      <c r="Q26" s="306"/>
      <c r="R26" s="304">
        <v>5.2639645328035806E-2</v>
      </c>
      <c r="S26" s="304">
        <v>6.4777524770809294E-2</v>
      </c>
      <c r="T26" s="304">
        <v>8.2605944662990052E-2</v>
      </c>
      <c r="U26" s="306"/>
      <c r="V26" s="304">
        <v>1.2078990615716155E-2</v>
      </c>
      <c r="W26" s="304">
        <v>1.0326258702623601E-2</v>
      </c>
      <c r="X26" s="304">
        <v>9.1159146475582303E-3</v>
      </c>
      <c r="Y26" s="306"/>
      <c r="Z26" s="304">
        <v>2.9686968393464696E-2</v>
      </c>
      <c r="AA26" s="304">
        <v>2.7150795482082254E-2</v>
      </c>
      <c r="AB26" s="304">
        <v>2.7823234742747061E-2</v>
      </c>
      <c r="AC26" s="306"/>
      <c r="AD26" s="304">
        <v>2.6392675066998883E-2</v>
      </c>
      <c r="AE26" s="304">
        <v>2.0940180418039769E-2</v>
      </c>
      <c r="AF26" s="304">
        <v>1.5621887051621944E-2</v>
      </c>
      <c r="AG26" s="306"/>
      <c r="AH26" s="304">
        <v>9.8176579388650306E-2</v>
      </c>
      <c r="AI26" s="304">
        <v>0.1023742698679157</v>
      </c>
      <c r="AJ26" s="304">
        <v>0.10196617010066776</v>
      </c>
      <c r="AK26" s="306"/>
      <c r="AL26" s="304">
        <v>5.8426810508076125E-2</v>
      </c>
      <c r="AM26" s="304">
        <v>4.2084791138665693E-2</v>
      </c>
      <c r="AN26" s="304">
        <v>3.3400902506553191E-2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0.36365825389815942</v>
      </c>
      <c r="C27" s="304">
        <f t="shared" si="61"/>
        <v>0.35698038462120779</v>
      </c>
      <c r="D27" s="304">
        <f t="shared" si="62"/>
        <v>0.36093440301692209</v>
      </c>
      <c r="E27" s="304"/>
      <c r="F27" s="304">
        <v>2.209548762500067E-3</v>
      </c>
      <c r="G27" s="304">
        <v>3.2629073971800742E-3</v>
      </c>
      <c r="H27" s="304">
        <v>5.9128588065537838E-3</v>
      </c>
      <c r="I27" s="304"/>
      <c r="J27" s="304">
        <v>1.6286036749897967E-2</v>
      </c>
      <c r="K27" s="304">
        <v>2.0803792826030291E-2</v>
      </c>
      <c r="L27" s="304">
        <v>2.7857343342197562E-2</v>
      </c>
      <c r="M27" s="304"/>
      <c r="N27" s="304">
        <v>3.5538590396292362E-2</v>
      </c>
      <c r="O27" s="304">
        <v>4.2245437232191825E-2</v>
      </c>
      <c r="P27" s="304">
        <v>5.5580976291063129E-2</v>
      </c>
      <c r="Q27" s="306"/>
      <c r="R27" s="304">
        <v>2.4410670067818989E-2</v>
      </c>
      <c r="S27" s="304">
        <v>2.4223962723317918E-2</v>
      </c>
      <c r="T27" s="304">
        <v>3.350505140586453E-2</v>
      </c>
      <c r="U27" s="306"/>
      <c r="V27" s="304">
        <v>2.802072866803143E-2</v>
      </c>
      <c r="W27" s="304">
        <v>2.7056997538605274E-2</v>
      </c>
      <c r="X27" s="304">
        <v>2.7517739586685255E-2</v>
      </c>
      <c r="Y27" s="306"/>
      <c r="Z27" s="304">
        <v>7.955520295513685E-2</v>
      </c>
      <c r="AA27" s="304">
        <v>7.9363753827473169E-2</v>
      </c>
      <c r="AB27" s="304">
        <v>8.718266923269502E-2</v>
      </c>
      <c r="AC27" s="306"/>
      <c r="AD27" s="304">
        <v>6.5020547443005533E-2</v>
      </c>
      <c r="AE27" s="304">
        <v>6.882944826792009E-2</v>
      </c>
      <c r="AF27" s="304">
        <v>6.6982257873752338E-2</v>
      </c>
      <c r="AG27" s="306"/>
      <c r="AH27" s="304">
        <v>7.2573927710695055E-2</v>
      </c>
      <c r="AI27" s="304">
        <v>6.2151932235082315E-2</v>
      </c>
      <c r="AJ27" s="304">
        <v>3.5702581863963974E-2</v>
      </c>
      <c r="AK27" s="306"/>
      <c r="AL27" s="304">
        <v>4.0043001144781203E-2</v>
      </c>
      <c r="AM27" s="304">
        <v>2.9042152573406869E-2</v>
      </c>
      <c r="AN27" s="304">
        <v>2.0692924614146502E-2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0.89400081781505369</v>
      </c>
      <c r="C28" s="304">
        <f t="shared" si="61"/>
        <v>0.88873076490023784</v>
      </c>
      <c r="D28" s="304">
        <f t="shared" si="62"/>
        <v>0.85896831242101701</v>
      </c>
      <c r="E28" s="304"/>
      <c r="F28" s="304">
        <v>1.9464159124431534E-4</v>
      </c>
      <c r="G28" s="304">
        <v>2.8454035587902054E-4</v>
      </c>
      <c r="H28" s="304">
        <v>4.1165534863784307E-4</v>
      </c>
      <c r="I28" s="304"/>
      <c r="J28" s="304">
        <v>7.5252999661628225E-3</v>
      </c>
      <c r="K28" s="304">
        <v>1.1069258027641634E-2</v>
      </c>
      <c r="L28" s="304">
        <v>1.7264231373031465E-2</v>
      </c>
      <c r="M28" s="304"/>
      <c r="N28" s="304">
        <v>4.2216255875436239E-2</v>
      </c>
      <c r="O28" s="304">
        <v>5.3339126655938013E-2</v>
      </c>
      <c r="P28" s="304">
        <v>7.0416213864797225E-2</v>
      </c>
      <c r="Q28" s="306"/>
      <c r="R28" s="304">
        <v>1.0170237626550824E-2</v>
      </c>
      <c r="S28" s="304">
        <v>1.1648845449968831E-2</v>
      </c>
      <c r="T28" s="304">
        <v>1.4891211186438812E-2</v>
      </c>
      <c r="U28" s="306"/>
      <c r="V28" s="304">
        <v>3.141601409866656E-2</v>
      </c>
      <c r="W28" s="304">
        <v>3.5024914898819849E-2</v>
      </c>
      <c r="X28" s="304">
        <v>3.9652475139245559E-2</v>
      </c>
      <c r="Y28" s="306"/>
      <c r="Z28" s="304">
        <v>0.24148663694364592</v>
      </c>
      <c r="AA28" s="304">
        <v>0.28117536911159541</v>
      </c>
      <c r="AB28" s="304">
        <v>0.35704298650307392</v>
      </c>
      <c r="AC28" s="306"/>
      <c r="AD28" s="304">
        <v>0.25736918277160137</v>
      </c>
      <c r="AE28" s="304">
        <v>0.27833527037812256</v>
      </c>
      <c r="AF28" s="304">
        <v>0.25072283591166766</v>
      </c>
      <c r="AG28" s="306"/>
      <c r="AH28" s="304">
        <v>0.13516583168565055</v>
      </c>
      <c r="AI28" s="304">
        <v>9.9545060848656663E-2</v>
      </c>
      <c r="AJ28" s="304">
        <v>3.9411954854531563E-2</v>
      </c>
      <c r="AK28" s="306"/>
      <c r="AL28" s="304">
        <v>0.16845671725609515</v>
      </c>
      <c r="AM28" s="304">
        <v>0.11830837917361581</v>
      </c>
      <c r="AN28" s="304">
        <v>6.9154748239592986E-2</v>
      </c>
    </row>
    <row r="29" spans="1:40" x14ac:dyDescent="0.2">
      <c r="A29" s="13" t="str">
        <f t="shared" si="58"/>
        <v>Elementary occupations</v>
      </c>
      <c r="B29" s="304">
        <f t="shared" si="60"/>
        <v>1.3378516693513931</v>
      </c>
      <c r="C29" s="304">
        <f t="shared" si="61"/>
        <v>1.4969166560706342</v>
      </c>
      <c r="D29" s="304">
        <f t="shared" si="62"/>
        <v>1.3323572884293937</v>
      </c>
      <c r="E29" s="304"/>
      <c r="F29" s="304">
        <v>2.2715928234050776E-5</v>
      </c>
      <c r="G29" s="304">
        <v>2.8418907197892188E-5</v>
      </c>
      <c r="H29" s="304">
        <v>4.9791251762270236E-5</v>
      </c>
      <c r="I29" s="304"/>
      <c r="J29" s="304">
        <v>2.0948648470364397E-2</v>
      </c>
      <c r="K29" s="304">
        <v>3.3507473006764925E-2</v>
      </c>
      <c r="L29" s="304">
        <v>5.8403116839175755E-2</v>
      </c>
      <c r="M29" s="304"/>
      <c r="N29" s="304">
        <v>4.9125172266355148E-2</v>
      </c>
      <c r="O29" s="304">
        <v>7.316255788445622E-2</v>
      </c>
      <c r="P29" s="304">
        <v>8.8447247685555286E-2</v>
      </c>
      <c r="Q29" s="306"/>
      <c r="R29" s="304">
        <v>2.9639506695275899E-2</v>
      </c>
      <c r="S29" s="304">
        <v>3.9291415926140806E-2</v>
      </c>
      <c r="T29" s="304">
        <v>4.4689275155352329E-2</v>
      </c>
      <c r="U29" s="306"/>
      <c r="V29" s="304">
        <v>8.5311206082616872E-2</v>
      </c>
      <c r="W29" s="304">
        <v>0.1126236624318578</v>
      </c>
      <c r="X29" s="304">
        <v>0.13422104826349818</v>
      </c>
      <c r="Y29" s="306"/>
      <c r="Z29" s="304">
        <v>0.24896707233280183</v>
      </c>
      <c r="AA29" s="304">
        <v>0.32583558219670283</v>
      </c>
      <c r="AB29" s="304">
        <v>0.34332885812728853</v>
      </c>
      <c r="AC29" s="306"/>
      <c r="AD29" s="304">
        <v>0.31993891256941348</v>
      </c>
      <c r="AE29" s="304">
        <v>0.39161202459640082</v>
      </c>
      <c r="AF29" s="304">
        <v>0.30546954851460872</v>
      </c>
      <c r="AG29" s="306"/>
      <c r="AH29" s="304">
        <v>0.27306224935511381</v>
      </c>
      <c r="AI29" s="304">
        <v>0.23333923807589554</v>
      </c>
      <c r="AJ29" s="304">
        <v>0.13408856770919697</v>
      </c>
      <c r="AK29" s="306"/>
      <c r="AL29" s="304">
        <v>0.31083618565121751</v>
      </c>
      <c r="AM29" s="304">
        <v>0.28751628304521731</v>
      </c>
      <c r="AN29" s="304">
        <v>0.22365983488295563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42.151999999999994</v>
      </c>
      <c r="C32" s="305">
        <f>SUM(C33:C41)</f>
        <v>41.912000000000013</v>
      </c>
      <c r="D32" s="305">
        <f>SUM(D33:D41)</f>
        <v>39.760999999999918</v>
      </c>
      <c r="E32" s="304"/>
      <c r="F32" s="305">
        <f>SUM(F33:F41)</f>
        <v>0.36603204951830676</v>
      </c>
      <c r="G32" s="305">
        <f>SUM(G33:G41)</f>
        <v>0.47186564615742532</v>
      </c>
      <c r="H32" s="305">
        <f>SUM(H33:H41)</f>
        <v>0.66297724976110162</v>
      </c>
      <c r="I32" s="304"/>
      <c r="J32" s="305">
        <f>SUM(J33:J41)</f>
        <v>2.2991061044712371</v>
      </c>
      <c r="K32" s="305">
        <f>SUM(K33:K41)</f>
        <v>2.9935259963262846</v>
      </c>
      <c r="L32" s="305">
        <f>SUM(L33:L41)</f>
        <v>4.3757817290341752</v>
      </c>
      <c r="M32" s="304"/>
      <c r="N32" s="305">
        <f>SUM(N33:N41)</f>
        <v>5.5313860157444017</v>
      </c>
      <c r="O32" s="305">
        <f>SUM(O33:O41)</f>
        <v>5.8276451416867463</v>
      </c>
      <c r="P32" s="305">
        <f>SUM(P33:P41)</f>
        <v>6.2248249875777528</v>
      </c>
      <c r="Q32" s="306"/>
      <c r="R32" s="305">
        <f>SUM(R33:R41)</f>
        <v>1.5021063339961322</v>
      </c>
      <c r="S32" s="305">
        <f>SUM(S33:S41)</f>
        <v>1.621349263910085</v>
      </c>
      <c r="T32" s="305">
        <f>SUM(T33:T41)</f>
        <v>1.8230776223054135</v>
      </c>
      <c r="U32" s="306"/>
      <c r="V32" s="305">
        <f>SUM(V33:V41)</f>
        <v>3.1233612364507017</v>
      </c>
      <c r="W32" s="305">
        <f>SUM(W33:W41)</f>
        <v>3.1979997003588552</v>
      </c>
      <c r="X32" s="305">
        <f>SUM(X33:X41)</f>
        <v>3.2892400136949318</v>
      </c>
      <c r="Y32" s="306"/>
      <c r="Z32" s="305">
        <f>SUM(Z33:Z41)</f>
        <v>10.070570362494518</v>
      </c>
      <c r="AA32" s="305">
        <f>SUM(AA33:AA41)</f>
        <v>10.67356298558656</v>
      </c>
      <c r="AB32" s="305">
        <f>SUM(AB33:AB41)</f>
        <v>10.692153863268825</v>
      </c>
      <c r="AC32" s="306"/>
      <c r="AD32" s="305">
        <f>SUM(AD33:AD41)</f>
        <v>9.1859486397581946</v>
      </c>
      <c r="AE32" s="305">
        <f>SUM(AE33:AE41)</f>
        <v>9.7627194524995176</v>
      </c>
      <c r="AF32" s="305">
        <f>SUM(AF33:AF41)</f>
        <v>8.3766085854924714</v>
      </c>
      <c r="AG32" s="306"/>
      <c r="AH32" s="305">
        <f>SUM(AH33:AH41)</f>
        <v>6.5566347734980486</v>
      </c>
      <c r="AI32" s="305">
        <f>SUM(AI33:AI41)</f>
        <v>5.5752753589861808</v>
      </c>
      <c r="AJ32" s="305">
        <f>SUM(AJ33:AJ41)</f>
        <v>3.3186157096965241</v>
      </c>
      <c r="AK32" s="306"/>
      <c r="AL32" s="305">
        <f>SUM(AL33:AL41)</f>
        <v>3.5168544840684572</v>
      </c>
      <c r="AM32" s="305">
        <f>SUM(AM33:AM41)</f>
        <v>1.7880564544883626</v>
      </c>
      <c r="AN32" s="305">
        <f>SUM(AN33:AN41)</f>
        <v>0.99772023916872654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4.193066692034547</v>
      </c>
      <c r="C33" s="304">
        <f t="shared" ref="C33:C41" si="64">SUM(G33,K33,O33,S33,W33,AA33,AE33,AI33,AM33)</f>
        <v>3.7272848713019369</v>
      </c>
      <c r="D33" s="304">
        <f t="shared" ref="D33:D40" si="65">SUM(H33,L33,P33,T33,X33,AB33,AF33,AJ33,AN33)</f>
        <v>3.6889139849555019</v>
      </c>
      <c r="E33" s="304"/>
      <c r="F33" s="304">
        <v>5.0026150448851746E-2</v>
      </c>
      <c r="G33" s="304">
        <v>4.9594316232104758E-2</v>
      </c>
      <c r="H33" s="304">
        <v>6.4644609987021734E-2</v>
      </c>
      <c r="I33" s="304"/>
      <c r="J33" s="304">
        <v>0.41677494370104762</v>
      </c>
      <c r="K33" s="304">
        <v>0.46219118909594603</v>
      </c>
      <c r="L33" s="304">
        <v>0.6207412308335849</v>
      </c>
      <c r="M33" s="304"/>
      <c r="N33" s="304">
        <v>1.1056847999837951</v>
      </c>
      <c r="O33" s="304">
        <v>1.0062690363556086</v>
      </c>
      <c r="P33" s="304">
        <v>1.0199265198232565</v>
      </c>
      <c r="Q33" s="306"/>
      <c r="R33" s="304">
        <v>0.25771798247542543</v>
      </c>
      <c r="S33" s="304">
        <v>0.23792166450768157</v>
      </c>
      <c r="T33" s="304">
        <v>0.24499285292717848</v>
      </c>
      <c r="U33" s="306"/>
      <c r="V33" s="304">
        <v>0.50834951682239726</v>
      </c>
      <c r="W33" s="304">
        <v>0.44396169310553946</v>
      </c>
      <c r="X33" s="304">
        <v>0.4482367380421321</v>
      </c>
      <c r="Y33" s="306"/>
      <c r="Z33" s="304">
        <v>0.73505701588314987</v>
      </c>
      <c r="AA33" s="304">
        <v>0.63873048215161909</v>
      </c>
      <c r="AB33" s="304">
        <v>0.59053292675688362</v>
      </c>
      <c r="AC33" s="306"/>
      <c r="AD33" s="304">
        <v>0.63283717262704753</v>
      </c>
      <c r="AE33" s="304">
        <v>0.55110799039897795</v>
      </c>
      <c r="AF33" s="304">
        <v>0.46303219708789245</v>
      </c>
      <c r="AG33" s="306"/>
      <c r="AH33" s="304">
        <v>0.34336891133821951</v>
      </c>
      <c r="AI33" s="304">
        <v>0.24062974646932217</v>
      </c>
      <c r="AJ33" s="304">
        <v>0.14989582509597615</v>
      </c>
      <c r="AK33" s="306"/>
      <c r="AL33" s="304">
        <v>0.14325019875461242</v>
      </c>
      <c r="AM33" s="304">
        <v>9.6878752985137137E-2</v>
      </c>
      <c r="AN33" s="304">
        <v>8.6911084401575495E-2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6.4252909634679165</v>
      </c>
      <c r="C34" s="304">
        <f t="shared" si="64"/>
        <v>7.2989356661949243</v>
      </c>
      <c r="D34" s="304">
        <f t="shared" si="65"/>
        <v>7.7828008443807164</v>
      </c>
      <c r="E34" s="304"/>
      <c r="F34" s="304">
        <v>0.23556851522692981</v>
      </c>
      <c r="G34" s="304">
        <v>0.32195910289238566</v>
      </c>
      <c r="H34" s="304">
        <v>0.45013525400500037</v>
      </c>
      <c r="I34" s="304"/>
      <c r="J34" s="304">
        <v>0.9173070060064934</v>
      </c>
      <c r="K34" s="304">
        <v>1.2612110306591942</v>
      </c>
      <c r="L34" s="304">
        <v>1.8120038910129972</v>
      </c>
      <c r="M34" s="304"/>
      <c r="N34" s="304">
        <v>1.6980512282217788</v>
      </c>
      <c r="O34" s="304">
        <v>1.8198728443597838</v>
      </c>
      <c r="P34" s="304">
        <v>1.7923805154662746</v>
      </c>
      <c r="Q34" s="306"/>
      <c r="R34" s="304">
        <v>0.2234730024042349</v>
      </c>
      <c r="S34" s="304">
        <v>0.24727924225080372</v>
      </c>
      <c r="T34" s="304">
        <v>0.26676514000272461</v>
      </c>
      <c r="U34" s="306"/>
      <c r="V34" s="304">
        <v>0.80465078292968828</v>
      </c>
      <c r="W34" s="304">
        <v>0.89714013672915016</v>
      </c>
      <c r="X34" s="304">
        <v>0.91561274693192074</v>
      </c>
      <c r="Y34" s="306"/>
      <c r="Z34" s="304">
        <v>1.2670454374352993</v>
      </c>
      <c r="AA34" s="304">
        <v>1.4554679655434253</v>
      </c>
      <c r="AB34" s="304">
        <v>1.4928847361738933</v>
      </c>
      <c r="AC34" s="306"/>
      <c r="AD34" s="304">
        <v>0.66138379961432081</v>
      </c>
      <c r="AE34" s="304">
        <v>0.72494366994279347</v>
      </c>
      <c r="AF34" s="304">
        <v>0.60189594600912322</v>
      </c>
      <c r="AG34" s="306"/>
      <c r="AH34" s="304">
        <v>0.45810671505447781</v>
      </c>
      <c r="AI34" s="304">
        <v>0.44085746435924089</v>
      </c>
      <c r="AJ34" s="304">
        <v>0.34114898915273129</v>
      </c>
      <c r="AK34" s="306"/>
      <c r="AL34" s="304">
        <v>0.15970447657469378</v>
      </c>
      <c r="AM34" s="304">
        <v>0.13020420945814667</v>
      </c>
      <c r="AN34" s="304">
        <v>0.10997362562605081</v>
      </c>
    </row>
    <row r="35" spans="1:40" x14ac:dyDescent="0.2">
      <c r="A35" s="13" t="str">
        <f t="shared" si="63"/>
        <v>Associate professional occupations</v>
      </c>
      <c r="B35" s="304">
        <f t="shared" si="66"/>
        <v>4.4136020935759941</v>
      </c>
      <c r="C35" s="304">
        <f t="shared" si="64"/>
        <v>4.1922892647102117</v>
      </c>
      <c r="D35" s="304">
        <f t="shared" si="65"/>
        <v>4.1779365505034081</v>
      </c>
      <c r="E35" s="304"/>
      <c r="F35" s="304">
        <v>4.5079052054944869E-2</v>
      </c>
      <c r="G35" s="304">
        <v>5.3722885508397371E-2</v>
      </c>
      <c r="H35" s="304">
        <v>7.8478282653507078E-2</v>
      </c>
      <c r="I35" s="304"/>
      <c r="J35" s="304">
        <v>0.39536598643392895</v>
      </c>
      <c r="K35" s="304">
        <v>0.46034131109934551</v>
      </c>
      <c r="L35" s="304">
        <v>0.6563348212903698</v>
      </c>
      <c r="M35" s="304"/>
      <c r="N35" s="304">
        <v>1.076167838433761</v>
      </c>
      <c r="O35" s="304">
        <v>1.0608653068024179</v>
      </c>
      <c r="P35" s="304">
        <v>1.0762865834648982</v>
      </c>
      <c r="Q35" s="306"/>
      <c r="R35" s="304">
        <v>0.3120632066628965</v>
      </c>
      <c r="S35" s="304">
        <v>0.32095791167499166</v>
      </c>
      <c r="T35" s="304">
        <v>0.35119847670557947</v>
      </c>
      <c r="U35" s="306"/>
      <c r="V35" s="304">
        <v>0.3892130490237638</v>
      </c>
      <c r="W35" s="304">
        <v>0.34312343715985072</v>
      </c>
      <c r="X35" s="304">
        <v>0.33117659955062501</v>
      </c>
      <c r="Y35" s="306"/>
      <c r="Z35" s="304">
        <v>1.030916597169272</v>
      </c>
      <c r="AA35" s="304">
        <v>0.98926786632353492</v>
      </c>
      <c r="AB35" s="304">
        <v>0.94313249591813564</v>
      </c>
      <c r="AC35" s="306"/>
      <c r="AD35" s="304">
        <v>0.68796168990344952</v>
      </c>
      <c r="AE35" s="304">
        <v>0.63631952795369418</v>
      </c>
      <c r="AF35" s="304">
        <v>0.53497767351483871</v>
      </c>
      <c r="AG35" s="306"/>
      <c r="AH35" s="304">
        <v>0.38230295952731813</v>
      </c>
      <c r="AI35" s="304">
        <v>0.25815609743155421</v>
      </c>
      <c r="AJ35" s="304">
        <v>0.15912906994113168</v>
      </c>
      <c r="AK35" s="306"/>
      <c r="AL35" s="304">
        <v>9.4531714366659414E-2</v>
      </c>
      <c r="AM35" s="304">
        <v>6.9534920756425589E-2</v>
      </c>
      <c r="AN35" s="304">
        <v>4.7222547464322154E-2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3.3868967349602683</v>
      </c>
      <c r="C36" s="304">
        <f t="shared" si="64"/>
        <v>3.2827342719148414</v>
      </c>
      <c r="D36" s="304">
        <f t="shared" si="65"/>
        <v>3.0519990354106423</v>
      </c>
      <c r="E36" s="304"/>
      <c r="F36" s="304">
        <v>1.0543317828151842E-2</v>
      </c>
      <c r="G36" s="304">
        <v>1.3698357472246637E-2</v>
      </c>
      <c r="H36" s="304">
        <v>1.9632816253538032E-2</v>
      </c>
      <c r="I36" s="304"/>
      <c r="J36" s="304">
        <v>0.15001827364509021</v>
      </c>
      <c r="K36" s="304">
        <v>0.19495257792665896</v>
      </c>
      <c r="L36" s="304">
        <v>0.28849412953312137</v>
      </c>
      <c r="M36" s="304"/>
      <c r="N36" s="304">
        <v>0.52014134034060711</v>
      </c>
      <c r="O36" s="304">
        <v>0.56894632114432209</v>
      </c>
      <c r="P36" s="304">
        <v>0.62081766111518732</v>
      </c>
      <c r="Q36" s="306"/>
      <c r="R36" s="304">
        <v>0.20135190262669736</v>
      </c>
      <c r="S36" s="304">
        <v>0.22067065648051695</v>
      </c>
      <c r="T36" s="304">
        <v>0.25065686056360703</v>
      </c>
      <c r="U36" s="306"/>
      <c r="V36" s="304">
        <v>0.26430643438141382</v>
      </c>
      <c r="W36" s="304">
        <v>0.28574970718742376</v>
      </c>
      <c r="X36" s="304">
        <v>0.31475823042954976</v>
      </c>
      <c r="Y36" s="306"/>
      <c r="Z36" s="304">
        <v>0.81998516005575739</v>
      </c>
      <c r="AA36" s="304">
        <v>0.88214798776398184</v>
      </c>
      <c r="AB36" s="304">
        <v>0.89559452182418187</v>
      </c>
      <c r="AC36" s="306"/>
      <c r="AD36" s="304">
        <v>0.91818832130367023</v>
      </c>
      <c r="AE36" s="304">
        <v>0.794825679586742</v>
      </c>
      <c r="AF36" s="304">
        <v>0.52620433721644377</v>
      </c>
      <c r="AG36" s="306"/>
      <c r="AH36" s="304">
        <v>0.38882460058358609</v>
      </c>
      <c r="AI36" s="304">
        <v>0.23656550307270896</v>
      </c>
      <c r="AJ36" s="304">
        <v>7.4741959771267505E-2</v>
      </c>
      <c r="AK36" s="306"/>
      <c r="AL36" s="304">
        <v>0.11353738419529452</v>
      </c>
      <c r="AM36" s="304">
        <v>8.5177481280240289E-2</v>
      </c>
      <c r="AN36" s="304">
        <v>6.1098518703745684E-2</v>
      </c>
    </row>
    <row r="37" spans="1:40" x14ac:dyDescent="0.2">
      <c r="A37" s="13" t="str">
        <f t="shared" si="63"/>
        <v>Skilled trades occupations</v>
      </c>
      <c r="B37" s="304">
        <f t="shared" si="66"/>
        <v>9.6002276605135304</v>
      </c>
      <c r="C37" s="304">
        <f t="shared" si="64"/>
        <v>9.0607964850165725</v>
      </c>
      <c r="D37" s="304">
        <f t="shared" si="65"/>
        <v>7.9291201781230054</v>
      </c>
      <c r="E37" s="304"/>
      <c r="F37" s="304">
        <v>7.0752370381814951E-3</v>
      </c>
      <c r="G37" s="304">
        <v>9.7153060506732312E-3</v>
      </c>
      <c r="H37" s="304">
        <v>1.4215766374226977E-2</v>
      </c>
      <c r="I37" s="304"/>
      <c r="J37" s="304">
        <v>0.16753479719802875</v>
      </c>
      <c r="K37" s="304">
        <v>0.2282789091666389</v>
      </c>
      <c r="L37" s="304">
        <v>0.3379336400085296</v>
      </c>
      <c r="M37" s="304"/>
      <c r="N37" s="304">
        <v>0.42484065416503913</v>
      </c>
      <c r="O37" s="304">
        <v>0.4652416079329495</v>
      </c>
      <c r="P37" s="304">
        <v>0.52176280239532158</v>
      </c>
      <c r="Q37" s="306"/>
      <c r="R37" s="304">
        <v>0.18713240579702847</v>
      </c>
      <c r="S37" s="304">
        <v>0.20422526532981908</v>
      </c>
      <c r="T37" s="304">
        <v>0.23083145554280315</v>
      </c>
      <c r="U37" s="306"/>
      <c r="V37" s="304">
        <v>0.69526485610636257</v>
      </c>
      <c r="W37" s="304">
        <v>0.68348247595962441</v>
      </c>
      <c r="X37" s="304">
        <v>0.67581431410040749</v>
      </c>
      <c r="Y37" s="306"/>
      <c r="Z37" s="304">
        <v>3.5005558187413115</v>
      </c>
      <c r="AA37" s="304">
        <v>3.5566449047305686</v>
      </c>
      <c r="AB37" s="304">
        <v>3.4592941181046726</v>
      </c>
      <c r="AC37" s="306"/>
      <c r="AD37" s="304">
        <v>2.3099238886108138</v>
      </c>
      <c r="AE37" s="304">
        <v>2.2938213103036347</v>
      </c>
      <c r="AF37" s="304">
        <v>1.7629912196939008</v>
      </c>
      <c r="AG37" s="306"/>
      <c r="AH37" s="304">
        <v>1.4785452286683536</v>
      </c>
      <c r="AI37" s="304">
        <v>1.2065366174048331</v>
      </c>
      <c r="AJ37" s="304">
        <v>0.72229641036632708</v>
      </c>
      <c r="AK37" s="306"/>
      <c r="AL37" s="304">
        <v>0.82935477418841197</v>
      </c>
      <c r="AM37" s="304">
        <v>0.41285008813783264</v>
      </c>
      <c r="AN37" s="304">
        <v>0.20398045153681624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0.51455079808917292</v>
      </c>
      <c r="C38" s="304">
        <f t="shared" si="64"/>
        <v>0.50014486173317596</v>
      </c>
      <c r="D38" s="304">
        <f t="shared" si="65"/>
        <v>0.49152518485007607</v>
      </c>
      <c r="E38" s="304"/>
      <c r="F38" s="304">
        <v>6.8996666530098802E-3</v>
      </c>
      <c r="G38" s="304">
        <v>9.4389089437346748E-3</v>
      </c>
      <c r="H38" s="304">
        <v>1.5700294472067555E-2</v>
      </c>
      <c r="I38" s="304"/>
      <c r="J38" s="304">
        <v>6.9934903215720231E-3</v>
      </c>
      <c r="K38" s="304">
        <v>7.9583078832720262E-3</v>
      </c>
      <c r="L38" s="304">
        <v>9.7037807199431229E-3</v>
      </c>
      <c r="M38" s="304"/>
      <c r="N38" s="304">
        <v>5.4428374741055607E-2</v>
      </c>
      <c r="O38" s="304">
        <v>5.4460971411571149E-2</v>
      </c>
      <c r="P38" s="304">
        <v>5.5381483938750309E-2</v>
      </c>
      <c r="Q38" s="306"/>
      <c r="R38" s="304">
        <v>1.5055482234154555E-2</v>
      </c>
      <c r="S38" s="304">
        <v>1.3211593227203123E-2</v>
      </c>
      <c r="T38" s="304">
        <v>1.2928708787228863E-2</v>
      </c>
      <c r="U38" s="306"/>
      <c r="V38" s="304">
        <v>3.4786873860129214E-2</v>
      </c>
      <c r="W38" s="304">
        <v>3.1540871053123712E-2</v>
      </c>
      <c r="X38" s="304">
        <v>3.1908082792651581E-2</v>
      </c>
      <c r="Y38" s="306"/>
      <c r="Z38" s="304">
        <v>7.4880733519439399E-2</v>
      </c>
      <c r="AA38" s="304">
        <v>6.9687206425020798E-2</v>
      </c>
      <c r="AB38" s="304">
        <v>6.5166243746823407E-2</v>
      </c>
      <c r="AC38" s="306"/>
      <c r="AD38" s="304">
        <v>0.11643331233647609</v>
      </c>
      <c r="AE38" s="304">
        <v>0.11597374560482834</v>
      </c>
      <c r="AF38" s="304">
        <v>0.10188050674225413</v>
      </c>
      <c r="AG38" s="306"/>
      <c r="AH38" s="304">
        <v>0.15381075716470849</v>
      </c>
      <c r="AI38" s="304">
        <v>0.15175660368092675</v>
      </c>
      <c r="AJ38" s="304">
        <v>0.15136404681311769</v>
      </c>
      <c r="AK38" s="306"/>
      <c r="AL38" s="304">
        <v>5.126210725862769E-2</v>
      </c>
      <c r="AM38" s="304">
        <v>4.6116653503495392E-2</v>
      </c>
      <c r="AN38" s="304">
        <v>4.7492036837239418E-2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1.3404563403797449</v>
      </c>
      <c r="C39" s="304">
        <f t="shared" si="64"/>
        <v>1.3102704247586838</v>
      </c>
      <c r="D39" s="304">
        <f t="shared" si="65"/>
        <v>1.2908642707573168</v>
      </c>
      <c r="E39" s="304"/>
      <c r="F39" s="304">
        <v>6.2946342352669261E-3</v>
      </c>
      <c r="G39" s="304">
        <v>8.3148609667707124E-3</v>
      </c>
      <c r="H39" s="304">
        <v>1.2076122209195617E-2</v>
      </c>
      <c r="I39" s="304"/>
      <c r="J39" s="304">
        <v>7.3807340373751154E-2</v>
      </c>
      <c r="K39" s="304">
        <v>9.8812562600721063E-2</v>
      </c>
      <c r="L39" s="304">
        <v>0.13414450632291289</v>
      </c>
      <c r="M39" s="304"/>
      <c r="N39" s="304">
        <v>0.25579105216086134</v>
      </c>
      <c r="O39" s="304">
        <v>0.27539604662759903</v>
      </c>
      <c r="P39" s="304">
        <v>0.31350220123532746</v>
      </c>
      <c r="Q39" s="306"/>
      <c r="R39" s="304">
        <v>7.8273510767579435E-2</v>
      </c>
      <c r="S39" s="304">
        <v>8.7405627417299486E-2</v>
      </c>
      <c r="T39" s="304">
        <v>0.10345164904772562</v>
      </c>
      <c r="U39" s="306"/>
      <c r="V39" s="304">
        <v>8.3728934862687968E-2</v>
      </c>
      <c r="W39" s="304">
        <v>8.8147888338339961E-2</v>
      </c>
      <c r="X39" s="304">
        <v>9.870335334844571E-2</v>
      </c>
      <c r="Y39" s="306"/>
      <c r="Z39" s="304">
        <v>0.31382843197655297</v>
      </c>
      <c r="AA39" s="304">
        <v>0.28943959128983837</v>
      </c>
      <c r="AB39" s="304">
        <v>0.24546223115464005</v>
      </c>
      <c r="AC39" s="306"/>
      <c r="AD39" s="304">
        <v>0.24785816307773662</v>
      </c>
      <c r="AE39" s="304">
        <v>0.2615532797864375</v>
      </c>
      <c r="AF39" s="304">
        <v>0.2643479698004203</v>
      </c>
      <c r="AG39" s="306"/>
      <c r="AH39" s="304">
        <v>0.14701600867747644</v>
      </c>
      <c r="AI39" s="304">
        <v>0.10584934146954209</v>
      </c>
      <c r="AJ39" s="304">
        <v>4.1149770219057788E-2</v>
      </c>
      <c r="AK39" s="306"/>
      <c r="AL39" s="304">
        <v>0.13385826424783212</v>
      </c>
      <c r="AM39" s="304">
        <v>9.5351226262135616E-2</v>
      </c>
      <c r="AN39" s="304">
        <v>7.8026467419591461E-2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9.3028388456639544</v>
      </c>
      <c r="C40" s="304">
        <f t="shared" si="64"/>
        <v>9.0783179822878246</v>
      </c>
      <c r="D40" s="304">
        <f t="shared" si="65"/>
        <v>8.0459556969668728</v>
      </c>
      <c r="E40" s="304"/>
      <c r="F40" s="304">
        <v>1.018094193225711E-3</v>
      </c>
      <c r="G40" s="304">
        <v>1.2909253639197663E-3</v>
      </c>
      <c r="H40" s="304">
        <v>1.9185592909732815E-3</v>
      </c>
      <c r="I40" s="304"/>
      <c r="J40" s="304">
        <v>0.14834174516592202</v>
      </c>
      <c r="K40" s="304">
        <v>0.24440566960458091</v>
      </c>
      <c r="L40" s="304">
        <v>0.45935988255763632</v>
      </c>
      <c r="M40" s="304"/>
      <c r="N40" s="304">
        <v>0.27943109813379646</v>
      </c>
      <c r="O40" s="304">
        <v>0.37271303023440522</v>
      </c>
      <c r="P40" s="304">
        <v>0.53011248631211982</v>
      </c>
      <c r="Q40" s="306"/>
      <c r="R40" s="305">
        <v>0.14198250243774094</v>
      </c>
      <c r="S40" s="305">
        <v>0.16071800456404797</v>
      </c>
      <c r="T40" s="305">
        <v>0.17860965213257174</v>
      </c>
      <c r="U40" s="306"/>
      <c r="V40" s="305">
        <v>0.280065174268251</v>
      </c>
      <c r="W40" s="305">
        <v>0.32808546747605194</v>
      </c>
      <c r="X40" s="305">
        <v>0.35097877711475456</v>
      </c>
      <c r="Y40" s="306"/>
      <c r="Z40" s="305">
        <v>2.0170799074492978</v>
      </c>
      <c r="AA40" s="305">
        <v>2.3761294251927541</v>
      </c>
      <c r="AB40" s="305">
        <v>2.5505828079191031</v>
      </c>
      <c r="AC40" s="306"/>
      <c r="AD40" s="305">
        <v>2.7945135423074157</v>
      </c>
      <c r="AE40" s="305">
        <v>3.2476570387352695</v>
      </c>
      <c r="AF40" s="305">
        <v>2.9953334321648981</v>
      </c>
      <c r="AG40" s="306"/>
      <c r="AH40" s="305">
        <v>2.1855814179369077</v>
      </c>
      <c r="AI40" s="305">
        <v>1.8371131120656925</v>
      </c>
      <c r="AJ40" s="305">
        <v>0.83322409117163809</v>
      </c>
      <c r="AK40" s="306"/>
      <c r="AL40" s="305">
        <v>1.454825363771397</v>
      </c>
      <c r="AM40" s="305">
        <v>0.5102053090511024</v>
      </c>
      <c r="AN40" s="305">
        <v>0.14583600830317936</v>
      </c>
    </row>
    <row r="41" spans="1:40" x14ac:dyDescent="0.2">
      <c r="A41" s="39" t="str">
        <f t="shared" si="63"/>
        <v>Elementary occupations</v>
      </c>
      <c r="B41" s="307">
        <f t="shared" si="66"/>
        <v>2.9750698713148673</v>
      </c>
      <c r="C41" s="307">
        <f t="shared" si="64"/>
        <v>3.4612261720818442</v>
      </c>
      <c r="D41" s="307">
        <f>SUM(H41,L41,P41,T41,X41,AB41,AF41,AJ41,AN41)</f>
        <v>3.3018842540523812</v>
      </c>
      <c r="E41" s="307"/>
      <c r="F41" s="307">
        <v>3.5273818397444103E-3</v>
      </c>
      <c r="G41" s="307">
        <v>4.1309827271925597E-3</v>
      </c>
      <c r="H41" s="307">
        <v>6.1755445155708862E-3</v>
      </c>
      <c r="I41" s="307"/>
      <c r="J41" s="307">
        <v>2.2962521625403232E-2</v>
      </c>
      <c r="K41" s="307">
        <v>3.5374438289927243E-2</v>
      </c>
      <c r="L41" s="307">
        <v>5.7065846755079974E-2</v>
      </c>
      <c r="M41" s="307"/>
      <c r="N41" s="307">
        <v>0.11684962956370658</v>
      </c>
      <c r="O41" s="307">
        <v>0.20387997681808917</v>
      </c>
      <c r="P41" s="307">
        <v>0.29465473382661644</v>
      </c>
      <c r="Q41" s="308"/>
      <c r="R41" s="307">
        <v>8.5056338590374606E-2</v>
      </c>
      <c r="S41" s="307">
        <v>0.12895929845772153</v>
      </c>
      <c r="T41" s="307">
        <v>0.1836428265959946</v>
      </c>
      <c r="U41" s="308"/>
      <c r="V41" s="307">
        <v>6.2995614196007646E-2</v>
      </c>
      <c r="W41" s="307">
        <v>9.6768023349751361E-2</v>
      </c>
      <c r="X41" s="307">
        <v>0.12205117138444535</v>
      </c>
      <c r="Y41" s="308"/>
      <c r="Z41" s="307">
        <v>0.31122126026443869</v>
      </c>
      <c r="AA41" s="307">
        <v>0.41604755616581601</v>
      </c>
      <c r="AB41" s="307">
        <v>0.44950378167049143</v>
      </c>
      <c r="AC41" s="308"/>
      <c r="AD41" s="307">
        <v>0.81684874997726264</v>
      </c>
      <c r="AE41" s="307">
        <v>1.1365172101871397</v>
      </c>
      <c r="AF41" s="307">
        <v>1.1259453032626998</v>
      </c>
      <c r="AG41" s="308"/>
      <c r="AH41" s="307">
        <v>1.0190781745470014</v>
      </c>
      <c r="AI41" s="307">
        <v>1.0978108730323597</v>
      </c>
      <c r="AJ41" s="307">
        <v>0.84566554716527687</v>
      </c>
      <c r="AK41" s="308"/>
      <c r="AL41" s="307">
        <v>0.53653020071092827</v>
      </c>
      <c r="AM41" s="307">
        <v>0.34173781305384693</v>
      </c>
      <c r="AN41" s="307">
        <v>0.21717949887620586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The Marches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28.263999999999978</v>
      </c>
      <c r="C50" s="305">
        <f>SUM(C51:C59)</f>
        <v>28.203999999999994</v>
      </c>
      <c r="D50" s="305">
        <f>SUM(D51:D59)</f>
        <v>28.832999999999963</v>
      </c>
      <c r="E50" s="304"/>
      <c r="F50" s="305">
        <f>SUM(F51:F59)</f>
        <v>6.517645186550447E-2</v>
      </c>
      <c r="G50" s="305">
        <f>SUM(G51:G59)</f>
        <v>8.8642118383475632E-2</v>
      </c>
      <c r="H50" s="305">
        <f>SUM(H51:H59)</f>
        <v>0.16175981671792383</v>
      </c>
      <c r="I50" s="304"/>
      <c r="J50" s="305">
        <f>SUM(J51:J59)</f>
        <v>1.0852162822963016</v>
      </c>
      <c r="K50" s="305">
        <f>SUM(K51:K59)</f>
        <v>1.4634104390691234</v>
      </c>
      <c r="L50" s="305">
        <f>SUM(L51:L59)</f>
        <v>2.3844276697055302</v>
      </c>
      <c r="M50" s="304"/>
      <c r="N50" s="305">
        <f>SUM(N51:N59)</f>
        <v>2.1932470505610815</v>
      </c>
      <c r="O50" s="305">
        <f>SUM(O51:O59)</f>
        <v>2.3090411434034595</v>
      </c>
      <c r="P50" s="305">
        <f>SUM(P51:P59)</f>
        <v>2.6773773510254166</v>
      </c>
      <c r="Q50" s="304"/>
      <c r="R50" s="305">
        <f>SUM(R51:R59)</f>
        <v>0.84836740924222265</v>
      </c>
      <c r="S50" s="305">
        <f>SUM(S51:S59)</f>
        <v>0.9070100906292915</v>
      </c>
      <c r="T50" s="305">
        <f>SUM(T51:T59)</f>
        <v>1.1332962722366593</v>
      </c>
      <c r="U50" s="304"/>
      <c r="V50" s="305">
        <f>SUM(V51:V59)</f>
        <v>1.6697466802977696</v>
      </c>
      <c r="W50" s="305">
        <f>SUM(W51:W59)</f>
        <v>1.7297785950002555</v>
      </c>
      <c r="X50" s="305">
        <f>SUM(X51:X59)</f>
        <v>2.0776281877106846</v>
      </c>
      <c r="Y50" s="304"/>
      <c r="Z50" s="305">
        <f>SUM(Z51:Z59)</f>
        <v>8.4722688381631528</v>
      </c>
      <c r="AA50" s="305">
        <f>SUM(AA51:AA59)</f>
        <v>8.7239403789573977</v>
      </c>
      <c r="AB50" s="305">
        <f>SUM(AB51:AB59)</f>
        <v>9.1999843773317984</v>
      </c>
      <c r="AC50" s="304"/>
      <c r="AD50" s="305">
        <f>SUM(AD51:AD59)</f>
        <v>7.3223430388817965</v>
      </c>
      <c r="AE50" s="305">
        <f>SUM(AE51:AE59)</f>
        <v>8.0025260594080212</v>
      </c>
      <c r="AF50" s="305">
        <f>SUM(AF51:AF59)</f>
        <v>8.0787689677810057</v>
      </c>
      <c r="AG50" s="304"/>
      <c r="AH50" s="305">
        <f>SUM(AH51:AH59)</f>
        <v>4.2062680058770843</v>
      </c>
      <c r="AI50" s="305">
        <f>SUM(AI51:AI59)</f>
        <v>3.711276036925351</v>
      </c>
      <c r="AJ50" s="305">
        <f>SUM(AJ51:AJ59)</f>
        <v>2.7002151530365248</v>
      </c>
      <c r="AK50" s="304"/>
      <c r="AL50" s="305">
        <f>SUM(AL51:AL59)</f>
        <v>2.4013662428150568</v>
      </c>
      <c r="AM50" s="305">
        <f>SUM(AM51:AM59)</f>
        <v>1.268375138223621</v>
      </c>
      <c r="AN50" s="305">
        <f>SUM(AN51:AN59)</f>
        <v>0.41954220445441409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2.5645638396677972</v>
      </c>
      <c r="C51" s="304">
        <f t="shared" ref="C51:D51" si="68">SUM(G51,K51,O51,S51,W51,AA51,AE51,AI51,AM51)</f>
        <v>2.2886236066674157</v>
      </c>
      <c r="D51" s="304">
        <f t="shared" si="68"/>
        <v>2.6298151395184828</v>
      </c>
      <c r="E51" s="304"/>
      <c r="F51" s="304">
        <v>6.5644581928521357E-3</v>
      </c>
      <c r="G51" s="304">
        <v>8.3187762691646783E-3</v>
      </c>
      <c r="H51" s="304">
        <v>1.432207603963271E-2</v>
      </c>
      <c r="I51" s="304"/>
      <c r="J51" s="304">
        <v>0.26464690081423681</v>
      </c>
      <c r="K51" s="304">
        <v>0.31544588710393534</v>
      </c>
      <c r="L51" s="304">
        <v>0.55032586397570593</v>
      </c>
      <c r="M51" s="304"/>
      <c r="N51" s="304">
        <v>0.41915922567794839</v>
      </c>
      <c r="O51" s="304">
        <v>0.37547844637893185</v>
      </c>
      <c r="P51" s="304">
        <v>0.40219585723115014</v>
      </c>
      <c r="Q51" s="304"/>
      <c r="R51" s="304">
        <v>0.12348192853377608</v>
      </c>
      <c r="S51" s="304">
        <v>0.10741636423555261</v>
      </c>
      <c r="T51" s="304">
        <v>0.11700680578650113</v>
      </c>
      <c r="U51" s="304"/>
      <c r="V51" s="304">
        <v>0.27220872600551294</v>
      </c>
      <c r="W51" s="304">
        <v>0.24241418057723799</v>
      </c>
      <c r="X51" s="304">
        <v>0.28209984289974149</v>
      </c>
      <c r="Y51" s="304"/>
      <c r="Z51" s="304">
        <v>0.65761072565823664</v>
      </c>
      <c r="AA51" s="304">
        <v>0.59488532049229181</v>
      </c>
      <c r="AB51" s="304">
        <v>0.75386741313096983</v>
      </c>
      <c r="AC51" s="304"/>
      <c r="AD51" s="304">
        <v>0.37551103664074442</v>
      </c>
      <c r="AE51" s="304">
        <v>0.32566300271734655</v>
      </c>
      <c r="AF51" s="304">
        <v>0.28798837765757185</v>
      </c>
      <c r="AG51" s="304"/>
      <c r="AH51" s="304">
        <v>0.25470777304317394</v>
      </c>
      <c r="AI51" s="304">
        <v>0.18981485490817412</v>
      </c>
      <c r="AJ51" s="304">
        <v>0.13040144744455587</v>
      </c>
      <c r="AK51" s="304"/>
      <c r="AL51" s="304">
        <v>0.19067306510131579</v>
      </c>
      <c r="AM51" s="304">
        <v>0.12918677398478076</v>
      </c>
      <c r="AN51" s="304">
        <v>9.1607455352653702E-2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3.3458808861674214</v>
      </c>
      <c r="C52" s="304">
        <f t="shared" ref="C52:C59" si="70">SUM(G52,K52,O52,S52,W52,AA52,AE52,AI52,AM52)</f>
        <v>3.6030516650359181</v>
      </c>
      <c r="D52" s="304">
        <f t="shared" ref="D52:D59" si="71">SUM(H52,L52,P52,T52,X52,AB52,AF52,AJ52,AN52)</f>
        <v>4.1874682212636891</v>
      </c>
      <c r="E52" s="304"/>
      <c r="F52" s="304">
        <v>3.0368206630888961E-2</v>
      </c>
      <c r="G52" s="304">
        <v>3.9734152552258956E-2</v>
      </c>
      <c r="H52" s="304">
        <v>5.5710275775911672E-2</v>
      </c>
      <c r="I52" s="304"/>
      <c r="J52" s="304">
        <v>0.40416765957950451</v>
      </c>
      <c r="K52" s="304">
        <v>0.56239720741889387</v>
      </c>
      <c r="L52" s="304">
        <v>0.87323921161809537</v>
      </c>
      <c r="M52" s="304"/>
      <c r="N52" s="304">
        <v>0.66791768011327357</v>
      </c>
      <c r="O52" s="304">
        <v>0.64520498449324359</v>
      </c>
      <c r="P52" s="304">
        <v>0.6580321874225693</v>
      </c>
      <c r="Q52" s="304"/>
      <c r="R52" s="304">
        <v>0.10226702303312792</v>
      </c>
      <c r="S52" s="304">
        <v>7.9771197259614721E-2</v>
      </c>
      <c r="T52" s="304">
        <v>8.8880008217225151E-2</v>
      </c>
      <c r="U52" s="304"/>
      <c r="V52" s="304">
        <v>0.28283676188330892</v>
      </c>
      <c r="W52" s="304">
        <v>0.23855492895968644</v>
      </c>
      <c r="X52" s="304">
        <v>0.18176651140236186</v>
      </c>
      <c r="Y52" s="304"/>
      <c r="Z52" s="304">
        <v>0.97200853971191192</v>
      </c>
      <c r="AA52" s="304">
        <v>1.1133199945915719</v>
      </c>
      <c r="AB52" s="304">
        <v>1.4267763557200783</v>
      </c>
      <c r="AC52" s="304"/>
      <c r="AD52" s="304">
        <v>0.55687901409863005</v>
      </c>
      <c r="AE52" s="304">
        <v>0.66690013823418348</v>
      </c>
      <c r="AF52" s="304">
        <v>0.7495447053961104</v>
      </c>
      <c r="AG52" s="304"/>
      <c r="AH52" s="304">
        <v>0.19444981199558159</v>
      </c>
      <c r="AI52" s="304">
        <v>0.16583167761291087</v>
      </c>
      <c r="AJ52" s="304">
        <v>0.11023643601084038</v>
      </c>
      <c r="AK52" s="304"/>
      <c r="AL52" s="304">
        <v>0.13498618912119409</v>
      </c>
      <c r="AM52" s="304">
        <v>9.1337383913554615E-2</v>
      </c>
      <c r="AN52" s="304">
        <v>4.3282529700496612E-2</v>
      </c>
    </row>
    <row r="53" spans="1:40" x14ac:dyDescent="0.2">
      <c r="A53" s="13" t="str">
        <f t="shared" si="67"/>
        <v>Associate professional occupations</v>
      </c>
      <c r="B53" s="304">
        <f t="shared" si="69"/>
        <v>1.5503848851204611</v>
      </c>
      <c r="C53" s="304">
        <f t="shared" si="70"/>
        <v>1.4900449077042273</v>
      </c>
      <c r="D53" s="304">
        <f t="shared" si="71"/>
        <v>1.6628453904758396</v>
      </c>
      <c r="E53" s="304"/>
      <c r="F53" s="304">
        <v>3.5503729202553042E-3</v>
      </c>
      <c r="G53" s="304">
        <v>4.4566672107114813E-3</v>
      </c>
      <c r="H53" s="304">
        <v>7.7416622527289253E-3</v>
      </c>
      <c r="I53" s="304"/>
      <c r="J53" s="304">
        <v>0.12315816330382003</v>
      </c>
      <c r="K53" s="304">
        <v>0.16330104345393961</v>
      </c>
      <c r="L53" s="304">
        <v>0.27978856740591901</v>
      </c>
      <c r="M53" s="304"/>
      <c r="N53" s="304">
        <v>0.24887402465499517</v>
      </c>
      <c r="O53" s="304">
        <v>0.24694170239976462</v>
      </c>
      <c r="P53" s="304">
        <v>0.2797435775222985</v>
      </c>
      <c r="Q53" s="304"/>
      <c r="R53" s="304">
        <v>0.10853087367741079</v>
      </c>
      <c r="S53" s="304">
        <v>0.11464405847992457</v>
      </c>
      <c r="T53" s="304">
        <v>0.14397857212710435</v>
      </c>
      <c r="U53" s="304"/>
      <c r="V53" s="304">
        <v>0.22462227249845698</v>
      </c>
      <c r="W53" s="304">
        <v>0.21621177597149296</v>
      </c>
      <c r="X53" s="304">
        <v>0.25563707713983969</v>
      </c>
      <c r="Y53" s="304"/>
      <c r="Z53" s="304">
        <v>0.29065473709045941</v>
      </c>
      <c r="AA53" s="304">
        <v>0.24113814634454503</v>
      </c>
      <c r="AB53" s="304">
        <v>0.22669149845410877</v>
      </c>
      <c r="AC53" s="304"/>
      <c r="AD53" s="304">
        <v>0.27374092789365523</v>
      </c>
      <c r="AE53" s="304">
        <v>0.27158602187659503</v>
      </c>
      <c r="AF53" s="304">
        <v>0.29300338203305482</v>
      </c>
      <c r="AG53" s="304"/>
      <c r="AH53" s="304">
        <v>0.2186488412685747</v>
      </c>
      <c r="AI53" s="304">
        <v>0.19584505211795722</v>
      </c>
      <c r="AJ53" s="304">
        <v>0.14937332668040354</v>
      </c>
      <c r="AK53" s="304"/>
      <c r="AL53" s="304">
        <v>5.8604671812833527E-2</v>
      </c>
      <c r="AM53" s="304">
        <v>3.5920439849296701E-2</v>
      </c>
      <c r="AN53" s="304">
        <v>2.6887726860381711E-2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2.2151629336913103</v>
      </c>
      <c r="C54" s="304">
        <f t="shared" si="70"/>
        <v>2.1615055475371774</v>
      </c>
      <c r="D54" s="304">
        <f t="shared" si="71"/>
        <v>2.0753961138847812</v>
      </c>
      <c r="E54" s="304"/>
      <c r="F54" s="304">
        <v>1.7724720379028232E-2</v>
      </c>
      <c r="G54" s="304">
        <v>2.6504812684158583E-2</v>
      </c>
      <c r="H54" s="304">
        <v>6.8022083961623278E-2</v>
      </c>
      <c r="I54" s="304"/>
      <c r="J54" s="304">
        <v>0.12314939958046045</v>
      </c>
      <c r="K54" s="304">
        <v>0.17661437410802966</v>
      </c>
      <c r="L54" s="304">
        <v>0.27717549858119972</v>
      </c>
      <c r="M54" s="304"/>
      <c r="N54" s="304">
        <v>0.34148047434856227</v>
      </c>
      <c r="O54" s="304">
        <v>0.41015924192884518</v>
      </c>
      <c r="P54" s="304">
        <v>0.5393313239718841</v>
      </c>
      <c r="Q54" s="304"/>
      <c r="R54" s="304">
        <v>0.21492929133737682</v>
      </c>
      <c r="S54" s="304">
        <v>0.24143239818090262</v>
      </c>
      <c r="T54" s="304">
        <v>0.32092070322470123</v>
      </c>
      <c r="U54" s="304"/>
      <c r="V54" s="304">
        <v>0.11767824106867487</v>
      </c>
      <c r="W54" s="304">
        <v>0.12739534261120841</v>
      </c>
      <c r="X54" s="304">
        <v>0.19007192193705946</v>
      </c>
      <c r="Y54" s="304"/>
      <c r="Z54" s="304">
        <v>0.37632338068452409</v>
      </c>
      <c r="AA54" s="304">
        <v>0.33694212812723462</v>
      </c>
      <c r="AB54" s="304">
        <v>0.24358522075460201</v>
      </c>
      <c r="AC54" s="304"/>
      <c r="AD54" s="304">
        <v>0.35655350971323019</v>
      </c>
      <c r="AE54" s="304">
        <v>0.28622790902866579</v>
      </c>
      <c r="AF54" s="304">
        <v>0.14085524748438402</v>
      </c>
      <c r="AG54" s="304"/>
      <c r="AH54" s="304">
        <v>0.50501707610920854</v>
      </c>
      <c r="AI54" s="304">
        <v>0.49319951789104061</v>
      </c>
      <c r="AJ54" s="304">
        <v>0.2864607643183994</v>
      </c>
      <c r="AK54" s="304"/>
      <c r="AL54" s="304">
        <v>0.16230684047024468</v>
      </c>
      <c r="AM54" s="304">
        <v>6.3029822977092073E-2</v>
      </c>
      <c r="AN54" s="304">
        <v>8.9733496509280912E-3</v>
      </c>
    </row>
    <row r="55" spans="1:40" x14ac:dyDescent="0.2">
      <c r="A55" s="13" t="str">
        <f t="shared" si="67"/>
        <v>Skilled trades occupations</v>
      </c>
      <c r="B55" s="304">
        <f t="shared" si="69"/>
        <v>14.134391112924401</v>
      </c>
      <c r="C55" s="304">
        <f t="shared" si="70"/>
        <v>13.936176572191508</v>
      </c>
      <c r="D55" s="304">
        <f t="shared" si="71"/>
        <v>13.099154087372709</v>
      </c>
      <c r="E55" s="304"/>
      <c r="F55" s="304">
        <v>1.5058314548752495E-3</v>
      </c>
      <c r="G55" s="304">
        <v>2.0229411081579204E-3</v>
      </c>
      <c r="H55" s="304">
        <v>2.7166462923962436E-3</v>
      </c>
      <c r="I55" s="304"/>
      <c r="J55" s="304">
        <v>0.10088330068547213</v>
      </c>
      <c r="K55" s="304">
        <v>0.14405769494108447</v>
      </c>
      <c r="L55" s="304">
        <v>0.22715947879326295</v>
      </c>
      <c r="M55" s="304"/>
      <c r="N55" s="304">
        <v>0.36284307448171027</v>
      </c>
      <c r="O55" s="304">
        <v>0.44157418519384423</v>
      </c>
      <c r="P55" s="304">
        <v>0.54650999744540829</v>
      </c>
      <c r="Q55" s="304"/>
      <c r="R55" s="304">
        <v>0.23158296621551586</v>
      </c>
      <c r="S55" s="304">
        <v>0.27582148437929638</v>
      </c>
      <c r="T55" s="304">
        <v>0.33821083597086182</v>
      </c>
      <c r="U55" s="304"/>
      <c r="V55" s="304">
        <v>0.60418765727788093</v>
      </c>
      <c r="W55" s="304">
        <v>0.6944965918730035</v>
      </c>
      <c r="X55" s="304">
        <v>0.89885235910880834</v>
      </c>
      <c r="Y55" s="304"/>
      <c r="Z55" s="304">
        <v>5.0035527472041395</v>
      </c>
      <c r="AA55" s="304">
        <v>5.0114519926949432</v>
      </c>
      <c r="AB55" s="304">
        <v>4.6667835432326257</v>
      </c>
      <c r="AC55" s="304"/>
      <c r="AD55" s="304">
        <v>4.4405950169910806</v>
      </c>
      <c r="AE55" s="304">
        <v>4.8907354554730036</v>
      </c>
      <c r="AF55" s="304">
        <v>4.8647925347471261</v>
      </c>
      <c r="AG55" s="304"/>
      <c r="AH55" s="304">
        <v>2.0317671660351566</v>
      </c>
      <c r="AI55" s="304">
        <v>1.7719610384199105</v>
      </c>
      <c r="AJ55" s="304">
        <v>1.4065363271520015</v>
      </c>
      <c r="AK55" s="304"/>
      <c r="AL55" s="304">
        <v>1.3574733525785703</v>
      </c>
      <c r="AM55" s="304">
        <v>0.7040551881082654</v>
      </c>
      <c r="AN55" s="304">
        <v>0.14759236463021921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6.4122533071513971E-2</v>
      </c>
      <c r="C56" s="304">
        <f t="shared" si="70"/>
        <v>5.8873199669575202E-2</v>
      </c>
      <c r="D56" s="304">
        <f t="shared" si="71"/>
        <v>6.4031356461205391E-2</v>
      </c>
      <c r="E56" s="304"/>
      <c r="F56" s="304">
        <v>2.7406158257803582E-5</v>
      </c>
      <c r="G56" s="304">
        <v>3.3636630413299851E-5</v>
      </c>
      <c r="H56" s="304">
        <v>7.4657315468517195E-5</v>
      </c>
      <c r="I56" s="304"/>
      <c r="J56" s="304">
        <v>3.7720493660999442E-3</v>
      </c>
      <c r="K56" s="304">
        <v>4.3460822823635486E-3</v>
      </c>
      <c r="L56" s="304">
        <v>5.9943818182963413E-3</v>
      </c>
      <c r="M56" s="304"/>
      <c r="N56" s="304">
        <v>4.3225441547792235E-3</v>
      </c>
      <c r="O56" s="304">
        <v>4.0726413300292471E-3</v>
      </c>
      <c r="P56" s="304">
        <v>4.7286488083480771E-3</v>
      </c>
      <c r="Q56" s="304"/>
      <c r="R56" s="304">
        <v>8.6270005943921493E-4</v>
      </c>
      <c r="S56" s="304">
        <v>8.3331490230062694E-4</v>
      </c>
      <c r="T56" s="304">
        <v>1.0062327416870361E-3</v>
      </c>
      <c r="U56" s="304"/>
      <c r="V56" s="304">
        <v>1.8638005223986834E-3</v>
      </c>
      <c r="W56" s="304">
        <v>1.8268861836422477E-3</v>
      </c>
      <c r="X56" s="304">
        <v>2.0481990482933746E-3</v>
      </c>
      <c r="Y56" s="304"/>
      <c r="Z56" s="304">
        <v>2.2804060644307098E-2</v>
      </c>
      <c r="AA56" s="304">
        <v>2.4659600323145538E-2</v>
      </c>
      <c r="AB56" s="304">
        <v>3.0528294265567683E-2</v>
      </c>
      <c r="AC56" s="304"/>
      <c r="AD56" s="304">
        <v>7.0884263355632292E-3</v>
      </c>
      <c r="AE56" s="304">
        <v>6.5384806543161283E-3</v>
      </c>
      <c r="AF56" s="304">
        <v>7.460673104282162E-3</v>
      </c>
      <c r="AG56" s="304"/>
      <c r="AH56" s="304">
        <v>1.2045369277292278E-2</v>
      </c>
      <c r="AI56" s="304">
        <v>9.4892925461337579E-3</v>
      </c>
      <c r="AJ56" s="304">
        <v>8.2554789100100206E-3</v>
      </c>
      <c r="AK56" s="304"/>
      <c r="AL56" s="304">
        <v>1.1336176553376485E-2</v>
      </c>
      <c r="AM56" s="304">
        <v>7.0732648172308031E-3</v>
      </c>
      <c r="AN56" s="304">
        <v>3.934790449252175E-3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0.53276848379668562</v>
      </c>
      <c r="C57" s="304">
        <f t="shared" si="70"/>
        <v>0.54722322045723404</v>
      </c>
      <c r="D57" s="304">
        <f t="shared" si="71"/>
        <v>0.56603913265099304</v>
      </c>
      <c r="E57" s="304"/>
      <c r="F57" s="304">
        <v>9.6773455482565736E-4</v>
      </c>
      <c r="G57" s="304">
        <v>1.3404609681813E-3</v>
      </c>
      <c r="H57" s="304">
        <v>2.718575035447202E-3</v>
      </c>
      <c r="I57" s="304"/>
      <c r="J57" s="304">
        <v>2.9945435443725025E-2</v>
      </c>
      <c r="K57" s="304">
        <v>3.8880623060012144E-2</v>
      </c>
      <c r="L57" s="304">
        <v>5.6645593451642898E-2</v>
      </c>
      <c r="M57" s="304"/>
      <c r="N57" s="304">
        <v>8.485850416522539E-2</v>
      </c>
      <c r="O57" s="304">
        <v>9.5242792810233706E-2</v>
      </c>
      <c r="P57" s="304">
        <v>0.11150413307955753</v>
      </c>
      <c r="Q57" s="304"/>
      <c r="R57" s="304">
        <v>2.4409901803670937E-2</v>
      </c>
      <c r="S57" s="304">
        <v>2.9900830912341591E-2</v>
      </c>
      <c r="T57" s="304">
        <v>3.6278443373865918E-2</v>
      </c>
      <c r="U57" s="304"/>
      <c r="V57" s="304">
        <v>3.0919335207454969E-2</v>
      </c>
      <c r="W57" s="304">
        <v>3.4660450466353368E-2</v>
      </c>
      <c r="X57" s="304">
        <v>3.9823424751533512E-2</v>
      </c>
      <c r="Y57" s="304"/>
      <c r="Z57" s="304">
        <v>0.1905641489409928</v>
      </c>
      <c r="AA57" s="304">
        <v>0.20582315205232754</v>
      </c>
      <c r="AB57" s="304">
        <v>0.23029441845558671</v>
      </c>
      <c r="AC57" s="304"/>
      <c r="AD57" s="304">
        <v>3.3142079139520587E-2</v>
      </c>
      <c r="AE57" s="304">
        <v>3.0191435603663185E-2</v>
      </c>
      <c r="AF57" s="304">
        <v>1.6667449333064632E-2</v>
      </c>
      <c r="AG57" s="304"/>
      <c r="AH57" s="304">
        <v>5.4907442424975979E-2</v>
      </c>
      <c r="AI57" s="304">
        <v>4.7273995317077322E-2</v>
      </c>
      <c r="AJ57" s="304">
        <v>2.2422822282522872E-2</v>
      </c>
      <c r="AK57" s="304"/>
      <c r="AL57" s="304">
        <v>8.3053902116294251E-2</v>
      </c>
      <c r="AM57" s="304">
        <v>6.3909479267043989E-2</v>
      </c>
      <c r="AN57" s="304">
        <v>4.9684272887771823E-2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2.1045992474610231</v>
      </c>
      <c r="C58" s="304">
        <f t="shared" si="70"/>
        <v>2.2337677489590351</v>
      </c>
      <c r="D58" s="304">
        <f t="shared" si="71"/>
        <v>2.3701215223656487</v>
      </c>
      <c r="E58" s="304"/>
      <c r="F58" s="304">
        <v>4.3184508983301617E-3</v>
      </c>
      <c r="G58" s="304">
        <v>6.0591191584994054E-3</v>
      </c>
      <c r="H58" s="304">
        <v>1.0134088336314066E-2</v>
      </c>
      <c r="I58" s="304"/>
      <c r="J58" s="304">
        <v>2.1196659751167302E-2</v>
      </c>
      <c r="K58" s="304">
        <v>3.4750987519485792E-2</v>
      </c>
      <c r="L58" s="304">
        <v>6.8381389980357102E-2</v>
      </c>
      <c r="M58" s="304"/>
      <c r="N58" s="304">
        <v>3.5553323580119263E-2</v>
      </c>
      <c r="O58" s="304">
        <v>4.9689973956256864E-2</v>
      </c>
      <c r="P58" s="304">
        <v>8.2884314497753325E-2</v>
      </c>
      <c r="Q58" s="304"/>
      <c r="R58" s="304">
        <v>3.374223871324649E-2</v>
      </c>
      <c r="S58" s="304">
        <v>4.7396608524810188E-2</v>
      </c>
      <c r="T58" s="304">
        <v>7.601059497755458E-2</v>
      </c>
      <c r="U58" s="304"/>
      <c r="V58" s="304">
        <v>8.1569302840943297E-2</v>
      </c>
      <c r="W58" s="304">
        <v>9.7013919945720103E-2</v>
      </c>
      <c r="X58" s="304">
        <v>0.12319621225511602</v>
      </c>
      <c r="Y58" s="304"/>
      <c r="Z58" s="304">
        <v>0.52793913177062635</v>
      </c>
      <c r="AA58" s="304">
        <v>0.62740989050150731</v>
      </c>
      <c r="AB58" s="304">
        <v>0.78300613145847975</v>
      </c>
      <c r="AC58" s="304"/>
      <c r="AD58" s="304">
        <v>0.75364464633771899</v>
      </c>
      <c r="AE58" s="304">
        <v>0.88302817209168805</v>
      </c>
      <c r="AF58" s="304">
        <v>0.94060450377931382</v>
      </c>
      <c r="AG58" s="304"/>
      <c r="AH58" s="304">
        <v>0.49001577304487148</v>
      </c>
      <c r="AI58" s="304">
        <v>0.41372219197675086</v>
      </c>
      <c r="AJ58" s="304">
        <v>0.26264994676441394</v>
      </c>
      <c r="AK58" s="304"/>
      <c r="AL58" s="304">
        <v>0.15661972052399978</v>
      </c>
      <c r="AM58" s="304">
        <v>7.4696885284316283E-2</v>
      </c>
      <c r="AN58" s="304">
        <v>2.3254340316346017E-2</v>
      </c>
    </row>
    <row r="59" spans="1:40" x14ac:dyDescent="0.2">
      <c r="A59" s="13" t="str">
        <f t="shared" si="67"/>
        <v>Elementary occupations</v>
      </c>
      <c r="B59" s="304">
        <f t="shared" si="69"/>
        <v>1.7521260780993577</v>
      </c>
      <c r="C59" s="304">
        <f t="shared" si="70"/>
        <v>1.8847335317779041</v>
      </c>
      <c r="D59" s="304">
        <f t="shared" si="71"/>
        <v>2.1781290360066077</v>
      </c>
      <c r="E59" s="304"/>
      <c r="F59" s="304">
        <v>1.4927067619096903E-4</v>
      </c>
      <c r="G59" s="304">
        <v>1.7155180193000315E-4</v>
      </c>
      <c r="H59" s="304">
        <v>3.1975170840122788E-4</v>
      </c>
      <c r="I59" s="304"/>
      <c r="J59" s="304">
        <v>1.4296713771815584E-2</v>
      </c>
      <c r="K59" s="304">
        <v>2.3616539181378696E-2</v>
      </c>
      <c r="L59" s="304">
        <v>4.5717684081050786E-2</v>
      </c>
      <c r="M59" s="304"/>
      <c r="N59" s="304">
        <v>2.8238199384467918E-2</v>
      </c>
      <c r="O59" s="304">
        <v>4.0677174912309946E-2</v>
      </c>
      <c r="P59" s="304">
        <v>5.2447311046447606E-2</v>
      </c>
      <c r="Q59" s="304"/>
      <c r="R59" s="304">
        <v>8.5604858686585909E-3</v>
      </c>
      <c r="S59" s="304">
        <v>9.7938337545481827E-3</v>
      </c>
      <c r="T59" s="304">
        <v>1.1004075817157809E-2</v>
      </c>
      <c r="U59" s="304"/>
      <c r="V59" s="304">
        <v>5.3860582993138069E-2</v>
      </c>
      <c r="W59" s="304">
        <v>7.7204518411910242E-2</v>
      </c>
      <c r="X59" s="304">
        <v>0.10413263916793089</v>
      </c>
      <c r="Y59" s="304"/>
      <c r="Z59" s="304">
        <v>0.43081136645795559</v>
      </c>
      <c r="AA59" s="304">
        <v>0.56831015382983086</v>
      </c>
      <c r="AB59" s="304">
        <v>0.83845150185977935</v>
      </c>
      <c r="AC59" s="304"/>
      <c r="AD59" s="304">
        <v>0.52518838173165339</v>
      </c>
      <c r="AE59" s="304">
        <v>0.6416554437285602</v>
      </c>
      <c r="AF59" s="304">
        <v>0.77785209424609802</v>
      </c>
      <c r="AG59" s="304"/>
      <c r="AH59" s="304">
        <v>0.44470875267824911</v>
      </c>
      <c r="AI59" s="304">
        <v>0.42413841613539555</v>
      </c>
      <c r="AJ59" s="304">
        <v>0.32387860347337721</v>
      </c>
      <c r="AK59" s="304"/>
      <c r="AL59" s="304">
        <v>0.2463123245372284</v>
      </c>
      <c r="AM59" s="304">
        <v>9.9165900022040454E-2</v>
      </c>
      <c r="AN59" s="304">
        <v>2.4325374606364785E-2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95.32200000000006</v>
      </c>
      <c r="C62" s="305">
        <f>SUM(C63:C71)</f>
        <v>99.474999999999994</v>
      </c>
      <c r="D62" s="305">
        <f>SUM(D63:D71)</f>
        <v>107.4919999999999</v>
      </c>
      <c r="E62" s="304"/>
      <c r="F62" s="305">
        <f>SUM(F63:F71)</f>
        <v>0.27683635554316316</v>
      </c>
      <c r="G62" s="305">
        <f>SUM(G63:G71)</f>
        <v>0.40979088508067846</v>
      </c>
      <c r="H62" s="305">
        <f>SUM(H63:H71)</f>
        <v>0.81337439860603988</v>
      </c>
      <c r="I62" s="304"/>
      <c r="J62" s="305">
        <f>SUM(J63:J71)</f>
        <v>3.4945114558529768</v>
      </c>
      <c r="K62" s="305">
        <f>SUM(K63:K71)</f>
        <v>5.0253549360548728</v>
      </c>
      <c r="L62" s="305">
        <f>SUM(L63:L71)</f>
        <v>9.8678120750338394</v>
      </c>
      <c r="M62" s="304"/>
      <c r="N62" s="305">
        <f>SUM(N63:N71)</f>
        <v>12.378411312598489</v>
      </c>
      <c r="O62" s="305">
        <f>SUM(O63:O71)</f>
        <v>14.572983265721112</v>
      </c>
      <c r="P62" s="305">
        <f>SUM(P63:P71)</f>
        <v>20.608485815956023</v>
      </c>
      <c r="Q62" s="304"/>
      <c r="R62" s="305">
        <f>SUM(R63:R71)</f>
        <v>3.7142750452296509</v>
      </c>
      <c r="S62" s="305">
        <f>SUM(S63:S71)</f>
        <v>4.2531639927194895</v>
      </c>
      <c r="T62" s="305">
        <f>SUM(T63:T71)</f>
        <v>6.1052038196165999</v>
      </c>
      <c r="U62" s="304"/>
      <c r="V62" s="305">
        <f>SUM(V63:V71)</f>
        <v>4.3290416915112289</v>
      </c>
      <c r="W62" s="305">
        <f>SUM(W63:W71)</f>
        <v>4.8682593259846838</v>
      </c>
      <c r="X62" s="305">
        <f>SUM(X63:X71)</f>
        <v>6.5852701776799716</v>
      </c>
      <c r="Y62" s="304"/>
      <c r="Z62" s="305">
        <f>SUM(Z63:Z71)</f>
        <v>21.2579510276374</v>
      </c>
      <c r="AA62" s="305">
        <f>SUM(AA63:AA71)</f>
        <v>22.915003683992357</v>
      </c>
      <c r="AB62" s="305">
        <f>SUM(AB63:AB71)</f>
        <v>24.927865722943281</v>
      </c>
      <c r="AC62" s="304"/>
      <c r="AD62" s="305">
        <f>SUM(AD63:AD71)</f>
        <v>24.092160451093143</v>
      </c>
      <c r="AE62" s="305">
        <f>SUM(AE63:AE71)</f>
        <v>26.644977039883418</v>
      </c>
      <c r="AF62" s="305">
        <f>SUM(AF63:AF71)</f>
        <v>25.743742098972479</v>
      </c>
      <c r="AG62" s="304"/>
      <c r="AH62" s="305">
        <f>SUM(AH63:AH71)</f>
        <v>16.230048877173395</v>
      </c>
      <c r="AI62" s="305">
        <f>SUM(AI63:AI71)</f>
        <v>14.567237576776323</v>
      </c>
      <c r="AJ62" s="305">
        <f>SUM(AJ63:AJ71)</f>
        <v>8.8793624497763055</v>
      </c>
      <c r="AK62" s="304"/>
      <c r="AL62" s="305">
        <f>SUM(AL63:AL71)</f>
        <v>9.5487637833606129</v>
      </c>
      <c r="AM62" s="305">
        <f>SUM(AM63:AM71)</f>
        <v>6.2182292937870649</v>
      </c>
      <c r="AN62" s="305">
        <f>SUM(AN63:AN71)</f>
        <v>3.9608834414153544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13.167067105921966</v>
      </c>
      <c r="C63" s="304">
        <f t="shared" ref="C63:C71" si="73">SUM(G63,K63,O63,S63,W63,AA63,AE63,AI63,AM63)</f>
        <v>12.866782018610987</v>
      </c>
      <c r="D63" s="304">
        <f t="shared" ref="D63:D71" si="74">SUM(H63,L63,P63,T63,X63,AB63,AF63,AJ63,AN63)</f>
        <v>15.299388264330483</v>
      </c>
      <c r="E63" s="304"/>
      <c r="F63" s="304">
        <v>4.7374794342365613E-2</v>
      </c>
      <c r="G63" s="304">
        <v>6.7868890126024803E-2</v>
      </c>
      <c r="H63" s="304">
        <v>0.14573885350758722</v>
      </c>
      <c r="I63" s="304"/>
      <c r="J63" s="304">
        <v>0.77962983232563976</v>
      </c>
      <c r="K63" s="304">
        <v>1.0236324216085921</v>
      </c>
      <c r="L63" s="304">
        <v>2.0383270445814761</v>
      </c>
      <c r="M63" s="304"/>
      <c r="N63" s="304">
        <v>2.8166222381799431</v>
      </c>
      <c r="O63" s="304">
        <v>2.9788916544840185</v>
      </c>
      <c r="P63" s="304">
        <v>4.0678247574066777</v>
      </c>
      <c r="Q63" s="304"/>
      <c r="R63" s="304">
        <v>0.5899399696052321</v>
      </c>
      <c r="S63" s="304">
        <v>0.58613400098243251</v>
      </c>
      <c r="T63" s="304">
        <v>0.83145027839684893</v>
      </c>
      <c r="U63" s="304"/>
      <c r="V63" s="304">
        <v>0.75367250378795525</v>
      </c>
      <c r="W63" s="304">
        <v>0.73373103718548849</v>
      </c>
      <c r="X63" s="304">
        <v>0.90370823319021043</v>
      </c>
      <c r="Y63" s="304"/>
      <c r="Z63" s="304">
        <v>2.582405484151244</v>
      </c>
      <c r="AA63" s="304">
        <v>2.4921627436971088</v>
      </c>
      <c r="AB63" s="304">
        <v>2.8690367236105048</v>
      </c>
      <c r="AC63" s="304"/>
      <c r="AD63" s="304">
        <v>2.8838460853578987</v>
      </c>
      <c r="AE63" s="304">
        <v>2.8509646501011021</v>
      </c>
      <c r="AF63" s="304">
        <v>2.8412711307050573</v>
      </c>
      <c r="AG63" s="304"/>
      <c r="AH63" s="304">
        <v>2.2040442771555724</v>
      </c>
      <c r="AI63" s="304">
        <v>1.8140155086765175</v>
      </c>
      <c r="AJ63" s="304">
        <v>1.3474264054895364</v>
      </c>
      <c r="AK63" s="304"/>
      <c r="AL63" s="304">
        <v>0.50953192101611477</v>
      </c>
      <c r="AM63" s="304">
        <v>0.31938111174970346</v>
      </c>
      <c r="AN63" s="304">
        <v>0.25460483744258622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8.174543109846228</v>
      </c>
      <c r="C64" s="304">
        <f t="shared" si="73"/>
        <v>9.1342124623872856</v>
      </c>
      <c r="D64" s="304">
        <f t="shared" si="74"/>
        <v>10.894438452839017</v>
      </c>
      <c r="E64" s="304"/>
      <c r="F64" s="304">
        <v>0.11285892833370101</v>
      </c>
      <c r="G64" s="304">
        <v>0.16865177958681948</v>
      </c>
      <c r="H64" s="304">
        <v>0.32322591272787232</v>
      </c>
      <c r="I64" s="304"/>
      <c r="J64" s="304">
        <v>0.87773646430942609</v>
      </c>
      <c r="K64" s="304">
        <v>1.2617324605390261</v>
      </c>
      <c r="L64" s="304">
        <v>2.2688223747407563</v>
      </c>
      <c r="M64" s="304"/>
      <c r="N64" s="304">
        <v>1.9714738222124391</v>
      </c>
      <c r="O64" s="304">
        <v>2.3114259217689219</v>
      </c>
      <c r="P64" s="304">
        <v>2.9669359988805253</v>
      </c>
      <c r="Q64" s="304"/>
      <c r="R64" s="304">
        <v>0.32904631951237917</v>
      </c>
      <c r="S64" s="304">
        <v>0.3247950456226732</v>
      </c>
      <c r="T64" s="304">
        <v>0.3566034645843551</v>
      </c>
      <c r="U64" s="304"/>
      <c r="V64" s="304">
        <v>0.41677619016250089</v>
      </c>
      <c r="W64" s="304">
        <v>0.46257393149654802</v>
      </c>
      <c r="X64" s="304">
        <v>0.55776809863810051</v>
      </c>
      <c r="Y64" s="304"/>
      <c r="Z64" s="304">
        <v>1.8059488852054206</v>
      </c>
      <c r="AA64" s="304">
        <v>2.0634112321249778</v>
      </c>
      <c r="AB64" s="304">
        <v>2.4033594119811768</v>
      </c>
      <c r="AC64" s="304"/>
      <c r="AD64" s="304">
        <v>1.4287848885224128</v>
      </c>
      <c r="AE64" s="304">
        <v>1.506193602126813</v>
      </c>
      <c r="AF64" s="304">
        <v>1.3030624154190009</v>
      </c>
      <c r="AG64" s="304"/>
      <c r="AH64" s="304">
        <v>0.89207328861796231</v>
      </c>
      <c r="AI64" s="304">
        <v>0.80999227355721204</v>
      </c>
      <c r="AJ64" s="304">
        <v>0.50303990544809574</v>
      </c>
      <c r="AK64" s="304"/>
      <c r="AL64" s="304">
        <v>0.33984432296998524</v>
      </c>
      <c r="AM64" s="304">
        <v>0.22543621556429552</v>
      </c>
      <c r="AN64" s="304">
        <v>0.21162087041913408</v>
      </c>
    </row>
    <row r="65" spans="1:40" x14ac:dyDescent="0.2">
      <c r="A65" s="13" t="str">
        <f t="shared" si="72"/>
        <v>Associate professional occupations</v>
      </c>
      <c r="B65" s="304">
        <f t="shared" si="75"/>
        <v>7.031707881487729</v>
      </c>
      <c r="C65" s="304">
        <f t="shared" si="73"/>
        <v>7.2915292864645993</v>
      </c>
      <c r="D65" s="304">
        <f t="shared" si="74"/>
        <v>8.3551929658593362</v>
      </c>
      <c r="E65" s="304"/>
      <c r="F65" s="304">
        <v>3.4371247825370092E-2</v>
      </c>
      <c r="G65" s="304">
        <v>4.4967898388633562E-2</v>
      </c>
      <c r="H65" s="304">
        <v>8.1734348242057039E-2</v>
      </c>
      <c r="I65" s="304"/>
      <c r="J65" s="304">
        <v>0.3595912712612182</v>
      </c>
      <c r="K65" s="304">
        <v>0.48992486931963458</v>
      </c>
      <c r="L65" s="304">
        <v>0.87427946787702304</v>
      </c>
      <c r="M65" s="304"/>
      <c r="N65" s="304">
        <v>1.3561962087179207</v>
      </c>
      <c r="O65" s="304">
        <v>1.4800641947056128</v>
      </c>
      <c r="P65" s="304">
        <v>1.9330806501537687</v>
      </c>
      <c r="Q65" s="304"/>
      <c r="R65" s="304">
        <v>0.31533160366553886</v>
      </c>
      <c r="S65" s="304">
        <v>0.34800675836713207</v>
      </c>
      <c r="T65" s="304">
        <v>0.49938211486949002</v>
      </c>
      <c r="U65" s="304"/>
      <c r="V65" s="304">
        <v>0.38718407697925916</v>
      </c>
      <c r="W65" s="304">
        <v>0.41829113631411691</v>
      </c>
      <c r="X65" s="304">
        <v>0.54203809358641286</v>
      </c>
      <c r="Y65" s="304"/>
      <c r="Z65" s="304">
        <v>1.7010802993052816</v>
      </c>
      <c r="AA65" s="304">
        <v>1.8244898888616818</v>
      </c>
      <c r="AB65" s="304">
        <v>2.1135355998983223</v>
      </c>
      <c r="AC65" s="304"/>
      <c r="AD65" s="304">
        <v>1.5476067341882032</v>
      </c>
      <c r="AE65" s="304">
        <v>1.6762176495407228</v>
      </c>
      <c r="AF65" s="304">
        <v>1.6452000603311143</v>
      </c>
      <c r="AG65" s="304"/>
      <c r="AH65" s="304">
        <v>0.92529243419042473</v>
      </c>
      <c r="AI65" s="304">
        <v>0.75304524120493788</v>
      </c>
      <c r="AJ65" s="304">
        <v>0.44503723690339858</v>
      </c>
      <c r="AK65" s="304"/>
      <c r="AL65" s="304">
        <v>0.40505400535451253</v>
      </c>
      <c r="AM65" s="304">
        <v>0.25652164976212677</v>
      </c>
      <c r="AN65" s="304">
        <v>0.22090539399775078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9.2787137818599277</v>
      </c>
      <c r="C66" s="304">
        <f t="shared" si="73"/>
        <v>10.138331992191997</v>
      </c>
      <c r="D66" s="304">
        <f t="shared" si="74"/>
        <v>11.193611629646004</v>
      </c>
      <c r="E66" s="304"/>
      <c r="F66" s="304">
        <v>2.4006736970968518E-2</v>
      </c>
      <c r="G66" s="304">
        <v>3.8153597890526234E-2</v>
      </c>
      <c r="H66" s="304">
        <v>7.7605544523576209E-2</v>
      </c>
      <c r="I66" s="304"/>
      <c r="J66" s="304">
        <v>0.3769904342164474</v>
      </c>
      <c r="K66" s="304">
        <v>0.56711953937465176</v>
      </c>
      <c r="L66" s="304">
        <v>1.0692528461101147</v>
      </c>
      <c r="M66" s="304"/>
      <c r="N66" s="304">
        <v>1.4739714872774714</v>
      </c>
      <c r="O66" s="304">
        <v>1.8849918338342238</v>
      </c>
      <c r="P66" s="304">
        <v>2.8394625187014655</v>
      </c>
      <c r="Q66" s="304"/>
      <c r="R66" s="304">
        <v>0.4728659964408089</v>
      </c>
      <c r="S66" s="304">
        <v>0.55153162526262445</v>
      </c>
      <c r="T66" s="304">
        <v>0.77598623666216338</v>
      </c>
      <c r="U66" s="304"/>
      <c r="V66" s="304">
        <v>0.49726670061312583</v>
      </c>
      <c r="W66" s="304">
        <v>0.55029531077654203</v>
      </c>
      <c r="X66" s="304">
        <v>0.72457968831769959</v>
      </c>
      <c r="Y66" s="304"/>
      <c r="Z66" s="304">
        <v>2.1769239190528409</v>
      </c>
      <c r="AA66" s="304">
        <v>2.4214483441310826</v>
      </c>
      <c r="AB66" s="304">
        <v>2.54858648499556</v>
      </c>
      <c r="AC66" s="304"/>
      <c r="AD66" s="304">
        <v>2.7047491114445741</v>
      </c>
      <c r="AE66" s="304">
        <v>3.0510881608572324</v>
      </c>
      <c r="AF66" s="304">
        <v>2.7587468586585344</v>
      </c>
      <c r="AG66" s="304"/>
      <c r="AH66" s="304">
        <v>1.1832708434633499</v>
      </c>
      <c r="AI66" s="304">
        <v>0.85328225313235362</v>
      </c>
      <c r="AJ66" s="304">
        <v>0.28906754969435156</v>
      </c>
      <c r="AK66" s="304"/>
      <c r="AL66" s="304">
        <v>0.36866855238034246</v>
      </c>
      <c r="AM66" s="304">
        <v>0.22042132693276037</v>
      </c>
      <c r="AN66" s="304">
        <v>0.11032390198253816</v>
      </c>
    </row>
    <row r="67" spans="1:40" x14ac:dyDescent="0.2">
      <c r="A67" s="13" t="str">
        <f t="shared" si="72"/>
        <v>Skilled trades occupations</v>
      </c>
      <c r="B67" s="304">
        <f t="shared" si="75"/>
        <v>8.1961648028424552</v>
      </c>
      <c r="C67" s="304">
        <f t="shared" si="73"/>
        <v>8.347285753171759</v>
      </c>
      <c r="D67" s="304">
        <f t="shared" si="74"/>
        <v>8.5058045747282076</v>
      </c>
      <c r="E67" s="304"/>
      <c r="F67" s="304">
        <v>3.6999717725290731E-3</v>
      </c>
      <c r="G67" s="304">
        <v>5.5846862258962073E-3</v>
      </c>
      <c r="H67" s="304">
        <v>1.3332966033374765E-2</v>
      </c>
      <c r="I67" s="304"/>
      <c r="J67" s="304">
        <v>0.11161178318150947</v>
      </c>
      <c r="K67" s="304">
        <v>0.17333898513725296</v>
      </c>
      <c r="L67" s="304">
        <v>0.37103034260909523</v>
      </c>
      <c r="M67" s="304"/>
      <c r="N67" s="304">
        <v>0.38250774789561404</v>
      </c>
      <c r="O67" s="304">
        <v>0.48394136620565359</v>
      </c>
      <c r="P67" s="304">
        <v>0.68153397417792594</v>
      </c>
      <c r="Q67" s="304"/>
      <c r="R67" s="304">
        <v>0.21350432419830717</v>
      </c>
      <c r="S67" s="304">
        <v>0.2407021901631636</v>
      </c>
      <c r="T67" s="304">
        <v>0.3306605841265039</v>
      </c>
      <c r="U67" s="304"/>
      <c r="V67" s="304">
        <v>0.38222534680277065</v>
      </c>
      <c r="W67" s="304">
        <v>0.43656352848888319</v>
      </c>
      <c r="X67" s="304">
        <v>0.55785438621775507</v>
      </c>
      <c r="Y67" s="304"/>
      <c r="Z67" s="304">
        <v>2.6086369859605703</v>
      </c>
      <c r="AA67" s="304">
        <v>2.8346384782327192</v>
      </c>
      <c r="AB67" s="304">
        <v>2.9417516657812701</v>
      </c>
      <c r="AC67" s="304"/>
      <c r="AD67" s="304">
        <v>2.0711126884252571</v>
      </c>
      <c r="AE67" s="304">
        <v>2.2177489864332447</v>
      </c>
      <c r="AF67" s="304">
        <v>2.3487530064273732</v>
      </c>
      <c r="AG67" s="304"/>
      <c r="AH67" s="304">
        <v>1.4125547265809628</v>
      </c>
      <c r="AI67" s="304">
        <v>1.3460706405883021</v>
      </c>
      <c r="AJ67" s="304">
        <v>0.85433122392653305</v>
      </c>
      <c r="AK67" s="304"/>
      <c r="AL67" s="304">
        <v>1.0103112280249353</v>
      </c>
      <c r="AM67" s="304">
        <v>0.60869689169664332</v>
      </c>
      <c r="AN67" s="304">
        <v>0.406556425428377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2.5556565972647292</v>
      </c>
      <c r="C68" s="304">
        <f t="shared" si="73"/>
        <v>2.5115888605440215</v>
      </c>
      <c r="D68" s="304">
        <f t="shared" si="74"/>
        <v>3.0325163677103362</v>
      </c>
      <c r="E68" s="304"/>
      <c r="F68" s="304">
        <v>3.3651503797809419E-3</v>
      </c>
      <c r="G68" s="304">
        <v>5.3786739307973078E-3</v>
      </c>
      <c r="H68" s="304">
        <v>1.2115782753325097E-2</v>
      </c>
      <c r="I68" s="304"/>
      <c r="J68" s="304">
        <v>5.8048081514026913E-2</v>
      </c>
      <c r="K68" s="304">
        <v>7.9532267071065837E-2</v>
      </c>
      <c r="L68" s="304">
        <v>0.17595658435470535</v>
      </c>
      <c r="M68" s="304"/>
      <c r="N68" s="304">
        <v>0.28225863366728027</v>
      </c>
      <c r="O68" s="304">
        <v>0.31162373250340375</v>
      </c>
      <c r="P68" s="304">
        <v>0.44417371014810347</v>
      </c>
      <c r="Q68" s="304"/>
      <c r="R68" s="304">
        <v>0.2546793869684969</v>
      </c>
      <c r="S68" s="304">
        <v>0.29172274020504146</v>
      </c>
      <c r="T68" s="304">
        <v>0.46938731831894753</v>
      </c>
      <c r="U68" s="304"/>
      <c r="V68" s="304">
        <v>0.22878463838512766</v>
      </c>
      <c r="W68" s="304">
        <v>0.24424261720145926</v>
      </c>
      <c r="X68" s="304">
        <v>0.38108670736942646</v>
      </c>
      <c r="Y68" s="304"/>
      <c r="Z68" s="304">
        <v>0.43467947793326711</v>
      </c>
      <c r="AA68" s="304">
        <v>0.43243950715811841</v>
      </c>
      <c r="AB68" s="304">
        <v>0.50322464676894307</v>
      </c>
      <c r="AC68" s="304"/>
      <c r="AD68" s="304">
        <v>0.6397685930519702</v>
      </c>
      <c r="AE68" s="304">
        <v>0.67125911620206113</v>
      </c>
      <c r="AF68" s="304">
        <v>0.72496254131851279</v>
      </c>
      <c r="AG68" s="304"/>
      <c r="AH68" s="304">
        <v>0.35515847295234287</v>
      </c>
      <c r="AI68" s="304">
        <v>0.32325439007385176</v>
      </c>
      <c r="AJ68" s="304">
        <v>0.2188237792650593</v>
      </c>
      <c r="AK68" s="304"/>
      <c r="AL68" s="304">
        <v>0.2989141624124364</v>
      </c>
      <c r="AM68" s="304">
        <v>0.15213581619822247</v>
      </c>
      <c r="AN68" s="304">
        <v>0.10278529741331323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17.33535560544853</v>
      </c>
      <c r="C69" s="304">
        <f t="shared" si="73"/>
        <v>17.153164609047391</v>
      </c>
      <c r="D69" s="304">
        <f t="shared" si="74"/>
        <v>17.311800141448511</v>
      </c>
      <c r="E69" s="304"/>
      <c r="F69" s="304">
        <v>1.7292475632158171E-2</v>
      </c>
      <c r="G69" s="304">
        <v>2.3937672421415403E-2</v>
      </c>
      <c r="H69" s="304">
        <v>4.0795849166569607E-2</v>
      </c>
      <c r="I69" s="304"/>
      <c r="J69" s="304">
        <v>0.41398191227370718</v>
      </c>
      <c r="K69" s="304">
        <v>0.61230675612593477</v>
      </c>
      <c r="L69" s="304">
        <v>1.2506936643675859</v>
      </c>
      <c r="M69" s="304"/>
      <c r="N69" s="304">
        <v>1.9788655315307</v>
      </c>
      <c r="O69" s="304">
        <v>2.3044001104858496</v>
      </c>
      <c r="P69" s="304">
        <v>3.3278087325484007</v>
      </c>
      <c r="Q69" s="304"/>
      <c r="R69" s="304">
        <v>0.63111531367323193</v>
      </c>
      <c r="S69" s="304">
        <v>0.67879663307220461</v>
      </c>
      <c r="T69" s="304">
        <v>0.93975107830319737</v>
      </c>
      <c r="U69" s="304"/>
      <c r="V69" s="304">
        <v>0.51365530462980225</v>
      </c>
      <c r="W69" s="304">
        <v>0.50798384845630618</v>
      </c>
      <c r="X69" s="304">
        <v>0.67025272441115369</v>
      </c>
      <c r="Y69" s="304"/>
      <c r="Z69" s="304">
        <v>4.6305205649439394</v>
      </c>
      <c r="AA69" s="304">
        <v>4.9187826898733622</v>
      </c>
      <c r="AB69" s="304">
        <v>5.2279451953091653</v>
      </c>
      <c r="AC69" s="304"/>
      <c r="AD69" s="304">
        <v>4.6166525583998359</v>
      </c>
      <c r="AE69" s="304">
        <v>4.8676151757798749</v>
      </c>
      <c r="AF69" s="304">
        <v>4.3607099731873094</v>
      </c>
      <c r="AG69" s="304"/>
      <c r="AH69" s="304">
        <v>2.8198523587807842</v>
      </c>
      <c r="AI69" s="304">
        <v>2.313292600467113</v>
      </c>
      <c r="AJ69" s="304">
        <v>1.048785133300653</v>
      </c>
      <c r="AK69" s="304"/>
      <c r="AL69" s="304">
        <v>1.7134195855843732</v>
      </c>
      <c r="AM69" s="304">
        <v>0.92604912236533188</v>
      </c>
      <c r="AN69" s="304">
        <v>0.44505779085447639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11.24004940204569</v>
      </c>
      <c r="C70" s="304">
        <f t="shared" si="73"/>
        <v>12.19108061996374</v>
      </c>
      <c r="D70" s="304">
        <f t="shared" si="74"/>
        <v>12.686752860425372</v>
      </c>
      <c r="E70" s="304"/>
      <c r="F70" s="304">
        <v>2.9234211724162323E-2</v>
      </c>
      <c r="G70" s="304">
        <v>4.8766513282480203E-2</v>
      </c>
      <c r="H70" s="304">
        <v>0.10744646273646409</v>
      </c>
      <c r="I70" s="304"/>
      <c r="J70" s="304">
        <v>0.11339170292287702</v>
      </c>
      <c r="K70" s="304">
        <v>0.1881002180449021</v>
      </c>
      <c r="L70" s="304">
        <v>0.39279335275607158</v>
      </c>
      <c r="M70" s="304"/>
      <c r="N70" s="304">
        <v>0.51293247777891426</v>
      </c>
      <c r="O70" s="304">
        <v>0.75344795248861263</v>
      </c>
      <c r="P70" s="304">
        <v>1.3666886666520996</v>
      </c>
      <c r="Q70" s="304"/>
      <c r="R70" s="304">
        <v>0.21121040141207345</v>
      </c>
      <c r="S70" s="304">
        <v>0.28621240084291993</v>
      </c>
      <c r="T70" s="304">
        <v>0.41251143505886001</v>
      </c>
      <c r="U70" s="304"/>
      <c r="V70" s="304">
        <v>0.35513154274384723</v>
      </c>
      <c r="W70" s="304">
        <v>0.44300296893854429</v>
      </c>
      <c r="X70" s="304">
        <v>0.64180139490776578</v>
      </c>
      <c r="Y70" s="304"/>
      <c r="Z70" s="304">
        <v>1.9398497578600611</v>
      </c>
      <c r="AA70" s="304">
        <v>2.3966729997943159</v>
      </c>
      <c r="AB70" s="304">
        <v>2.8145432116022571</v>
      </c>
      <c r="AC70" s="304"/>
      <c r="AD70" s="304">
        <v>3.3171797620989318</v>
      </c>
      <c r="AE70" s="304">
        <v>4.1590913726080894</v>
      </c>
      <c r="AF70" s="304">
        <v>4.4107286908785968</v>
      </c>
      <c r="AG70" s="304"/>
      <c r="AH70" s="304">
        <v>2.8783514724615755</v>
      </c>
      <c r="AI70" s="304">
        <v>2.8108099736472663</v>
      </c>
      <c r="AJ70" s="304">
        <v>2.0239360776936279</v>
      </c>
      <c r="AK70" s="304"/>
      <c r="AL70" s="304">
        <v>1.882768073043247</v>
      </c>
      <c r="AM70" s="304">
        <v>1.1049762203166098</v>
      </c>
      <c r="AN70" s="304">
        <v>0.51630356813962819</v>
      </c>
    </row>
    <row r="71" spans="1:40" x14ac:dyDescent="0.2">
      <c r="A71" s="13" t="str">
        <f t="shared" si="72"/>
        <v>Elementary occupations</v>
      </c>
      <c r="B71" s="304">
        <f t="shared" si="75"/>
        <v>18.342741713282802</v>
      </c>
      <c r="C71" s="304">
        <f t="shared" si="73"/>
        <v>19.841024397618217</v>
      </c>
      <c r="D71" s="304">
        <f t="shared" si="74"/>
        <v>20.21249474301263</v>
      </c>
      <c r="E71" s="304"/>
      <c r="F71" s="304">
        <v>4.6328385621274316E-3</v>
      </c>
      <c r="G71" s="304">
        <v>6.4811732280851833E-3</v>
      </c>
      <c r="H71" s="304">
        <v>1.1378678915213441E-2</v>
      </c>
      <c r="I71" s="304"/>
      <c r="J71" s="304">
        <v>0.403529973848125</v>
      </c>
      <c r="K71" s="304">
        <v>0.62966741883381205</v>
      </c>
      <c r="L71" s="304">
        <v>1.4266563976370121</v>
      </c>
      <c r="M71" s="304"/>
      <c r="N71" s="304">
        <v>1.6035831653382058</v>
      </c>
      <c r="O71" s="304">
        <v>2.0641964992448147</v>
      </c>
      <c r="P71" s="304">
        <v>2.9809768072870586</v>
      </c>
      <c r="Q71" s="304"/>
      <c r="R71" s="304">
        <v>0.69658172975358257</v>
      </c>
      <c r="S71" s="304">
        <v>0.9452625982012981</v>
      </c>
      <c r="T71" s="304">
        <v>1.4894713092962328</v>
      </c>
      <c r="U71" s="304"/>
      <c r="V71" s="304">
        <v>0.79434538740684058</v>
      </c>
      <c r="W71" s="304">
        <v>1.0715749471267959</v>
      </c>
      <c r="X71" s="304">
        <v>1.6061808510414468</v>
      </c>
      <c r="Y71" s="304"/>
      <c r="Z71" s="304">
        <v>3.3779056532247749</v>
      </c>
      <c r="AA71" s="304">
        <v>3.5309578001189901</v>
      </c>
      <c r="AB71" s="304">
        <v>3.5058827829960815</v>
      </c>
      <c r="AC71" s="304"/>
      <c r="AD71" s="304">
        <v>4.8824600296040588</v>
      </c>
      <c r="AE71" s="304">
        <v>5.6447983262342802</v>
      </c>
      <c r="AF71" s="304">
        <v>5.3503074220469822</v>
      </c>
      <c r="AG71" s="304"/>
      <c r="AH71" s="304">
        <v>3.5594510029704214</v>
      </c>
      <c r="AI71" s="304">
        <v>3.5434746954287686</v>
      </c>
      <c r="AJ71" s="304">
        <v>2.1489151380550511</v>
      </c>
      <c r="AK71" s="304"/>
      <c r="AL71" s="304">
        <v>3.020251932574666</v>
      </c>
      <c r="AM71" s="304">
        <v>2.4046109392013713</v>
      </c>
      <c r="AN71" s="304">
        <v>1.6927253557375503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88.606999999999971</v>
      </c>
      <c r="C74" s="305">
        <f>SUM(C75:C83)</f>
        <v>90.507999999999981</v>
      </c>
      <c r="D74" s="305">
        <f>SUM(D75:D83)</f>
        <v>95.912000000000006</v>
      </c>
      <c r="E74" s="304"/>
      <c r="F74" s="305">
        <f>SUM(F75:F83)</f>
        <v>1.4274595352463801</v>
      </c>
      <c r="G74" s="305">
        <f>SUM(G75:G83)</f>
        <v>1.8308063715161096</v>
      </c>
      <c r="H74" s="305">
        <f>SUM(H75:H83)</f>
        <v>2.663100111652315</v>
      </c>
      <c r="I74" s="304"/>
      <c r="J74" s="305">
        <f>SUM(J75:J83)</f>
        <v>11.608516201288996</v>
      </c>
      <c r="K74" s="305">
        <f>SUM(K75:K83)</f>
        <v>14.686629805399049</v>
      </c>
      <c r="L74" s="305">
        <f>SUM(L75:L83)</f>
        <v>21.6528143802845</v>
      </c>
      <c r="M74" s="304"/>
      <c r="N74" s="305">
        <f>SUM(N75:N83)</f>
        <v>23.237385148454901</v>
      </c>
      <c r="O74" s="305">
        <f>SUM(O75:O83)</f>
        <v>23.702441217405067</v>
      </c>
      <c r="P74" s="305">
        <f>SUM(P75:P83)</f>
        <v>25.964491650793807</v>
      </c>
      <c r="Q74" s="304"/>
      <c r="R74" s="305">
        <f>SUM(R75:R83)</f>
        <v>4.5426020097775313</v>
      </c>
      <c r="S74" s="305">
        <f>SUM(S75:S83)</f>
        <v>4.7690821734666207</v>
      </c>
      <c r="T74" s="305">
        <f>SUM(T75:T83)</f>
        <v>5.6174456761863549</v>
      </c>
      <c r="U74" s="304"/>
      <c r="V74" s="305">
        <f>SUM(V75:V83)</f>
        <v>5.6902293958318797</v>
      </c>
      <c r="W74" s="305">
        <f>SUM(W75:W83)</f>
        <v>5.8002679261799237</v>
      </c>
      <c r="X74" s="305">
        <f>SUM(X75:X83)</f>
        <v>6.5589457522650561</v>
      </c>
      <c r="Y74" s="304"/>
      <c r="Z74" s="305">
        <f>SUM(Z75:Z83)</f>
        <v>13.452434613561966</v>
      </c>
      <c r="AA74" s="305">
        <f>SUM(AA75:AA83)</f>
        <v>12.980266744062028</v>
      </c>
      <c r="AB74" s="305">
        <f>SUM(AB75:AB83)</f>
        <v>12.19703680836327</v>
      </c>
      <c r="AC74" s="304"/>
      <c r="AD74" s="305">
        <f>SUM(AD75:AD83)</f>
        <v>13.876672347601552</v>
      </c>
      <c r="AE74" s="305">
        <f>SUM(AE75:AE83)</f>
        <v>14.220968616265244</v>
      </c>
      <c r="AF74" s="305">
        <f>SUM(AF75:AF83)</f>
        <v>12.434364123322467</v>
      </c>
      <c r="AG74" s="304"/>
      <c r="AH74" s="305">
        <f>SUM(AH75:AH83)</f>
        <v>9.6920186860286393</v>
      </c>
      <c r="AI74" s="305">
        <f>SUM(AI75:AI83)</f>
        <v>8.7440337158829475</v>
      </c>
      <c r="AJ74" s="305">
        <f>SUM(AJ75:AJ83)</f>
        <v>5.9860126268742855</v>
      </c>
      <c r="AK74" s="304"/>
      <c r="AL74" s="305">
        <f>SUM(AL75:AL83)</f>
        <v>5.0796820622081258</v>
      </c>
      <c r="AM74" s="305">
        <f>SUM(AM75:AM83)</f>
        <v>3.7735034298230143</v>
      </c>
      <c r="AN74" s="305">
        <f>SUM(AN75:AN83)</f>
        <v>2.8377888702579463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9.7348957888973899</v>
      </c>
      <c r="C75" s="305">
        <f t="shared" ref="C75:C83" si="77">SUM(G75,K75,O75,S75,W75,AA75,AE75,AI75,AM75)</f>
        <v>9.0938842297910298</v>
      </c>
      <c r="D75" s="305">
        <f t="shared" ref="D75:D83" si="78">SUM(H75,L75,P75,T75,X75,AB75,AF75,AJ75,AN75)</f>
        <v>9.9986308659232517</v>
      </c>
      <c r="E75" s="304"/>
      <c r="F75" s="304">
        <v>0.20793947260191628</v>
      </c>
      <c r="G75" s="304">
        <v>0.24773100304168894</v>
      </c>
      <c r="H75" s="304">
        <v>0.3784358573810101</v>
      </c>
      <c r="I75" s="304"/>
      <c r="J75" s="304">
        <v>1.4637718453913668</v>
      </c>
      <c r="K75" s="304">
        <v>1.6938206731977397</v>
      </c>
      <c r="L75" s="304">
        <v>2.5331309572654201</v>
      </c>
      <c r="M75" s="304"/>
      <c r="N75" s="304">
        <v>3.0625305630338668</v>
      </c>
      <c r="O75" s="304">
        <v>2.8296600270246555</v>
      </c>
      <c r="P75" s="304">
        <v>3.1520798154021077</v>
      </c>
      <c r="Q75" s="304"/>
      <c r="R75" s="304">
        <v>0.32515685435369168</v>
      </c>
      <c r="S75" s="304">
        <v>0.28418134615418789</v>
      </c>
      <c r="T75" s="304">
        <v>0.30052643569833093</v>
      </c>
      <c r="U75" s="304"/>
      <c r="V75" s="304">
        <v>0.81127338710203567</v>
      </c>
      <c r="W75" s="304">
        <v>0.74262759612729834</v>
      </c>
      <c r="X75" s="304">
        <v>0.83265769474501972</v>
      </c>
      <c r="Y75" s="304"/>
      <c r="Z75" s="304">
        <v>1.5259319075730853</v>
      </c>
      <c r="AA75" s="304">
        <v>1.3031877433109493</v>
      </c>
      <c r="AB75" s="304">
        <v>1.2331910566826616</v>
      </c>
      <c r="AC75" s="304"/>
      <c r="AD75" s="304">
        <v>1.1553527407632618</v>
      </c>
      <c r="AE75" s="304">
        <v>1.0510944209565287</v>
      </c>
      <c r="AF75" s="304">
        <v>0.87944404150489197</v>
      </c>
      <c r="AG75" s="304"/>
      <c r="AH75" s="304">
        <v>0.82948831926327116</v>
      </c>
      <c r="AI75" s="304">
        <v>0.69842686726814629</v>
      </c>
      <c r="AJ75" s="304">
        <v>0.52229237501793768</v>
      </c>
      <c r="AK75" s="304"/>
      <c r="AL75" s="304">
        <v>0.35345069881489488</v>
      </c>
      <c r="AM75" s="304">
        <v>0.24315455270983469</v>
      </c>
      <c r="AN75" s="304">
        <v>0.16687263222587365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22.305833543198773</v>
      </c>
      <c r="C76" s="305">
        <f t="shared" si="77"/>
        <v>24.109307286004537</v>
      </c>
      <c r="D76" s="305">
        <f>SUM(H76,L76,P76,T76,X76,AB76,AF76,AJ76,AN76)</f>
        <v>26.795525043789851</v>
      </c>
      <c r="E76" s="304"/>
      <c r="F76" s="304">
        <v>0.79438969053161801</v>
      </c>
      <c r="G76" s="304">
        <v>1.0223523208893897</v>
      </c>
      <c r="H76" s="304">
        <v>1.3898567404218554</v>
      </c>
      <c r="I76" s="304"/>
      <c r="J76" s="304">
        <v>5.2712379910033453</v>
      </c>
      <c r="K76" s="304">
        <v>6.7386396225896341</v>
      </c>
      <c r="L76" s="304">
        <v>9.3820944721586539</v>
      </c>
      <c r="M76" s="304"/>
      <c r="N76" s="304">
        <v>8.5570284552330378</v>
      </c>
      <c r="O76" s="304">
        <v>8.6831790865164837</v>
      </c>
      <c r="P76" s="304">
        <v>8.7213720852552417</v>
      </c>
      <c r="Q76" s="304"/>
      <c r="R76" s="304">
        <v>0.77802844326763598</v>
      </c>
      <c r="S76" s="304">
        <v>0.80324409321872436</v>
      </c>
      <c r="T76" s="304">
        <v>0.88753808162173475</v>
      </c>
      <c r="U76" s="304"/>
      <c r="V76" s="304">
        <v>1.4290481586722967</v>
      </c>
      <c r="W76" s="304">
        <v>1.4176493778869466</v>
      </c>
      <c r="X76" s="304">
        <v>1.5084840740889345</v>
      </c>
      <c r="Y76" s="304"/>
      <c r="Z76" s="304">
        <v>2.2861266316746129</v>
      </c>
      <c r="AA76" s="304">
        <v>2.3201097527568226</v>
      </c>
      <c r="AB76" s="304">
        <v>2.3087910614925913</v>
      </c>
      <c r="AC76" s="304"/>
      <c r="AD76" s="304">
        <v>1.7358523270901463</v>
      </c>
      <c r="AE76" s="304">
        <v>1.8124069181131408</v>
      </c>
      <c r="AF76" s="304">
        <v>1.6610249222111328</v>
      </c>
      <c r="AG76" s="304"/>
      <c r="AH76" s="304">
        <v>0.98272548124408643</v>
      </c>
      <c r="AI76" s="304">
        <v>0.90937640788289098</v>
      </c>
      <c r="AJ76" s="304">
        <v>0.61601161829586981</v>
      </c>
      <c r="AK76" s="304"/>
      <c r="AL76" s="304">
        <v>0.47139636448199279</v>
      </c>
      <c r="AM76" s="304">
        <v>0.40234970615050453</v>
      </c>
      <c r="AN76" s="304">
        <v>0.32035198824383782</v>
      </c>
    </row>
    <row r="77" spans="1:40" x14ac:dyDescent="0.2">
      <c r="A77" s="13" t="str">
        <f t="shared" si="76"/>
        <v>Associate professional occupations</v>
      </c>
      <c r="B77" s="305">
        <f t="shared" si="79"/>
        <v>16.869104114748339</v>
      </c>
      <c r="C77" s="305">
        <f t="shared" si="77"/>
        <v>16.410582994669287</v>
      </c>
      <c r="D77" s="305">
        <f t="shared" si="78"/>
        <v>17.960380672483904</v>
      </c>
      <c r="E77" s="304"/>
      <c r="F77" s="304">
        <v>0.25523088690667933</v>
      </c>
      <c r="G77" s="304">
        <v>0.3224580357178915</v>
      </c>
      <c r="H77" s="304">
        <v>0.49818627775068253</v>
      </c>
      <c r="I77" s="304"/>
      <c r="J77" s="304">
        <v>2.734799805001487</v>
      </c>
      <c r="K77" s="304">
        <v>3.284025927401188</v>
      </c>
      <c r="L77" s="304">
        <v>4.8859996125131584</v>
      </c>
      <c r="M77" s="304"/>
      <c r="N77" s="304">
        <v>5.3994766718351253</v>
      </c>
      <c r="O77" s="304">
        <v>5.1401440674024821</v>
      </c>
      <c r="P77" s="304">
        <v>5.4531555152974356</v>
      </c>
      <c r="Q77" s="304"/>
      <c r="R77" s="304">
        <v>1.0877146700015385</v>
      </c>
      <c r="S77" s="304">
        <v>1.1169073095750117</v>
      </c>
      <c r="T77" s="304">
        <v>1.3293808639442659</v>
      </c>
      <c r="U77" s="304"/>
      <c r="V77" s="304">
        <v>1.0936294631201398</v>
      </c>
      <c r="W77" s="304">
        <v>1.0440816213363737</v>
      </c>
      <c r="X77" s="304">
        <v>1.0866026630729104</v>
      </c>
      <c r="Y77" s="304"/>
      <c r="Z77" s="304">
        <v>2.5311948716713886</v>
      </c>
      <c r="AA77" s="304">
        <v>2.3021408170105961</v>
      </c>
      <c r="AB77" s="304">
        <v>2.1720174837138413</v>
      </c>
      <c r="AC77" s="304"/>
      <c r="AD77" s="304">
        <v>1.8795273654574716</v>
      </c>
      <c r="AE77" s="304">
        <v>1.7151162591197875</v>
      </c>
      <c r="AF77" s="304">
        <v>1.3835220957555989</v>
      </c>
      <c r="AG77" s="304"/>
      <c r="AH77" s="304">
        <v>1.3057562136560068</v>
      </c>
      <c r="AI77" s="304">
        <v>1.0555024099601373</v>
      </c>
      <c r="AJ77" s="304">
        <v>0.75174482006833088</v>
      </c>
      <c r="AK77" s="304"/>
      <c r="AL77" s="304">
        <v>0.58177416709849983</v>
      </c>
      <c r="AM77" s="304">
        <v>0.43020654714581907</v>
      </c>
      <c r="AN77" s="304">
        <v>0.39977134036768136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15.120627755666915</v>
      </c>
      <c r="C78" s="305">
        <f t="shared" si="77"/>
        <v>15.645951571795365</v>
      </c>
      <c r="D78" s="305">
        <f t="shared" si="78"/>
        <v>15.19551007939225</v>
      </c>
      <c r="E78" s="304"/>
      <c r="F78" s="304">
        <v>0.10726308130956216</v>
      </c>
      <c r="G78" s="304">
        <v>0.14972357549974732</v>
      </c>
      <c r="H78" s="304">
        <v>0.25008161461580292</v>
      </c>
      <c r="I78" s="304"/>
      <c r="J78" s="304">
        <v>1.130828904276904</v>
      </c>
      <c r="K78" s="304">
        <v>1.5602767495931356</v>
      </c>
      <c r="L78" s="304">
        <v>2.4206628052409274</v>
      </c>
      <c r="M78" s="304"/>
      <c r="N78" s="304">
        <v>3.3523614908924193</v>
      </c>
      <c r="O78" s="304">
        <v>3.825087068995189</v>
      </c>
      <c r="P78" s="304">
        <v>4.5194629118116882</v>
      </c>
      <c r="Q78" s="304"/>
      <c r="R78" s="304">
        <v>1.0229343065605503</v>
      </c>
      <c r="S78" s="304">
        <v>1.1076797335900279</v>
      </c>
      <c r="T78" s="304">
        <v>1.2523629170890538</v>
      </c>
      <c r="U78" s="304"/>
      <c r="V78" s="304">
        <v>1.1525064246261083</v>
      </c>
      <c r="W78" s="304">
        <v>1.2412567123904215</v>
      </c>
      <c r="X78" s="304">
        <v>1.4309769212357031</v>
      </c>
      <c r="Y78" s="304"/>
      <c r="Z78" s="304">
        <v>2.6034813991121979</v>
      </c>
      <c r="AA78" s="304">
        <v>2.4586159036640787</v>
      </c>
      <c r="AB78" s="304">
        <v>1.9023456776257579</v>
      </c>
      <c r="AC78" s="304"/>
      <c r="AD78" s="304">
        <v>3.1165744900317716</v>
      </c>
      <c r="AE78" s="304">
        <v>3.0919555236433993</v>
      </c>
      <c r="AF78" s="304">
        <v>2.1826672714531625</v>
      </c>
      <c r="AG78" s="304"/>
      <c r="AH78" s="304">
        <v>1.5982187554673783</v>
      </c>
      <c r="AI78" s="304">
        <v>1.3364202648676717</v>
      </c>
      <c r="AJ78" s="304">
        <v>0.43969736752676553</v>
      </c>
      <c r="AK78" s="304"/>
      <c r="AL78" s="304">
        <v>1.0364589033900236</v>
      </c>
      <c r="AM78" s="304">
        <v>0.87493603955169597</v>
      </c>
      <c r="AN78" s="304">
        <v>0.79725259279338923</v>
      </c>
    </row>
    <row r="79" spans="1:40" x14ac:dyDescent="0.2">
      <c r="A79" s="13" t="str">
        <f t="shared" si="76"/>
        <v>Skilled trades occupations</v>
      </c>
      <c r="B79" s="305">
        <f t="shared" si="79"/>
        <v>2.4631747430217965</v>
      </c>
      <c r="C79" s="305">
        <f t="shared" si="77"/>
        <v>2.5435764693909015</v>
      </c>
      <c r="D79" s="305">
        <f t="shared" si="78"/>
        <v>2.5396200550716106</v>
      </c>
      <c r="E79" s="304"/>
      <c r="F79" s="304">
        <v>1.0324240891700632E-2</v>
      </c>
      <c r="G79" s="304">
        <v>1.4513985530481688E-2</v>
      </c>
      <c r="H79" s="304">
        <v>2.1315984355446557E-2</v>
      </c>
      <c r="I79" s="304"/>
      <c r="J79" s="304">
        <v>0.17030380572397316</v>
      </c>
      <c r="K79" s="304">
        <v>0.251161779985692</v>
      </c>
      <c r="L79" s="304">
        <v>0.3880376887706678</v>
      </c>
      <c r="M79" s="304"/>
      <c r="N79" s="304">
        <v>0.32726694843166854</v>
      </c>
      <c r="O79" s="304">
        <v>0.36134772380278662</v>
      </c>
      <c r="P79" s="304">
        <v>0.43451369036954018</v>
      </c>
      <c r="Q79" s="304"/>
      <c r="R79" s="304">
        <v>0.12269900954965116</v>
      </c>
      <c r="S79" s="304">
        <v>0.13713916168943913</v>
      </c>
      <c r="T79" s="304">
        <v>0.18598354832069933</v>
      </c>
      <c r="U79" s="304"/>
      <c r="V79" s="304">
        <v>0.15662542080691019</v>
      </c>
      <c r="W79" s="304">
        <v>0.15864814859671364</v>
      </c>
      <c r="X79" s="304">
        <v>0.16683505708719512</v>
      </c>
      <c r="Y79" s="304"/>
      <c r="Z79" s="304">
        <v>0.52517505849791868</v>
      </c>
      <c r="AA79" s="304">
        <v>0.52755253531130231</v>
      </c>
      <c r="AB79" s="304">
        <v>0.49022853054783372</v>
      </c>
      <c r="AC79" s="304"/>
      <c r="AD79" s="304">
        <v>0.50403278397752249</v>
      </c>
      <c r="AE79" s="304">
        <v>0.51820078943773062</v>
      </c>
      <c r="AF79" s="304">
        <v>0.44047816788075977</v>
      </c>
      <c r="AG79" s="304"/>
      <c r="AH79" s="304">
        <v>0.35922362439914779</v>
      </c>
      <c r="AI79" s="304">
        <v>0.32781399540744444</v>
      </c>
      <c r="AJ79" s="304">
        <v>0.21993417011834462</v>
      </c>
      <c r="AK79" s="304"/>
      <c r="AL79" s="304">
        <v>0.28752385074330378</v>
      </c>
      <c r="AM79" s="304">
        <v>0.2471983496293115</v>
      </c>
      <c r="AN79" s="304">
        <v>0.19229321762112384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6.1704936140748634</v>
      </c>
      <c r="C80" s="305">
        <f t="shared" si="77"/>
        <v>6.0392462610490707</v>
      </c>
      <c r="D80" s="305">
        <f t="shared" si="78"/>
        <v>6.3138008531159588</v>
      </c>
      <c r="E80" s="304"/>
      <c r="F80" s="304">
        <v>4.7666713697440098E-3</v>
      </c>
      <c r="G80" s="304">
        <v>6.1547631377291958E-3</v>
      </c>
      <c r="H80" s="304">
        <v>1.1141661081949821E-2</v>
      </c>
      <c r="I80" s="304"/>
      <c r="J80" s="304">
        <v>0.29115517725774182</v>
      </c>
      <c r="K80" s="304">
        <v>0.39225693416296209</v>
      </c>
      <c r="L80" s="304">
        <v>0.72603651581783779</v>
      </c>
      <c r="M80" s="304"/>
      <c r="N80" s="304">
        <v>0.82993979466812839</v>
      </c>
      <c r="O80" s="304">
        <v>0.93150279614121401</v>
      </c>
      <c r="P80" s="304">
        <v>1.2560482904235024</v>
      </c>
      <c r="Q80" s="304"/>
      <c r="R80" s="304">
        <v>0.5790079613553053</v>
      </c>
      <c r="S80" s="304">
        <v>0.60768969452720345</v>
      </c>
      <c r="T80" s="304">
        <v>0.74257220242316424</v>
      </c>
      <c r="U80" s="304"/>
      <c r="V80" s="304">
        <v>0.35540248929316609</v>
      </c>
      <c r="W80" s="304">
        <v>0.38476914529505374</v>
      </c>
      <c r="X80" s="304">
        <v>0.51717379921744588</v>
      </c>
      <c r="Y80" s="304"/>
      <c r="Z80" s="304">
        <v>1.4941884227887965</v>
      </c>
      <c r="AA80" s="304">
        <v>1.4322124722157092</v>
      </c>
      <c r="AB80" s="304">
        <v>1.3703940867635647</v>
      </c>
      <c r="AC80" s="304"/>
      <c r="AD80" s="304">
        <v>1.388204014169526</v>
      </c>
      <c r="AE80" s="304">
        <v>1.3045642273700577</v>
      </c>
      <c r="AF80" s="304">
        <v>1.0477826234201788</v>
      </c>
      <c r="AG80" s="304"/>
      <c r="AH80" s="304">
        <v>0.85900634071667936</v>
      </c>
      <c r="AI80" s="304">
        <v>0.74573118609054445</v>
      </c>
      <c r="AJ80" s="304">
        <v>0.49365573625189202</v>
      </c>
      <c r="AK80" s="304"/>
      <c r="AL80" s="304">
        <v>0.3688227424557754</v>
      </c>
      <c r="AM80" s="304">
        <v>0.23436504210859607</v>
      </c>
      <c r="AN80" s="304">
        <v>0.14899593771642319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5.8445805201013625</v>
      </c>
      <c r="C81" s="305">
        <f t="shared" si="77"/>
        <v>6.3490949002619788</v>
      </c>
      <c r="D81" s="305">
        <f t="shared" si="78"/>
        <v>6.8638142797365722</v>
      </c>
      <c r="E81" s="304"/>
      <c r="F81" s="304">
        <v>3.2498474765119349E-2</v>
      </c>
      <c r="G81" s="304">
        <v>4.6873987219728068E-2</v>
      </c>
      <c r="H81" s="304">
        <v>7.9913513617852858E-2</v>
      </c>
      <c r="I81" s="304"/>
      <c r="J81" s="304">
        <v>0.29698702314781439</v>
      </c>
      <c r="K81" s="304">
        <v>0.40536229521913275</v>
      </c>
      <c r="L81" s="304">
        <v>0.66003984081731337</v>
      </c>
      <c r="M81" s="304"/>
      <c r="N81" s="304">
        <v>1.0653275732431642</v>
      </c>
      <c r="O81" s="304">
        <v>1.1977387381572191</v>
      </c>
      <c r="P81" s="304">
        <v>1.4947291896578692</v>
      </c>
      <c r="Q81" s="304"/>
      <c r="R81" s="304">
        <v>0.31439994558083828</v>
      </c>
      <c r="S81" s="304">
        <v>0.35844080490942948</v>
      </c>
      <c r="T81" s="304">
        <v>0.47374991020797091</v>
      </c>
      <c r="U81" s="304"/>
      <c r="V81" s="304">
        <v>0.4811905672833735</v>
      </c>
      <c r="W81" s="304">
        <v>0.5796639639474902</v>
      </c>
      <c r="X81" s="304">
        <v>0.71141791513341091</v>
      </c>
      <c r="Y81" s="304"/>
      <c r="Z81" s="304">
        <v>1.243773660855912</v>
      </c>
      <c r="AA81" s="304">
        <v>1.3737818442990792</v>
      </c>
      <c r="AB81" s="304">
        <v>1.3884545923474498</v>
      </c>
      <c r="AC81" s="304"/>
      <c r="AD81" s="304">
        <v>1.3109803800106736</v>
      </c>
      <c r="AE81" s="304">
        <v>1.4173760286135868</v>
      </c>
      <c r="AF81" s="304">
        <v>1.3022581792141301</v>
      </c>
      <c r="AG81" s="304"/>
      <c r="AH81" s="304">
        <v>0.73901803123883647</v>
      </c>
      <c r="AI81" s="304">
        <v>0.67901264039345166</v>
      </c>
      <c r="AJ81" s="304">
        <v>0.50267153572617085</v>
      </c>
      <c r="AK81" s="304"/>
      <c r="AL81" s="304">
        <v>0.3604048639756316</v>
      </c>
      <c r="AM81" s="304">
        <v>0.2908445975028614</v>
      </c>
      <c r="AN81" s="304">
        <v>0.25057960301440368</v>
      </c>
    </row>
    <row r="82" spans="1:40" x14ac:dyDescent="0.2">
      <c r="A82" s="13" t="str">
        <f t="shared" si="76"/>
        <v>Process, plant and machine operatives</v>
      </c>
      <c r="B82" s="305">
        <f t="shared" si="79"/>
        <v>1.6017887216383713</v>
      </c>
      <c r="C82" s="305">
        <f t="shared" si="77"/>
        <v>1.6573154326401243</v>
      </c>
      <c r="D82" s="305">
        <f t="shared" si="78"/>
        <v>1.4981775462332529</v>
      </c>
      <c r="E82" s="304"/>
      <c r="F82" s="304">
        <v>4.5697947683111962E-3</v>
      </c>
      <c r="G82" s="304">
        <v>6.5626207033503458E-3</v>
      </c>
      <c r="H82" s="304">
        <v>8.8615316312641839E-3</v>
      </c>
      <c r="I82" s="304"/>
      <c r="J82" s="304">
        <v>5.8528361433948961E-2</v>
      </c>
      <c r="K82" s="304">
        <v>8.609785013099279E-2</v>
      </c>
      <c r="L82" s="304">
        <v>0.13031918470003678</v>
      </c>
      <c r="M82" s="304"/>
      <c r="N82" s="304">
        <v>0.10509817300558449</v>
      </c>
      <c r="O82" s="304">
        <v>0.13059617007228111</v>
      </c>
      <c r="P82" s="304">
        <v>0.15535720642692918</v>
      </c>
      <c r="Q82" s="304"/>
      <c r="R82" s="304">
        <v>3.7204713398451862E-2</v>
      </c>
      <c r="S82" s="304">
        <v>4.6394650533994733E-2</v>
      </c>
      <c r="T82" s="304">
        <v>5.5924659819742831E-2</v>
      </c>
      <c r="U82" s="304"/>
      <c r="V82" s="304">
        <v>4.7822853018358834E-2</v>
      </c>
      <c r="W82" s="304">
        <v>6.0404442744827772E-2</v>
      </c>
      <c r="X82" s="304">
        <v>7.4921896537806898E-2</v>
      </c>
      <c r="Y82" s="304"/>
      <c r="Z82" s="304">
        <v>0.33511427114558662</v>
      </c>
      <c r="AA82" s="304">
        <v>0.39570311694103927</v>
      </c>
      <c r="AB82" s="304">
        <v>0.44165499886870335</v>
      </c>
      <c r="AC82" s="304"/>
      <c r="AD82" s="304">
        <v>0.32360053861865379</v>
      </c>
      <c r="AE82" s="304">
        <v>0.37301008997395935</v>
      </c>
      <c r="AF82" s="304">
        <v>0.33837627375041013</v>
      </c>
      <c r="AG82" s="304"/>
      <c r="AH82" s="304">
        <v>0.31201989069950303</v>
      </c>
      <c r="AI82" s="304">
        <v>0.27753218675929792</v>
      </c>
      <c r="AJ82" s="304">
        <v>0.17023117850662844</v>
      </c>
      <c r="AK82" s="304"/>
      <c r="AL82" s="304">
        <v>0.37783012554997258</v>
      </c>
      <c r="AM82" s="304">
        <v>0.28101430478038103</v>
      </c>
      <c r="AN82" s="304">
        <v>0.12253061599173125</v>
      </c>
    </row>
    <row r="83" spans="1:40" x14ac:dyDescent="0.2">
      <c r="A83" s="39" t="str">
        <f t="shared" si="76"/>
        <v>Elementary occupations</v>
      </c>
      <c r="B83" s="307">
        <f t="shared" si="79"/>
        <v>8.496501198652167</v>
      </c>
      <c r="C83" s="307">
        <f t="shared" si="77"/>
        <v>8.6590408543977073</v>
      </c>
      <c r="D83" s="307">
        <f t="shared" si="78"/>
        <v>8.7465406042533473</v>
      </c>
      <c r="E83" s="307"/>
      <c r="F83" s="307">
        <v>1.0477222101729218E-2</v>
      </c>
      <c r="G83" s="307">
        <v>1.4436079776102988E-2</v>
      </c>
      <c r="H83" s="307">
        <v>2.5306930796450178E-2</v>
      </c>
      <c r="I83" s="307"/>
      <c r="J83" s="307">
        <v>0.19090328805241463</v>
      </c>
      <c r="K83" s="307">
        <v>0.27498797311857098</v>
      </c>
      <c r="L83" s="307">
        <v>0.52649330300048458</v>
      </c>
      <c r="M83" s="307"/>
      <c r="N83" s="307">
        <v>0.53835547811190976</v>
      </c>
      <c r="O83" s="307">
        <v>0.60318553929275787</v>
      </c>
      <c r="P83" s="307">
        <v>0.77777294614949588</v>
      </c>
      <c r="Q83" s="307"/>
      <c r="R83" s="307">
        <v>0.27545610570986856</v>
      </c>
      <c r="S83" s="307">
        <v>0.30740537926860129</v>
      </c>
      <c r="T83" s="307">
        <v>0.38940705706139195</v>
      </c>
      <c r="U83" s="307"/>
      <c r="V83" s="307">
        <v>0.16273063190949072</v>
      </c>
      <c r="W83" s="307">
        <v>0.17116691785479871</v>
      </c>
      <c r="X83" s="307">
        <v>0.22987573114663035</v>
      </c>
      <c r="Y83" s="307"/>
      <c r="Z83" s="307">
        <v>0.90744839024246748</v>
      </c>
      <c r="AA83" s="307">
        <v>0.86696255855244875</v>
      </c>
      <c r="AB83" s="307">
        <v>0.889959320320866</v>
      </c>
      <c r="AC83" s="307"/>
      <c r="AD83" s="307">
        <v>2.4625477074825239</v>
      </c>
      <c r="AE83" s="307">
        <v>2.9372443590370523</v>
      </c>
      <c r="AF83" s="307">
        <v>3.1988105481322018</v>
      </c>
      <c r="AG83" s="307"/>
      <c r="AH83" s="307">
        <v>2.7065620293437305</v>
      </c>
      <c r="AI83" s="307">
        <v>2.7142177572533641</v>
      </c>
      <c r="AJ83" s="307">
        <v>2.2697738253623458</v>
      </c>
      <c r="AK83" s="307"/>
      <c r="AL83" s="307">
        <v>1.2420203456980317</v>
      </c>
      <c r="AM83" s="307">
        <v>0.76943429024401055</v>
      </c>
      <c r="AN83" s="307">
        <v>0.43914094228348177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The Marches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83.495999999999952</v>
      </c>
      <c r="C92" s="305">
        <f>SUM(C93:C101)</f>
        <v>86.950000000000031</v>
      </c>
      <c r="D92" s="305">
        <f>SUM(D93:D101)</f>
        <v>91.793999999999983</v>
      </c>
      <c r="E92" s="304"/>
      <c r="F92" s="305">
        <f>SUM(F93:F101)</f>
        <v>2.6205938168871747</v>
      </c>
      <c r="G92" s="305">
        <f>SUM(G93:G101)</f>
        <v>3.3452449122130363</v>
      </c>
      <c r="H92" s="305">
        <f>SUM(H93:H101)</f>
        <v>4.8040228274130712</v>
      </c>
      <c r="I92" s="304"/>
      <c r="J92" s="305">
        <f>SUM(J93:J101)</f>
        <v>14.70941392593935</v>
      </c>
      <c r="K92" s="305">
        <f>SUM(K93:K101)</f>
        <v>18.118647976694124</v>
      </c>
      <c r="L92" s="305">
        <f>SUM(L93:L101)</f>
        <v>24.956948423013959</v>
      </c>
      <c r="M92" s="304"/>
      <c r="N92" s="305">
        <f>SUM(N93:N101)</f>
        <v>20.430109272026399</v>
      </c>
      <c r="O92" s="305">
        <f>SUM(O93:O101)</f>
        <v>21.89575278372029</v>
      </c>
      <c r="P92" s="305">
        <f>SUM(P93:P101)</f>
        <v>24.490237902234909</v>
      </c>
      <c r="Q92" s="304"/>
      <c r="R92" s="305">
        <f>SUM(R93:R101)</f>
        <v>8.1822757923397411</v>
      </c>
      <c r="S92" s="305">
        <f>SUM(S93:S101)</f>
        <v>6.9920117963877235</v>
      </c>
      <c r="T92" s="305">
        <f>SUM(T93:T101)</f>
        <v>6.2010741953597996</v>
      </c>
      <c r="U92" s="304"/>
      <c r="V92" s="305">
        <f>SUM(V93:V101)</f>
        <v>3.7109296393842479</v>
      </c>
      <c r="W92" s="305">
        <f>SUM(W93:W101)</f>
        <v>3.6996354640932796</v>
      </c>
      <c r="X92" s="305">
        <f>SUM(X93:X101)</f>
        <v>4.0436047136795459</v>
      </c>
      <c r="Y92" s="304"/>
      <c r="Z92" s="305">
        <f>SUM(Z93:Z101)</f>
        <v>16.336936162096027</v>
      </c>
      <c r="AA92" s="305">
        <f>SUM(AA93:AA101)</f>
        <v>17.26331189494811</v>
      </c>
      <c r="AB92" s="305">
        <f>SUM(AB93:AB101)</f>
        <v>16.82906746870793</v>
      </c>
      <c r="AC92" s="304"/>
      <c r="AD92" s="305">
        <f>SUM(AD93:AD101)</f>
        <v>12.207002632740901</v>
      </c>
      <c r="AE92" s="305">
        <f>SUM(AE93:AE101)</f>
        <v>11.930642679470674</v>
      </c>
      <c r="AF92" s="305">
        <f>SUM(AF93:AF101)</f>
        <v>8.552667377729378</v>
      </c>
      <c r="AG92" s="304"/>
      <c r="AH92" s="305">
        <f>SUM(AH93:AH101)</f>
        <v>4.1215066257945256</v>
      </c>
      <c r="AI92" s="305">
        <f>SUM(AI93:AI101)</f>
        <v>2.9686763820219815</v>
      </c>
      <c r="AJ92" s="305">
        <f>SUM(AJ93:AJ101)</f>
        <v>1.3689364150949399</v>
      </c>
      <c r="AK92" s="304"/>
      <c r="AL92" s="305">
        <f>SUM(AL93:AL101)</f>
        <v>1.1772321327915929</v>
      </c>
      <c r="AM92" s="305">
        <f>SUM(AM93:AM101)</f>
        <v>0.7360761104507928</v>
      </c>
      <c r="AN92" s="305">
        <f>SUM(AN93:AN101)</f>
        <v>0.54744067676645114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3.6357614003859227</v>
      </c>
      <c r="C93" s="305">
        <f t="shared" ref="C93:D93" si="81">SUM(G93,K93,O93,S93,W93,AA93,AE93,AI93,AM93)</f>
        <v>3.4958555327388576</v>
      </c>
      <c r="D93" s="305">
        <f t="shared" si="81"/>
        <v>3.8705295115467786</v>
      </c>
      <c r="E93" s="304"/>
      <c r="F93" s="304">
        <v>7.4991953159537772E-2</v>
      </c>
      <c r="G93" s="304">
        <v>9.6165714054490342E-2</v>
      </c>
      <c r="H93" s="304">
        <v>0.15762133183120289</v>
      </c>
      <c r="I93" s="304"/>
      <c r="J93" s="304">
        <v>0.72155596834628866</v>
      </c>
      <c r="K93" s="304">
        <v>0.7968999038668978</v>
      </c>
      <c r="L93" s="304">
        <v>1.0570435219768484</v>
      </c>
      <c r="M93" s="304"/>
      <c r="N93" s="304">
        <v>1.0794148613741208</v>
      </c>
      <c r="O93" s="304">
        <v>1.0345436562636572</v>
      </c>
      <c r="P93" s="304">
        <v>1.1409829705803887</v>
      </c>
      <c r="Q93" s="304"/>
      <c r="R93" s="304">
        <v>0.62534648048374142</v>
      </c>
      <c r="S93" s="304">
        <v>0.57225984601797142</v>
      </c>
      <c r="T93" s="304">
        <v>0.61669885360423726</v>
      </c>
      <c r="U93" s="304"/>
      <c r="V93" s="304">
        <v>0.14251821847276533</v>
      </c>
      <c r="W93" s="304">
        <v>0.11604617703946425</v>
      </c>
      <c r="X93" s="304">
        <v>0.11011145993297262</v>
      </c>
      <c r="Y93" s="304"/>
      <c r="Z93" s="304">
        <v>0.53904387340881244</v>
      </c>
      <c r="AA93" s="304">
        <v>0.48604367544369553</v>
      </c>
      <c r="AB93" s="304">
        <v>0.45316034303339225</v>
      </c>
      <c r="AC93" s="304"/>
      <c r="AD93" s="304">
        <v>0.26959241438726977</v>
      </c>
      <c r="AE93" s="304">
        <v>0.24972277718836497</v>
      </c>
      <c r="AF93" s="304">
        <v>0.21765410524619824</v>
      </c>
      <c r="AG93" s="304"/>
      <c r="AH93" s="304">
        <v>9.6140191944468698E-2</v>
      </c>
      <c r="AI93" s="304">
        <v>7.2768764097232624E-2</v>
      </c>
      <c r="AJ93" s="304">
        <v>4.8569046612958328E-2</v>
      </c>
      <c r="AK93" s="304"/>
      <c r="AL93" s="304">
        <v>8.715743880891802E-2</v>
      </c>
      <c r="AM93" s="304">
        <v>7.140501876708355E-2</v>
      </c>
      <c r="AN93" s="304">
        <v>6.8687878728579732E-2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30.782429557256354</v>
      </c>
      <c r="C94" s="305">
        <f t="shared" ref="C94:C101" si="83">SUM(G94,K94,O94,S94,W94,AA94,AE94,AI94,AM94)</f>
        <v>31.601300629282619</v>
      </c>
      <c r="D94" s="305">
        <f t="shared" ref="D94:D101" si="84">SUM(H94,L94,P94,T94,X94,AB94,AF94,AJ94,AN94)</f>
        <v>35.129626884231151</v>
      </c>
      <c r="E94" s="305"/>
      <c r="F94" s="304">
        <v>2.346244829000991</v>
      </c>
      <c r="G94" s="304">
        <v>2.9611992713557687</v>
      </c>
      <c r="H94" s="304">
        <v>4.1579108645352552</v>
      </c>
      <c r="I94" s="304"/>
      <c r="J94" s="304">
        <v>10.651251704913495</v>
      </c>
      <c r="K94" s="304">
        <v>12.591496218830793</v>
      </c>
      <c r="L94" s="304">
        <v>16.505489290980016</v>
      </c>
      <c r="M94" s="304"/>
      <c r="N94" s="304">
        <v>10.593194084601397</v>
      </c>
      <c r="O94" s="304">
        <v>10.096676249373271</v>
      </c>
      <c r="P94" s="304">
        <v>9.9313183626508525</v>
      </c>
      <c r="Q94" s="304"/>
      <c r="R94" s="304">
        <v>2.3745922898719796</v>
      </c>
      <c r="S94" s="304">
        <v>1.2651709933044928</v>
      </c>
      <c r="T94" s="304">
        <v>0.55618639418465132</v>
      </c>
      <c r="U94" s="304"/>
      <c r="V94" s="304">
        <v>0.65908133666037327</v>
      </c>
      <c r="W94" s="304">
        <v>0.65270599059790368</v>
      </c>
      <c r="X94" s="304">
        <v>0.67312863775361098</v>
      </c>
      <c r="Y94" s="304"/>
      <c r="Z94" s="304">
        <v>1.9814209740243547</v>
      </c>
      <c r="AA94" s="304">
        <v>2.0032222322334223</v>
      </c>
      <c r="AB94" s="304">
        <v>1.8592909661528016</v>
      </c>
      <c r="AC94" s="304"/>
      <c r="AD94" s="304">
        <v>1.2783943383129954</v>
      </c>
      <c r="AE94" s="304">
        <v>1.2761666608818156</v>
      </c>
      <c r="AF94" s="304">
        <v>0.99310662035373976</v>
      </c>
      <c r="AG94" s="304"/>
      <c r="AH94" s="304">
        <v>0.74095492546281794</v>
      </c>
      <c r="AI94" s="304">
        <v>0.62892947932928456</v>
      </c>
      <c r="AJ94" s="304">
        <v>0.34200859444526527</v>
      </c>
      <c r="AK94" s="304"/>
      <c r="AL94" s="304">
        <v>0.15729507440794591</v>
      </c>
      <c r="AM94" s="304">
        <v>0.12573353337586418</v>
      </c>
      <c r="AN94" s="304">
        <v>0.11118715317496206</v>
      </c>
    </row>
    <row r="95" spans="1:40" x14ac:dyDescent="0.2">
      <c r="A95" s="13" t="str">
        <f t="shared" si="80"/>
        <v>Associate professional occupations</v>
      </c>
      <c r="B95" s="305">
        <f t="shared" si="82"/>
        <v>12.629663740605753</v>
      </c>
      <c r="C95" s="305">
        <f t="shared" si="83"/>
        <v>15.659601697253251</v>
      </c>
      <c r="D95" s="305">
        <f t="shared" si="84"/>
        <v>17.78823647968218</v>
      </c>
      <c r="E95" s="305"/>
      <c r="F95" s="304">
        <v>0.10371198888431675</v>
      </c>
      <c r="G95" s="304">
        <v>0.15927017059777634</v>
      </c>
      <c r="H95" s="304">
        <v>0.30256920519979769</v>
      </c>
      <c r="I95" s="304"/>
      <c r="J95" s="304">
        <v>1.6115191989233704</v>
      </c>
      <c r="K95" s="304">
        <v>2.4437247901638686</v>
      </c>
      <c r="L95" s="304">
        <v>3.9993554259034618</v>
      </c>
      <c r="M95" s="304"/>
      <c r="N95" s="304">
        <v>3.8025886345716171</v>
      </c>
      <c r="O95" s="304">
        <v>5.1042759430968365</v>
      </c>
      <c r="P95" s="304">
        <v>6.4001152033883804</v>
      </c>
      <c r="Q95" s="304"/>
      <c r="R95" s="304">
        <v>1.6530987718992134</v>
      </c>
      <c r="S95" s="304">
        <v>1.7093082054810795</v>
      </c>
      <c r="T95" s="304">
        <v>1.2985547333501721</v>
      </c>
      <c r="U95" s="304"/>
      <c r="V95" s="304">
        <v>0.65477824899454018</v>
      </c>
      <c r="W95" s="304">
        <v>0.68523477610797934</v>
      </c>
      <c r="X95" s="304">
        <v>0.76389851611472448</v>
      </c>
      <c r="Y95" s="304"/>
      <c r="Z95" s="304">
        <v>2.2979913332159851</v>
      </c>
      <c r="AA95" s="304">
        <v>2.8785553606022951</v>
      </c>
      <c r="AB95" s="304">
        <v>2.9644658763761007</v>
      </c>
      <c r="AC95" s="304"/>
      <c r="AD95" s="304">
        <v>1.6347114916363328</v>
      </c>
      <c r="AE95" s="304">
        <v>1.9374892805276298</v>
      </c>
      <c r="AF95" s="304">
        <v>1.5511607821468283</v>
      </c>
      <c r="AG95" s="304"/>
      <c r="AH95" s="304">
        <v>0.73158843780115557</v>
      </c>
      <c r="AI95" s="304">
        <v>0.6421925610525332</v>
      </c>
      <c r="AJ95" s="304">
        <v>0.3863408478251415</v>
      </c>
      <c r="AK95" s="304"/>
      <c r="AL95" s="304">
        <v>0.13967563467922089</v>
      </c>
      <c r="AM95" s="304">
        <v>9.9550609623251352E-2</v>
      </c>
      <c r="AN95" s="304">
        <v>0.12177588937756999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9.1077881442915061</v>
      </c>
      <c r="C96" s="305">
        <f t="shared" si="83"/>
        <v>8.7858890387754478</v>
      </c>
      <c r="D96" s="305">
        <f t="shared" si="84"/>
        <v>6.572145257011881</v>
      </c>
      <c r="E96" s="305"/>
      <c r="F96" s="304">
        <v>6.1352852810608309E-2</v>
      </c>
      <c r="G96" s="304">
        <v>8.2258972707227915E-2</v>
      </c>
      <c r="H96" s="304">
        <v>0.1195463146107088</v>
      </c>
      <c r="I96" s="304"/>
      <c r="J96" s="304">
        <v>0.68692688917520273</v>
      </c>
      <c r="K96" s="304">
        <v>0.8402195172771324</v>
      </c>
      <c r="L96" s="304">
        <v>0.78174213807564852</v>
      </c>
      <c r="M96" s="304"/>
      <c r="N96" s="304">
        <v>1.7461483083263993</v>
      </c>
      <c r="O96" s="304">
        <v>1.9337336209961835</v>
      </c>
      <c r="P96" s="304">
        <v>2.1298140794053717</v>
      </c>
      <c r="Q96" s="304"/>
      <c r="R96" s="304">
        <v>1.0087602548286212</v>
      </c>
      <c r="S96" s="304">
        <v>1.0909326834984734</v>
      </c>
      <c r="T96" s="304">
        <v>1.1911043898944829</v>
      </c>
      <c r="U96" s="304"/>
      <c r="V96" s="304">
        <v>0.65374833973631585</v>
      </c>
      <c r="W96" s="304">
        <v>0.65351497063049013</v>
      </c>
      <c r="X96" s="304">
        <v>0.66412418838641663</v>
      </c>
      <c r="Y96" s="304"/>
      <c r="Z96" s="304">
        <v>1.9731914603608098</v>
      </c>
      <c r="AA96" s="304">
        <v>1.981638813835898</v>
      </c>
      <c r="AB96" s="304">
        <v>1.165824619942891</v>
      </c>
      <c r="AC96" s="304"/>
      <c r="AD96" s="304">
        <v>1.8092315095993503</v>
      </c>
      <c r="AE96" s="304">
        <v>1.4710274890204731</v>
      </c>
      <c r="AF96" s="304">
        <v>0.44104951394922132</v>
      </c>
      <c r="AG96" s="304"/>
      <c r="AH96" s="304">
        <v>0.98221553674127993</v>
      </c>
      <c r="AI96" s="304">
        <v>0.63756177834557681</v>
      </c>
      <c r="AJ96" s="304">
        <v>6.5986715930368409E-2</v>
      </c>
      <c r="AK96" s="304"/>
      <c r="AL96" s="304">
        <v>0.1862129927129185</v>
      </c>
      <c r="AM96" s="304">
        <v>9.5001192463993717E-2</v>
      </c>
      <c r="AN96" s="304">
        <v>1.2953296816772458E-2</v>
      </c>
    </row>
    <row r="97" spans="1:40" x14ac:dyDescent="0.2">
      <c r="A97" s="13" t="str">
        <f t="shared" si="80"/>
        <v>Skilled trades occupations</v>
      </c>
      <c r="B97" s="305">
        <f t="shared" si="82"/>
        <v>1.0415526287534744</v>
      </c>
      <c r="C97" s="305">
        <f t="shared" si="83"/>
        <v>0.9992877455332132</v>
      </c>
      <c r="D97" s="305">
        <f t="shared" si="84"/>
        <v>0.86636858057230326</v>
      </c>
      <c r="E97" s="304"/>
      <c r="F97" s="304">
        <v>8.4598402872793233E-3</v>
      </c>
      <c r="G97" s="304">
        <v>1.038469948593961E-2</v>
      </c>
      <c r="H97" s="304">
        <v>1.0139302229195997E-2</v>
      </c>
      <c r="I97" s="304"/>
      <c r="J97" s="304">
        <v>2.4913434765968221E-2</v>
      </c>
      <c r="K97" s="304">
        <v>3.3953853324347437E-2</v>
      </c>
      <c r="L97" s="304">
        <v>4.239113717534946E-2</v>
      </c>
      <c r="M97" s="304"/>
      <c r="N97" s="304">
        <v>0.11515061973460597</v>
      </c>
      <c r="O97" s="304">
        <v>0.14788938478311728</v>
      </c>
      <c r="P97" s="304">
        <v>0.1933654833950057</v>
      </c>
      <c r="Q97" s="304"/>
      <c r="R97" s="304">
        <v>4.7183355043754274E-2</v>
      </c>
      <c r="S97" s="304">
        <v>4.8546385111845836E-2</v>
      </c>
      <c r="T97" s="304">
        <v>5.2930226285547256E-2</v>
      </c>
      <c r="U97" s="304"/>
      <c r="V97" s="304">
        <v>3.6911890285209678E-2</v>
      </c>
      <c r="W97" s="304">
        <v>3.6370752489414147E-2</v>
      </c>
      <c r="X97" s="304">
        <v>4.0067000351591386E-2</v>
      </c>
      <c r="Y97" s="304"/>
      <c r="Z97" s="304">
        <v>0.23655727395042789</v>
      </c>
      <c r="AA97" s="304">
        <v>0.21205025064485358</v>
      </c>
      <c r="AB97" s="304">
        <v>0.17668042798364172</v>
      </c>
      <c r="AC97" s="304"/>
      <c r="AD97" s="304">
        <v>0.32189409750447673</v>
      </c>
      <c r="AE97" s="304">
        <v>0.30198996420668339</v>
      </c>
      <c r="AF97" s="304">
        <v>0.18349305585351885</v>
      </c>
      <c r="AG97" s="304"/>
      <c r="AH97" s="304">
        <v>0.18950459178237863</v>
      </c>
      <c r="AI97" s="304">
        <v>0.16686885830390599</v>
      </c>
      <c r="AJ97" s="304">
        <v>0.14489843894214671</v>
      </c>
      <c r="AK97" s="304"/>
      <c r="AL97" s="304">
        <v>6.0977525399373587E-2</v>
      </c>
      <c r="AM97" s="304">
        <v>4.1233597183105972E-2</v>
      </c>
      <c r="AN97" s="304">
        <v>2.2403508356306241E-2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22.129301093584768</v>
      </c>
      <c r="C98" s="305">
        <f t="shared" si="83"/>
        <v>22.81283239079173</v>
      </c>
      <c r="D98" s="305">
        <f t="shared" si="84"/>
        <v>24.531794344480115</v>
      </c>
      <c r="E98" s="304"/>
      <c r="F98" s="304">
        <v>1.3286347101071138E-2</v>
      </c>
      <c r="G98" s="304">
        <v>1.8153874983779222E-2</v>
      </c>
      <c r="H98" s="304">
        <v>3.1530584066101153E-2</v>
      </c>
      <c r="I98" s="304"/>
      <c r="J98" s="304">
        <v>0.85993816734306916</v>
      </c>
      <c r="K98" s="304">
        <v>1.2228549240526947</v>
      </c>
      <c r="L98" s="304">
        <v>2.3317890785566084</v>
      </c>
      <c r="M98" s="304"/>
      <c r="N98" s="304">
        <v>2.6960899300578411</v>
      </c>
      <c r="O98" s="304">
        <v>3.1184231745546351</v>
      </c>
      <c r="P98" s="304">
        <v>4.1123256228481706</v>
      </c>
      <c r="Q98" s="304"/>
      <c r="R98" s="304">
        <v>2.2313056164963831</v>
      </c>
      <c r="S98" s="304">
        <v>2.0649069887681049</v>
      </c>
      <c r="T98" s="304">
        <v>2.2192352662493446</v>
      </c>
      <c r="U98" s="304"/>
      <c r="V98" s="304">
        <v>1.3461721124201516</v>
      </c>
      <c r="W98" s="304">
        <v>1.3112146057244005</v>
      </c>
      <c r="X98" s="304">
        <v>1.4975169801421966</v>
      </c>
      <c r="Y98" s="304"/>
      <c r="Z98" s="304">
        <v>8.432673743148289</v>
      </c>
      <c r="AA98" s="304">
        <v>8.8891685872915183</v>
      </c>
      <c r="AB98" s="304">
        <v>9.5096146511769231</v>
      </c>
      <c r="AC98" s="304"/>
      <c r="AD98" s="304">
        <v>5.7755606361501783</v>
      </c>
      <c r="AE98" s="304">
        <v>5.7563603961905212</v>
      </c>
      <c r="AF98" s="304">
        <v>4.5903629163304851</v>
      </c>
      <c r="AG98" s="304"/>
      <c r="AH98" s="304">
        <v>0.62723542856172998</v>
      </c>
      <c r="AI98" s="304">
        <v>0.33976999268593089</v>
      </c>
      <c r="AJ98" s="304">
        <v>0.19418236373970968</v>
      </c>
      <c r="AK98" s="304"/>
      <c r="AL98" s="304">
        <v>0.14703911230605751</v>
      </c>
      <c r="AM98" s="304">
        <v>9.1979846540143559E-2</v>
      </c>
      <c r="AN98" s="304">
        <v>4.5236881370577485E-2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1.022697035155993</v>
      </c>
      <c r="C99" s="305">
        <f t="shared" si="83"/>
        <v>1.1032339707859733</v>
      </c>
      <c r="D99" s="305">
        <f>SUM(H99,L99,P99,T99,X99,AB99,AF99,AJ99,AN99)</f>
        <v>1.1142079011672175</v>
      </c>
      <c r="E99" s="304"/>
      <c r="F99" s="304">
        <v>5.3285901573861772E-3</v>
      </c>
      <c r="G99" s="304">
        <v>7.6332638455830094E-3</v>
      </c>
      <c r="H99" s="304">
        <v>1.0895806122021269E-2</v>
      </c>
      <c r="I99" s="304"/>
      <c r="J99" s="304">
        <v>0.10391263076637601</v>
      </c>
      <c r="K99" s="304">
        <v>0.13279369822958559</v>
      </c>
      <c r="L99" s="304">
        <v>0.16654311029853205</v>
      </c>
      <c r="M99" s="304"/>
      <c r="N99" s="304">
        <v>0.23524389364689779</v>
      </c>
      <c r="O99" s="304">
        <v>0.26322986216550492</v>
      </c>
      <c r="P99" s="304">
        <v>0.30136035807478229</v>
      </c>
      <c r="Q99" s="304"/>
      <c r="R99" s="304">
        <v>0.12918174089295548</v>
      </c>
      <c r="S99" s="304">
        <v>0.118255209823005</v>
      </c>
      <c r="T99" s="304">
        <v>0.12090372706432422</v>
      </c>
      <c r="U99" s="304"/>
      <c r="V99" s="304">
        <v>8.0573960722115923E-2</v>
      </c>
      <c r="W99" s="304">
        <v>9.0613618996431194E-2</v>
      </c>
      <c r="X99" s="304">
        <v>0.10307598483090123</v>
      </c>
      <c r="Y99" s="304"/>
      <c r="Z99" s="304">
        <v>0.20956739542492395</v>
      </c>
      <c r="AA99" s="304">
        <v>0.22786762827855578</v>
      </c>
      <c r="AB99" s="304">
        <v>0.2227602778109713</v>
      </c>
      <c r="AC99" s="304"/>
      <c r="AD99" s="304">
        <v>0.17072567617619602</v>
      </c>
      <c r="AE99" s="304">
        <v>0.17985139264363348</v>
      </c>
      <c r="AF99" s="304">
        <v>0.12411000114699111</v>
      </c>
      <c r="AG99" s="304"/>
      <c r="AH99" s="304">
        <v>5.3722851023866411E-2</v>
      </c>
      <c r="AI99" s="304">
        <v>5.0261461513121101E-2</v>
      </c>
      <c r="AJ99" s="304">
        <v>2.8372869278700048E-2</v>
      </c>
      <c r="AK99" s="304"/>
      <c r="AL99" s="304">
        <v>3.4440296345275019E-2</v>
      </c>
      <c r="AM99" s="304">
        <v>3.2727835290553273E-2</v>
      </c>
      <c r="AN99" s="304">
        <v>3.6185766539994023E-2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0.86462006935228786</v>
      </c>
      <c r="C100" s="305">
        <f t="shared" si="83"/>
        <v>0.92087333343319777</v>
      </c>
      <c r="D100" s="305">
        <f t="shared" si="84"/>
        <v>0.88846594621595565</v>
      </c>
      <c r="E100" s="304"/>
      <c r="F100" s="304">
        <v>6.038750655715827E-3</v>
      </c>
      <c r="G100" s="304">
        <v>8.8374342847788463E-3</v>
      </c>
      <c r="H100" s="304">
        <v>1.2466221822718625E-2</v>
      </c>
      <c r="I100" s="304"/>
      <c r="J100" s="304">
        <v>1.9121975570866492E-2</v>
      </c>
      <c r="K100" s="304">
        <v>3.2196024201519208E-2</v>
      </c>
      <c r="L100" s="304">
        <v>5.6104838712330796E-2</v>
      </c>
      <c r="M100" s="304"/>
      <c r="N100" s="304">
        <v>5.7402171600118179E-2</v>
      </c>
      <c r="O100" s="304">
        <v>7.9222956233579334E-2</v>
      </c>
      <c r="P100" s="304">
        <v>0.11374024688498319</v>
      </c>
      <c r="Q100" s="304"/>
      <c r="R100" s="304">
        <v>2.4990339130266957E-2</v>
      </c>
      <c r="S100" s="304">
        <v>3.3123027289731766E-2</v>
      </c>
      <c r="T100" s="304">
        <v>4.1065199360201164E-2</v>
      </c>
      <c r="U100" s="304"/>
      <c r="V100" s="304">
        <v>7.1159496562009636E-2</v>
      </c>
      <c r="W100" s="304">
        <v>8.1559436150731898E-2</v>
      </c>
      <c r="X100" s="304">
        <v>9.9395643419821211E-2</v>
      </c>
      <c r="Y100" s="304"/>
      <c r="Z100" s="304">
        <v>0.24008726360053861</v>
      </c>
      <c r="AA100" s="304">
        <v>0.27402931346348341</v>
      </c>
      <c r="AB100" s="304">
        <v>0.2923821209025414</v>
      </c>
      <c r="AC100" s="304"/>
      <c r="AD100" s="304">
        <v>0.18545220509019333</v>
      </c>
      <c r="AE100" s="304">
        <v>0.19897776800302086</v>
      </c>
      <c r="AF100" s="304">
        <v>0.139117794009815</v>
      </c>
      <c r="AG100" s="304"/>
      <c r="AH100" s="304">
        <v>0.18344811069550532</v>
      </c>
      <c r="AI100" s="304">
        <v>0.16136165300722449</v>
      </c>
      <c r="AJ100" s="304">
        <v>9.332662178695339E-2</v>
      </c>
      <c r="AK100" s="304"/>
      <c r="AL100" s="304">
        <v>7.6919756447073662E-2</v>
      </c>
      <c r="AM100" s="304">
        <v>5.156572079912794E-2</v>
      </c>
      <c r="AN100" s="304">
        <v>4.0867259316590909E-2</v>
      </c>
    </row>
    <row r="101" spans="1:40" x14ac:dyDescent="0.2">
      <c r="A101" s="39" t="str">
        <f t="shared" si="80"/>
        <v>Elementary occupations</v>
      </c>
      <c r="B101" s="307">
        <f t="shared" si="82"/>
        <v>2.2821863306139023</v>
      </c>
      <c r="C101" s="307">
        <f t="shared" si="83"/>
        <v>1.5711256614057345</v>
      </c>
      <c r="D101" s="307">
        <f t="shared" si="84"/>
        <v>1.0326250950923928</v>
      </c>
      <c r="E101" s="307"/>
      <c r="F101" s="307">
        <v>1.1786648302680978E-3</v>
      </c>
      <c r="G101" s="307">
        <v>1.3415108976925767E-3</v>
      </c>
      <c r="H101" s="307">
        <v>1.3431969960691643E-3</v>
      </c>
      <c r="I101" s="307"/>
      <c r="J101" s="307">
        <v>3.0273956134713065E-2</v>
      </c>
      <c r="K101" s="307">
        <v>2.450904674729178E-2</v>
      </c>
      <c r="L101" s="307">
        <v>1.648988133516063E-2</v>
      </c>
      <c r="M101" s="307"/>
      <c r="N101" s="307">
        <v>0.10487676811340284</v>
      </c>
      <c r="O101" s="307">
        <v>0.11775793625350367</v>
      </c>
      <c r="P101" s="307">
        <v>0.16721557500697365</v>
      </c>
      <c r="Q101" s="307"/>
      <c r="R101" s="307">
        <v>8.7816943692826263E-2</v>
      </c>
      <c r="S101" s="307">
        <v>8.950845709301887E-2</v>
      </c>
      <c r="T101" s="307">
        <v>0.10439540536683785</v>
      </c>
      <c r="U101" s="307"/>
      <c r="V101" s="307">
        <v>6.5986035530767082E-2</v>
      </c>
      <c r="W101" s="307">
        <v>7.237513635646424E-2</v>
      </c>
      <c r="X101" s="307">
        <v>9.2286302747310187E-2</v>
      </c>
      <c r="Y101" s="307"/>
      <c r="Z101" s="307">
        <v>0.42640284496188519</v>
      </c>
      <c r="AA101" s="307">
        <v>0.31073603315438919</v>
      </c>
      <c r="AB101" s="307">
        <v>0.18488818532866741</v>
      </c>
      <c r="AC101" s="307"/>
      <c r="AD101" s="307">
        <v>0.76144026388390718</v>
      </c>
      <c r="AE101" s="307">
        <v>0.55905695080853302</v>
      </c>
      <c r="AF101" s="307">
        <v>0.31261258869257891</v>
      </c>
      <c r="AG101" s="307"/>
      <c r="AH101" s="307">
        <v>0.51669655178132312</v>
      </c>
      <c r="AI101" s="307">
        <v>0.26896183368717175</v>
      </c>
      <c r="AJ101" s="307">
        <v>6.5250916533696648E-2</v>
      </c>
      <c r="AK101" s="307"/>
      <c r="AL101" s="307">
        <v>0.28751430168480979</v>
      </c>
      <c r="AM101" s="307">
        <v>0.12687875640766935</v>
      </c>
      <c r="AN101" s="307">
        <v>8.8143043085098322E-2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The Marches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The Marches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The Marches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The Marches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The Marches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The Marches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The Marches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The Marches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The Marches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0.21924813521476452</v>
      </c>
      <c r="C8" s="69">
        <v>0.32607409115660235</v>
      </c>
      <c r="D8" s="69">
        <v>0.30430034215243446</v>
      </c>
      <c r="E8" s="69">
        <v>0.35633400673267851</v>
      </c>
      <c r="F8" s="69">
        <v>0.55432745871465527</v>
      </c>
      <c r="G8" s="10"/>
      <c r="H8" s="69">
        <f>F8-D8</f>
        <v>0.25002711656222082</v>
      </c>
      <c r="I8" s="69">
        <f>'RD T1'!E36</f>
        <v>0.2106165496018754</v>
      </c>
      <c r="J8" s="69">
        <f>SUM(H8:I8)</f>
        <v>0.46064366616409624</v>
      </c>
      <c r="L8" t="str">
        <f>A8</f>
        <v>11 Corporate managers and directors</v>
      </c>
      <c r="M8" s="69">
        <v>1.7704439280339324</v>
      </c>
      <c r="N8" s="69">
        <v>2.8600225593597322</v>
      </c>
      <c r="O8" s="69">
        <v>2.7683259795096933</v>
      </c>
      <c r="P8" s="69">
        <v>3.131476382115149</v>
      </c>
      <c r="Q8" s="69">
        <v>4.7220567772392767</v>
      </c>
      <c r="R8" s="10"/>
      <c r="S8" s="69">
        <f>Q8-O8</f>
        <v>1.9537307977295835</v>
      </c>
      <c r="T8" s="69">
        <f>'RD T1'!E65</f>
        <v>1.8493503866835559</v>
      </c>
      <c r="U8" s="69">
        <f>SUM(S8:T8)</f>
        <v>3.8030811844131396</v>
      </c>
      <c r="W8" t="str">
        <f>A8</f>
        <v>11 Corporate managers and directors</v>
      </c>
      <c r="X8" s="69">
        <v>5.2301452851449985</v>
      </c>
      <c r="Y8" s="69">
        <v>6.0109604235359839</v>
      </c>
      <c r="Z8" s="69">
        <v>6.4789198362507632</v>
      </c>
      <c r="AA8" s="69">
        <v>6.0147392994642814</v>
      </c>
      <c r="AB8" s="69">
        <v>6.8868511030864052</v>
      </c>
      <c r="AC8" s="69"/>
      <c r="AD8" s="69">
        <f>AB8-Z8</f>
        <v>0.40793126683564207</v>
      </c>
      <c r="AE8" s="69">
        <f>'RD T1'!E94</f>
        <v>3.6872682615751948</v>
      </c>
      <c r="AF8" s="69">
        <f>SUM(AD8:AE8)</f>
        <v>4.0951995284108369</v>
      </c>
      <c r="AH8" t="str">
        <f>L8</f>
        <v>11 Corporate managers and directors</v>
      </c>
      <c r="AI8" s="69">
        <v>1.0470706827983314</v>
      </c>
      <c r="AJ8" s="69">
        <v>1.1626682260539365</v>
      </c>
      <c r="AK8" s="69">
        <v>1.2976024375087467</v>
      </c>
      <c r="AL8" s="69">
        <v>1.1581057748174561</v>
      </c>
      <c r="AM8" s="69">
        <v>1.2721069846955815</v>
      </c>
      <c r="AN8" s="69"/>
      <c r="AO8" s="69">
        <f>AM8-AK8</f>
        <v>-2.5495452813165231E-2</v>
      </c>
      <c r="AP8" s="69">
        <f>'RD T1'!E123</f>
        <v>0.64821858115164843</v>
      </c>
      <c r="AQ8" s="69">
        <f>SUM(AO8:AP8)</f>
        <v>0.6227231283384832</v>
      </c>
      <c r="AS8" t="str">
        <f>W8</f>
        <v>11 Corporate managers and directors</v>
      </c>
      <c r="AT8" s="69">
        <v>1.5864552781129775</v>
      </c>
      <c r="AU8" s="69">
        <v>1.7303409026804168</v>
      </c>
      <c r="AV8" s="69">
        <v>1.8454698663867855</v>
      </c>
      <c r="AW8" s="69">
        <v>1.5874213899455165</v>
      </c>
      <c r="AX8" s="69">
        <v>1.7223004225368685</v>
      </c>
      <c r="AY8" s="69"/>
      <c r="AZ8" s="69">
        <f>AX8-AV8</f>
        <v>-0.1231694438499169</v>
      </c>
      <c r="BA8" s="69">
        <f>'RD T1'!E152</f>
        <v>0.88651883732165071</v>
      </c>
      <c r="BB8" s="69">
        <f>SUM(AZ8:BA8)</f>
        <v>0.76334939347173381</v>
      </c>
      <c r="BD8" t="str">
        <f>AH8</f>
        <v>11 Corporate managers and directors</v>
      </c>
      <c r="BE8" s="69">
        <v>3.3566267588463763</v>
      </c>
      <c r="BF8" s="69">
        <v>4.4266009978881335</v>
      </c>
      <c r="BG8" s="69">
        <v>4.517425470398492</v>
      </c>
      <c r="BH8" s="69">
        <v>4.0174839900627353</v>
      </c>
      <c r="BI8" s="69">
        <v>4.3308075072376147</v>
      </c>
      <c r="BJ8" s="69"/>
      <c r="BK8" s="69">
        <f>BI8-BG8</f>
        <v>-0.18661796316087731</v>
      </c>
      <c r="BL8" s="69">
        <f>'RD T1'!E181</f>
        <v>1.8582691727097762</v>
      </c>
      <c r="BM8" s="69">
        <f>SUM(BK8:BL8)</f>
        <v>1.6716512095488989</v>
      </c>
      <c r="BO8" t="str">
        <f>AS8</f>
        <v>11 Corporate managers and directors</v>
      </c>
      <c r="BP8" s="69">
        <v>3.106077723341846</v>
      </c>
      <c r="BQ8" s="69">
        <v>3.7750805672708672</v>
      </c>
      <c r="BR8" s="69">
        <v>3.5371144782100692</v>
      </c>
      <c r="BS8" s="69">
        <v>3.1362267478907824</v>
      </c>
      <c r="BT8" s="69">
        <v>2.8182139421628496</v>
      </c>
      <c r="BU8" s="69"/>
      <c r="BV8" s="69">
        <f>BT8-BR8</f>
        <v>-0.7189005360472196</v>
      </c>
      <c r="BW8" s="69">
        <f>'RD T1'!E210</f>
        <v>1.4894571605601656</v>
      </c>
      <c r="BX8" s="69">
        <f>SUM(BV8:BW8)</f>
        <v>0.77055662451294604</v>
      </c>
      <c r="BZ8" t="str">
        <f>BD8</f>
        <v>11 Corporate managers and directors</v>
      </c>
      <c r="CA8" s="69">
        <v>2.203920313098922</v>
      </c>
      <c r="CB8" s="69">
        <v>2.448687129437872</v>
      </c>
      <c r="CC8" s="69">
        <v>2.5446718053926065</v>
      </c>
      <c r="CD8" s="69">
        <v>1.9374668370610926</v>
      </c>
      <c r="CE8" s="69">
        <v>1.3957081014349682</v>
      </c>
      <c r="CF8" s="69"/>
      <c r="CG8" s="69">
        <f>CE8-CC8</f>
        <v>-1.1489637039576384</v>
      </c>
      <c r="CH8" s="69">
        <f>'RD T1'!E239</f>
        <v>0.81681362167483562</v>
      </c>
      <c r="CI8" s="69">
        <f>SUM(CG8:CH8)</f>
        <v>-0.33215008228280274</v>
      </c>
      <c r="CK8" t="str">
        <f>BO8</f>
        <v>11 Corporate managers and directors</v>
      </c>
      <c r="CL8" s="69">
        <v>0.65333150300723541</v>
      </c>
      <c r="CM8" s="69">
        <v>0.72735795280151572</v>
      </c>
      <c r="CN8" s="69">
        <v>0.80114229474675214</v>
      </c>
      <c r="CO8" s="69">
        <v>0.51516423111163834</v>
      </c>
      <c r="CP8" s="69">
        <v>0.43253525754052491</v>
      </c>
      <c r="CQ8" s="69"/>
      <c r="CR8" s="69">
        <f>CP8-CN8</f>
        <v>-0.36860703720622723</v>
      </c>
      <c r="CS8" s="69">
        <f>'RD T1'!E268</f>
        <v>0.18125801085197857</v>
      </c>
      <c r="CT8" s="69">
        <f>SUM(CR8:CS8)</f>
        <v>-0.18734902635424866</v>
      </c>
    </row>
    <row r="9" spans="1:98" x14ac:dyDescent="0.2">
      <c r="A9" s="10" t="str">
        <f>name!D5</f>
        <v>12 Other managers and proprietors</v>
      </c>
      <c r="B9" s="69">
        <v>7.9369466470713745E-2</v>
      </c>
      <c r="C9" s="69">
        <v>0.1129109799842154</v>
      </c>
      <c r="D9" s="69">
        <v>0.1004602559803536</v>
      </c>
      <c r="E9" s="69">
        <v>0.13711723009088383</v>
      </c>
      <c r="F9" s="69">
        <v>0.2434626131873443</v>
      </c>
      <c r="H9" s="69">
        <f t="shared" ref="H9:H32" si="26">F9-D9</f>
        <v>0.1430023572069907</v>
      </c>
      <c r="I9" s="69">
        <f>'RD T1'!E37</f>
        <v>9.9911500821240284E-2</v>
      </c>
      <c r="J9" s="69">
        <f t="shared" ref="J9:J32" si="27">SUM(H9:I9)</f>
        <v>0.24291385802823098</v>
      </c>
      <c r="L9" t="str">
        <f t="shared" ref="L9:L32" si="28">A9</f>
        <v>12 Other managers and proprietors</v>
      </c>
      <c r="M9" s="69">
        <v>0.68557791556624093</v>
      </c>
      <c r="N9" s="69">
        <v>0.97976921583770704</v>
      </c>
      <c r="O9" s="69">
        <v>0.99714672075526145</v>
      </c>
      <c r="P9" s="69">
        <v>1.3007214951726607</v>
      </c>
      <c r="Q9" s="69">
        <v>2.2767578722007822</v>
      </c>
      <c r="S9" s="69">
        <f t="shared" ref="S9:S35" si="29">Q9-O9</f>
        <v>1.2796111514455206</v>
      </c>
      <c r="T9" s="69">
        <f>'RD T1'!E66</f>
        <v>0.91096027357955034</v>
      </c>
      <c r="U9" s="69">
        <f t="shared" ref="U9:U32" si="30">SUM(S9:T9)</f>
        <v>2.190571425025071</v>
      </c>
      <c r="W9" t="str">
        <f t="shared" ref="W9:W32" si="31">A9</f>
        <v>12 Other managers and proprietors</v>
      </c>
      <c r="X9" s="69">
        <v>1.8454369696021871</v>
      </c>
      <c r="Y9" s="69">
        <v>1.9259488307536385</v>
      </c>
      <c r="Z9" s="69">
        <v>2.1965722622230759</v>
      </c>
      <c r="AA9" s="69">
        <v>2.3949534838925364</v>
      </c>
      <c r="AB9" s="69">
        <v>3.1015514173893219</v>
      </c>
      <c r="AC9" s="69"/>
      <c r="AD9" s="69">
        <f t="shared" ref="AD9:AD32" si="32">AB9-Z9</f>
        <v>0.90497915516624605</v>
      </c>
      <c r="AE9" s="69">
        <f>'RD T1'!E95</f>
        <v>1.7170215530892659</v>
      </c>
      <c r="AF9" s="69">
        <f t="shared" ref="AF9:AF32" si="33">SUM(AD9:AE9)</f>
        <v>2.6220007082555119</v>
      </c>
      <c r="AH9" t="str">
        <f t="shared" ref="AH9:AH32" si="34">L9</f>
        <v>12 Other managers and proprietors</v>
      </c>
      <c r="AI9" s="69">
        <v>0.55249281799524008</v>
      </c>
      <c r="AJ9" s="69">
        <v>0.55488794771102046</v>
      </c>
      <c r="AK9" s="69">
        <v>0.66109074194628747</v>
      </c>
      <c r="AL9" s="69">
        <v>0.66725043996656197</v>
      </c>
      <c r="AM9" s="69">
        <v>0.87724353434133673</v>
      </c>
      <c r="AN9" s="69"/>
      <c r="AO9" s="69">
        <f t="shared" ref="AO9:AO32" si="35">AM9-AK9</f>
        <v>0.21615279239504925</v>
      </c>
      <c r="AP9" s="69">
        <f>'RD T1'!E124</f>
        <v>0.47504695271736008</v>
      </c>
      <c r="AQ9" s="69">
        <f t="shared" ref="AQ9:AQ32" si="36">SUM(AO9:AP9)</f>
        <v>0.69119974511240934</v>
      </c>
      <c r="AS9" t="str">
        <f t="shared" ref="AS9:AS32" si="37">W9</f>
        <v>12 Other managers and proprietors</v>
      </c>
      <c r="AT9" s="69">
        <v>0.61424116957466024</v>
      </c>
      <c r="AU9" s="69">
        <v>0.61425997209574412</v>
      </c>
      <c r="AV9" s="69">
        <v>0.70635408718630499</v>
      </c>
      <c r="AW9" s="69">
        <v>0.75087702312563998</v>
      </c>
      <c r="AX9" s="69">
        <v>0.91848593384528776</v>
      </c>
      <c r="AY9" s="69"/>
      <c r="AZ9" s="69">
        <f t="shared" ref="AZ9:AZ32" si="38">AX9-AV9</f>
        <v>0.21213184665898277</v>
      </c>
      <c r="BA9" s="69">
        <f>'RD T1'!E153</f>
        <v>0.48906555030546361</v>
      </c>
      <c r="BB9" s="69">
        <f t="shared" ref="BB9:BB32" si="39">SUM(AZ9:BA9)</f>
        <v>0.70119739696444638</v>
      </c>
      <c r="BD9" t="str">
        <f t="shared" ref="BD9:BD32" si="40">AH9</f>
        <v>12 Other managers and proprietors</v>
      </c>
      <c r="BE9" s="69">
        <v>1.6182660331323844</v>
      </c>
      <c r="BF9" s="69">
        <v>1.7507994972678103</v>
      </c>
      <c r="BG9" s="69">
        <v>1.7144405088264887</v>
      </c>
      <c r="BH9" s="69">
        <v>1.70700551686062</v>
      </c>
      <c r="BI9" s="69">
        <v>1.8132480052399291</v>
      </c>
      <c r="BJ9" s="69"/>
      <c r="BK9" s="69">
        <f t="shared" ref="BK9:BK32" si="41">BI9-BG9</f>
        <v>9.8807496413440443E-2</v>
      </c>
      <c r="BL9" s="69">
        <f>'RD T1'!E182</f>
        <v>0.81132410945757971</v>
      </c>
      <c r="BM9" s="69">
        <f t="shared" ref="BM9:BM32" si="42">SUM(BK9:BL9)</f>
        <v>0.91013160587102016</v>
      </c>
      <c r="BO9" t="str">
        <f t="shared" ref="BO9:BO32" si="43">AS9</f>
        <v>12 Other managers and proprietors</v>
      </c>
      <c r="BP9" s="69">
        <v>1.8603285133874083</v>
      </c>
      <c r="BQ9" s="69">
        <v>2.0056810768289708</v>
      </c>
      <c r="BR9" s="69">
        <v>1.9558613509753298</v>
      </c>
      <c r="BS9" s="69">
        <v>2.0715532501810747</v>
      </c>
      <c r="BT9" s="69">
        <v>2.0216738528228353</v>
      </c>
      <c r="BU9" s="69"/>
      <c r="BV9" s="69">
        <f t="shared" ref="BV9:BV32" si="44">BT9-BR9</f>
        <v>6.5812501847505533E-2</v>
      </c>
      <c r="BW9" s="69">
        <f>'RD T1'!E211</f>
        <v>1.1752558806675886</v>
      </c>
      <c r="BX9" s="69">
        <f t="shared" ref="BX9:BX32" si="45">SUM(BV9:BW9)</f>
        <v>1.2410683825150941</v>
      </c>
      <c r="BZ9" t="str">
        <f t="shared" ref="BZ9:BZ32" si="46">BD9</f>
        <v>12 Other managers and proprietors</v>
      </c>
      <c r="CA9" s="69">
        <v>1.2435735002988428</v>
      </c>
      <c r="CB9" s="69">
        <v>1.2572230434788967</v>
      </c>
      <c r="CC9" s="69">
        <v>1.2699967828156098</v>
      </c>
      <c r="CD9" s="69">
        <v>1.1439515535636409</v>
      </c>
      <c r="CE9" s="69">
        <v>0.83508909679154564</v>
      </c>
      <c r="CF9" s="69"/>
      <c r="CG9" s="69">
        <f t="shared" ref="CG9:CG32" si="47">CE9-CC9</f>
        <v>-0.43490768602406416</v>
      </c>
      <c r="CH9" s="69">
        <f>'RD T1'!E240</f>
        <v>0.51974618196226374</v>
      </c>
      <c r="CI9" s="69">
        <f t="shared" ref="CI9:CI32" si="48">SUM(CG9:CH9)</f>
        <v>8.4838495938199587E-2</v>
      </c>
      <c r="CK9" t="str">
        <f t="shared" ref="CK9:CK32" si="49">BO9</f>
        <v>12 Other managers and proprietors</v>
      </c>
      <c r="CL9" s="69">
        <v>0.63590267509411524</v>
      </c>
      <c r="CM9" s="69">
        <v>0.58985951615767096</v>
      </c>
      <c r="CN9" s="69">
        <v>0.60842716650136497</v>
      </c>
      <c r="CO9" s="69">
        <v>0.43813164088405693</v>
      </c>
      <c r="CP9" s="69">
        <v>0.33321007266438307</v>
      </c>
      <c r="CQ9" s="69"/>
      <c r="CR9" s="69">
        <f t="shared" ref="CR9:CR32" si="50">CP9-CN9</f>
        <v>-0.2752170938369819</v>
      </c>
      <c r="CS9" s="69">
        <f>'RD T1'!E269</f>
        <v>0.1584720890852204</v>
      </c>
      <c r="CT9" s="69">
        <f t="shared" ref="CT9:CT32" si="51">SUM(CR9:CS9)</f>
        <v>-0.1167450047517615</v>
      </c>
    </row>
    <row r="10" spans="1:98" x14ac:dyDescent="0.2">
      <c r="A10" s="10" t="str">
        <f>name!D6</f>
        <v>21 Science, research, engineering and technology professionals</v>
      </c>
      <c r="B10" s="69">
        <v>0.67150353475282176</v>
      </c>
      <c r="C10" s="69">
        <v>0.99583166552958458</v>
      </c>
      <c r="D10" s="69">
        <v>0.90729099359421561</v>
      </c>
      <c r="E10" s="69">
        <v>1.2928144225698672</v>
      </c>
      <c r="F10" s="69">
        <v>1.8578890256409597</v>
      </c>
      <c r="G10" s="11"/>
      <c r="H10" s="69">
        <f t="shared" si="26"/>
        <v>0.95059803204674409</v>
      </c>
      <c r="I10" s="69">
        <f>'RD T1'!E38</f>
        <v>0.52231177325716671</v>
      </c>
      <c r="J10" s="69">
        <f t="shared" si="27"/>
        <v>1.4729098053039107</v>
      </c>
      <c r="L10" t="str">
        <f t="shared" si="28"/>
        <v>21 Science, research, engineering and technology professionals</v>
      </c>
      <c r="M10" s="69">
        <v>2.4577657615232433</v>
      </c>
      <c r="N10" s="69">
        <v>3.742903290525792</v>
      </c>
      <c r="O10" s="69">
        <v>3.5557893889891008</v>
      </c>
      <c r="P10" s="69">
        <v>5.3795629833719429</v>
      </c>
      <c r="Q10" s="69">
        <v>8.0661077025744632</v>
      </c>
      <c r="R10" s="11"/>
      <c r="S10" s="69">
        <f t="shared" si="29"/>
        <v>4.5103183135853619</v>
      </c>
      <c r="T10" s="69">
        <f>'RD T1'!E67</f>
        <v>2.3091223112601611</v>
      </c>
      <c r="U10" s="69">
        <f t="shared" si="30"/>
        <v>6.819440624845523</v>
      </c>
      <c r="W10" t="str">
        <f t="shared" si="31"/>
        <v>21 Science, research, engineering and technology professionals</v>
      </c>
      <c r="X10" s="69">
        <v>5.5082168142901766</v>
      </c>
      <c r="Y10" s="69">
        <v>5.847756821867204</v>
      </c>
      <c r="Z10" s="69">
        <v>6.4714139050679815</v>
      </c>
      <c r="AA10" s="69">
        <v>7.4965424238036977</v>
      </c>
      <c r="AB10" s="69">
        <v>8.0666940752300818</v>
      </c>
      <c r="AC10" s="69"/>
      <c r="AD10" s="69">
        <f t="shared" si="32"/>
        <v>1.5952801701621002</v>
      </c>
      <c r="AE10" s="69">
        <f>'RD T1'!E96</f>
        <v>2.9896890421402009</v>
      </c>
      <c r="AF10" s="69">
        <f t="shared" si="33"/>
        <v>4.5849692123023011</v>
      </c>
      <c r="AH10" t="str">
        <f t="shared" si="34"/>
        <v>21 Science, research, engineering and technology professionals</v>
      </c>
      <c r="AI10" s="69">
        <v>0.58772265251151845</v>
      </c>
      <c r="AJ10" s="69">
        <v>0.58476266656081188</v>
      </c>
      <c r="AK10" s="69">
        <v>0.67250638295597309</v>
      </c>
      <c r="AL10" s="69">
        <v>0.77404615104825336</v>
      </c>
      <c r="AM10" s="69">
        <v>0.8673212231165125</v>
      </c>
      <c r="AN10" s="69"/>
      <c r="AO10" s="69">
        <f t="shared" si="35"/>
        <v>0.1948148401605394</v>
      </c>
      <c r="AP10" s="69">
        <f>'RD T1'!E125</f>
        <v>0.30437524490212808</v>
      </c>
      <c r="AQ10" s="69">
        <f t="shared" si="36"/>
        <v>0.49919008506266749</v>
      </c>
      <c r="AS10" t="str">
        <f t="shared" si="37"/>
        <v>21 Science, research, engineering and technology professionals</v>
      </c>
      <c r="AT10" s="69">
        <v>1.6717244986955728</v>
      </c>
      <c r="AU10" s="69">
        <v>1.7740228498052355</v>
      </c>
      <c r="AV10" s="69">
        <v>1.9579748512517685</v>
      </c>
      <c r="AW10" s="69">
        <v>2.095431420398743</v>
      </c>
      <c r="AX10" s="69">
        <v>2.163630515593296</v>
      </c>
      <c r="AY10" s="69"/>
      <c r="AZ10" s="69">
        <f t="shared" si="38"/>
        <v>0.20565566434152749</v>
      </c>
      <c r="BA10" s="69">
        <f>'RD T1'!E154</f>
        <v>0.74514509360932446</v>
      </c>
      <c r="BB10" s="69">
        <f t="shared" si="39"/>
        <v>0.95080075795085195</v>
      </c>
      <c r="BD10" t="str">
        <f t="shared" si="40"/>
        <v>21 Science, research, engineering and technology professionals</v>
      </c>
      <c r="BE10" s="69">
        <v>2.1466238189085858</v>
      </c>
      <c r="BF10" s="69">
        <v>2.7663064023798944</v>
      </c>
      <c r="BG10" s="69">
        <v>2.9725218837808285</v>
      </c>
      <c r="BH10" s="69">
        <v>3.4562322937525258</v>
      </c>
      <c r="BI10" s="69">
        <v>3.7325040393478699</v>
      </c>
      <c r="BJ10" s="69"/>
      <c r="BK10" s="69">
        <f t="shared" si="41"/>
        <v>0.75998215556704141</v>
      </c>
      <c r="BL10" s="69">
        <f>'RD T1'!E183</f>
        <v>1.0617897272493921</v>
      </c>
      <c r="BM10" s="69">
        <f t="shared" si="42"/>
        <v>1.8217718828164335</v>
      </c>
      <c r="BO10" t="str">
        <f t="shared" si="43"/>
        <v>21 Science, research, engineering and technology professionals</v>
      </c>
      <c r="BP10" s="69">
        <v>1.6622961265842326</v>
      </c>
      <c r="BQ10" s="69">
        <v>2.057713472891574</v>
      </c>
      <c r="BR10" s="69">
        <v>2.0806238862925621</v>
      </c>
      <c r="BS10" s="69">
        <v>2.47610103662231</v>
      </c>
      <c r="BT10" s="69">
        <v>2.3650111774502727</v>
      </c>
      <c r="BU10" s="69"/>
      <c r="BV10" s="69">
        <f t="shared" si="44"/>
        <v>0.28438729115771055</v>
      </c>
      <c r="BW10" s="69">
        <f>'RD T1'!E212</f>
        <v>0.83170034635893364</v>
      </c>
      <c r="BX10" s="69">
        <f t="shared" si="45"/>
        <v>1.1160876375166442</v>
      </c>
      <c r="BZ10" t="str">
        <f t="shared" si="46"/>
        <v>21 Science, research, engineering and technology professionals</v>
      </c>
      <c r="CA10" s="69">
        <v>0.99918184057031068</v>
      </c>
      <c r="CB10" s="69">
        <v>1.09210130760354</v>
      </c>
      <c r="CC10" s="69">
        <v>1.1827625961634605</v>
      </c>
      <c r="CD10" s="69">
        <v>1.2211507953681662</v>
      </c>
      <c r="CE10" s="69">
        <v>0.88662946584042968</v>
      </c>
      <c r="CF10" s="69"/>
      <c r="CG10" s="69">
        <f t="shared" si="47"/>
        <v>-0.29613313032303079</v>
      </c>
      <c r="CH10" s="69">
        <f>'RD T1'!E241</f>
        <v>0.34691990028262892</v>
      </c>
      <c r="CI10" s="69">
        <f t="shared" si="48"/>
        <v>5.0786769959598133E-2</v>
      </c>
      <c r="CK10" t="str">
        <f t="shared" si="49"/>
        <v>21 Science, research, engineering and technology professionals</v>
      </c>
      <c r="CL10" s="69">
        <v>0.34562051868069743</v>
      </c>
      <c r="CM10" s="69">
        <v>0.4122743442074393</v>
      </c>
      <c r="CN10" s="69">
        <v>0.47532102057262576</v>
      </c>
      <c r="CO10" s="69">
        <v>0.42838557089383739</v>
      </c>
      <c r="CP10" s="69">
        <v>0.34104454496823411</v>
      </c>
      <c r="CQ10" s="69"/>
      <c r="CR10" s="69">
        <f t="shared" si="50"/>
        <v>-0.13427647560439165</v>
      </c>
      <c r="CS10" s="69">
        <f>'RD T1'!E270</f>
        <v>0.12482146446038869</v>
      </c>
      <c r="CT10" s="69">
        <f t="shared" si="51"/>
        <v>-9.4550111440029616E-3</v>
      </c>
    </row>
    <row r="11" spans="1:98" x14ac:dyDescent="0.2">
      <c r="A11" s="10" t="str">
        <f>name!D7</f>
        <v>22 Health professionals</v>
      </c>
      <c r="B11" s="69">
        <v>0.65549037367551088</v>
      </c>
      <c r="C11" s="69">
        <v>1.0965681905065494</v>
      </c>
      <c r="D11" s="69">
        <v>1.0748466240745891</v>
      </c>
      <c r="E11" s="69">
        <v>1.4040835404049443</v>
      </c>
      <c r="F11" s="69">
        <v>2.0832573272874355</v>
      </c>
      <c r="G11" s="11"/>
      <c r="H11" s="69">
        <f t="shared" si="26"/>
        <v>1.0084107032128464</v>
      </c>
      <c r="I11" s="69">
        <f>'RD T1'!E39</f>
        <v>0.75456749199904061</v>
      </c>
      <c r="J11" s="69">
        <f t="shared" si="27"/>
        <v>1.762978195211887</v>
      </c>
      <c r="L11" t="str">
        <f t="shared" si="28"/>
        <v>22 Health professionals</v>
      </c>
      <c r="M11" s="69">
        <v>1.993993829267424</v>
      </c>
      <c r="N11" s="69">
        <v>3.3458941247090186</v>
      </c>
      <c r="O11" s="69">
        <v>3.3192723702143456</v>
      </c>
      <c r="P11" s="69">
        <v>3.9248387441234409</v>
      </c>
      <c r="Q11" s="69">
        <v>5.5663242995143802</v>
      </c>
      <c r="R11" s="11"/>
      <c r="S11" s="69">
        <f t="shared" si="29"/>
        <v>2.2470519293000346</v>
      </c>
      <c r="T11" s="69">
        <f>'RD T1'!E68</f>
        <v>2.19383792102535</v>
      </c>
      <c r="U11" s="69">
        <f t="shared" si="30"/>
        <v>4.4408898503253846</v>
      </c>
      <c r="W11" t="str">
        <f t="shared" si="31"/>
        <v>22 Health professionals</v>
      </c>
      <c r="X11" s="69">
        <v>4.9863486722408288</v>
      </c>
      <c r="Y11" s="69">
        <v>5.827442230261374</v>
      </c>
      <c r="Z11" s="69">
        <v>6.2069908671012186</v>
      </c>
      <c r="AA11" s="69">
        <v>6.0671547937580099</v>
      </c>
      <c r="AB11" s="69">
        <v>6.2358799559431066</v>
      </c>
      <c r="AC11" s="69"/>
      <c r="AD11" s="69">
        <f t="shared" si="32"/>
        <v>2.8889088841888011E-2</v>
      </c>
      <c r="AE11" s="69">
        <f>'RD T1'!E97</f>
        <v>3.5760250948807335</v>
      </c>
      <c r="AF11" s="69">
        <f t="shared" si="33"/>
        <v>3.6049141837226215</v>
      </c>
      <c r="AH11" t="str">
        <f t="shared" si="34"/>
        <v>22 Health professionals</v>
      </c>
      <c r="AI11" s="69">
        <v>2.6126037442723251</v>
      </c>
      <c r="AJ11" s="69">
        <v>2.1449008379673882</v>
      </c>
      <c r="AK11" s="69">
        <v>2.1097759904543922</v>
      </c>
      <c r="AL11" s="69">
        <v>1.1249774040670557</v>
      </c>
      <c r="AM11" s="69">
        <v>0.43610595982281436</v>
      </c>
      <c r="AN11" s="69"/>
      <c r="AO11" s="69">
        <f t="shared" si="35"/>
        <v>-1.6736700306315779</v>
      </c>
      <c r="AP11" s="69">
        <f>'RD T1'!E126</f>
        <v>0.38623737369248068</v>
      </c>
      <c r="AQ11" s="69">
        <f t="shared" si="36"/>
        <v>-1.2874326569390973</v>
      </c>
      <c r="AS11" t="str">
        <f t="shared" si="37"/>
        <v>22 Health professionals</v>
      </c>
      <c r="AT11" s="69">
        <v>0.32359826124035801</v>
      </c>
      <c r="AU11" s="69">
        <v>0.36047477247103876</v>
      </c>
      <c r="AV11" s="69">
        <v>0.41312059565121706</v>
      </c>
      <c r="AW11" s="69">
        <v>0.40906366971843106</v>
      </c>
      <c r="AX11" s="69">
        <v>0.43512659526123848</v>
      </c>
      <c r="AY11" s="69"/>
      <c r="AZ11" s="69">
        <f t="shared" si="38"/>
        <v>2.2005999610021421E-2</v>
      </c>
      <c r="BA11" s="69">
        <f>'RD T1'!E155</f>
        <v>0.21420625487146108</v>
      </c>
      <c r="BB11" s="69">
        <f t="shared" si="39"/>
        <v>0.2362122544814825</v>
      </c>
      <c r="BD11" t="str">
        <f t="shared" si="40"/>
        <v>22 Health professionals</v>
      </c>
      <c r="BE11" s="69">
        <v>1.4078761474342572</v>
      </c>
      <c r="BF11" s="69">
        <v>1.9494331839536605</v>
      </c>
      <c r="BG11" s="69">
        <v>1.7879700803425829</v>
      </c>
      <c r="BH11" s="69">
        <v>1.8405035856527494</v>
      </c>
      <c r="BI11" s="69">
        <v>1.7399506775623441</v>
      </c>
      <c r="BJ11" s="69"/>
      <c r="BK11" s="69">
        <f t="shared" si="41"/>
        <v>-4.8019402780238751E-2</v>
      </c>
      <c r="BL11" s="69">
        <f>'RD T1'!E184</f>
        <v>1.0110774122021136</v>
      </c>
      <c r="BM11" s="69">
        <f t="shared" si="42"/>
        <v>0.96305800942187481</v>
      </c>
      <c r="BO11" t="str">
        <f t="shared" si="43"/>
        <v>22 Health professionals</v>
      </c>
      <c r="BP11" s="69">
        <v>1.230395591492792</v>
      </c>
      <c r="BQ11" s="69">
        <v>1.5548656700451411</v>
      </c>
      <c r="BR11" s="69">
        <v>1.2975838350379072</v>
      </c>
      <c r="BS11" s="69">
        <v>1.3089147736926592</v>
      </c>
      <c r="BT11" s="69">
        <v>1.0668473571197588</v>
      </c>
      <c r="BU11" s="69"/>
      <c r="BV11" s="69">
        <f t="shared" si="44"/>
        <v>-0.23073647791814844</v>
      </c>
      <c r="BW11" s="69">
        <f>'RD T1'!E213</f>
        <v>0.64634514007536203</v>
      </c>
      <c r="BX11" s="69">
        <f t="shared" si="45"/>
        <v>0.41560866215721359</v>
      </c>
      <c r="BZ11" t="str">
        <f t="shared" si="46"/>
        <v>22 Health professionals</v>
      </c>
      <c r="CA11" s="69">
        <v>0.64739881771136998</v>
      </c>
      <c r="CB11" s="69">
        <v>0.79635728989732313</v>
      </c>
      <c r="CC11" s="69">
        <v>0.61038396336804668</v>
      </c>
      <c r="CD11" s="69">
        <v>0.4943395164738047</v>
      </c>
      <c r="CE11" s="69">
        <v>0.24098325989920361</v>
      </c>
      <c r="CF11" s="69"/>
      <c r="CG11" s="69">
        <f t="shared" si="47"/>
        <v>-0.36940070346884307</v>
      </c>
      <c r="CH11" s="69">
        <f>'RD T1'!E242</f>
        <v>0.18029887393361899</v>
      </c>
      <c r="CI11" s="69">
        <f t="shared" si="48"/>
        <v>-0.18910182953522409</v>
      </c>
      <c r="CK11" t="str">
        <f t="shared" si="49"/>
        <v>22 Health professionals</v>
      </c>
      <c r="CL11" s="69">
        <v>0.13075566480616532</v>
      </c>
      <c r="CM11" s="69">
        <v>0.16407327683310682</v>
      </c>
      <c r="CN11" s="69">
        <v>0.20648604896930822</v>
      </c>
      <c r="CO11" s="69">
        <v>0.13542154627507108</v>
      </c>
      <c r="CP11" s="69">
        <v>0.11755401806430284</v>
      </c>
      <c r="CQ11" s="69"/>
      <c r="CR11" s="69">
        <f t="shared" si="50"/>
        <v>-8.8932030905005385E-2</v>
      </c>
      <c r="CS11" s="69">
        <f>'RD T1'!E271</f>
        <v>6.0066294534303635E-2</v>
      </c>
      <c r="CT11" s="69">
        <f t="shared" si="51"/>
        <v>-2.886573637070175E-2</v>
      </c>
    </row>
    <row r="12" spans="1:98" x14ac:dyDescent="0.2">
      <c r="A12" s="10" t="str">
        <f>name!D8</f>
        <v>23 Teaching and other educational professionals</v>
      </c>
      <c r="B12" s="69">
        <v>0.97757882086595482</v>
      </c>
      <c r="C12" s="69">
        <v>1.16985526385431</v>
      </c>
      <c r="D12" s="69">
        <v>1.21248904319498</v>
      </c>
      <c r="E12" s="69">
        <v>1.3990954563562774</v>
      </c>
      <c r="F12" s="69">
        <v>1.7971274161498694</v>
      </c>
      <c r="G12" s="11"/>
      <c r="H12" s="69">
        <f t="shared" si="26"/>
        <v>0.58463837295488941</v>
      </c>
      <c r="I12" s="69">
        <f>'RD T1'!E40</f>
        <v>0.74169464108693695</v>
      </c>
      <c r="J12" s="69">
        <f t="shared" si="27"/>
        <v>1.3263330140418264</v>
      </c>
      <c r="L12" t="str">
        <f t="shared" si="28"/>
        <v>23 Teaching and other educational professionals</v>
      </c>
      <c r="M12" s="69">
        <v>5.374033849594035</v>
      </c>
      <c r="N12" s="69">
        <v>6.6822654928101084</v>
      </c>
      <c r="O12" s="69">
        <v>7.0030243413198816</v>
      </c>
      <c r="P12" s="69">
        <v>7.9711295910992046</v>
      </c>
      <c r="Q12" s="69">
        <v>10.098252649404905</v>
      </c>
      <c r="R12" s="11"/>
      <c r="S12" s="69">
        <f t="shared" si="29"/>
        <v>3.0952283080850238</v>
      </c>
      <c r="T12" s="69">
        <f>'RD T1'!E69</f>
        <v>4.3385699013565722</v>
      </c>
      <c r="U12" s="69">
        <f t="shared" si="30"/>
        <v>7.433798209441596</v>
      </c>
      <c r="W12" t="str">
        <f t="shared" si="31"/>
        <v>23 Teaching and other educational professionals</v>
      </c>
      <c r="X12" s="69">
        <v>4.1003312665488725</v>
      </c>
      <c r="Y12" s="69">
        <v>3.1072601471186174</v>
      </c>
      <c r="Z12" s="69">
        <v>3.5110934720962526</v>
      </c>
      <c r="AA12" s="69">
        <v>2.7148026661731324</v>
      </c>
      <c r="AB12" s="69">
        <v>1.9756600481979751</v>
      </c>
      <c r="AC12" s="69"/>
      <c r="AD12" s="69">
        <f t="shared" si="32"/>
        <v>-1.5354334238982774</v>
      </c>
      <c r="AE12" s="69">
        <f>'RD T1'!E98</f>
        <v>1.3782759172732464</v>
      </c>
      <c r="AF12" s="69">
        <f t="shared" si="33"/>
        <v>-0.15715750662503103</v>
      </c>
      <c r="AH12" t="str">
        <f t="shared" si="34"/>
        <v>23 Teaching and other educational professionals</v>
      </c>
      <c r="AI12" s="69">
        <v>0.57411682064733693</v>
      </c>
      <c r="AJ12" s="69">
        <v>0.27846600306048636</v>
      </c>
      <c r="AK12" s="69">
        <v>0.27715417810646709</v>
      </c>
      <c r="AL12" s="69">
        <v>0.15222456693384445</v>
      </c>
      <c r="AM12" s="69">
        <v>0.1582095192732676</v>
      </c>
      <c r="AN12" s="69"/>
      <c r="AO12" s="69">
        <f t="shared" si="35"/>
        <v>-0.11894465883319949</v>
      </c>
      <c r="AP12" s="69">
        <f>'RD T1'!E127</f>
        <v>4.8539471024753429E-2</v>
      </c>
      <c r="AQ12" s="69">
        <f t="shared" si="36"/>
        <v>-7.0405187808446068E-2</v>
      </c>
      <c r="AS12" t="str">
        <f t="shared" si="37"/>
        <v>23 Teaching and other educational professionals</v>
      </c>
      <c r="AT12" s="69">
        <v>0.14333506257490347</v>
      </c>
      <c r="AU12" s="69">
        <v>0.11623668298644128</v>
      </c>
      <c r="AV12" s="69">
        <v>0.13607536248853067</v>
      </c>
      <c r="AW12" s="69">
        <v>0.10385747783925721</v>
      </c>
      <c r="AX12" s="69">
        <v>9.0620222321923585E-2</v>
      </c>
      <c r="AY12" s="69"/>
      <c r="AZ12" s="69">
        <f t="shared" si="38"/>
        <v>-4.545514016660708E-2</v>
      </c>
      <c r="BA12" s="69">
        <f>'RD T1'!E156</f>
        <v>5.1303503067443627E-2</v>
      </c>
      <c r="BB12" s="69">
        <f t="shared" si="39"/>
        <v>5.848362900836547E-3</v>
      </c>
      <c r="BD12" t="str">
        <f t="shared" si="40"/>
        <v>23 Teaching and other educational professionals</v>
      </c>
      <c r="BE12" s="69">
        <v>0.55018563818715072</v>
      </c>
      <c r="BF12" s="69">
        <v>0.56111216819342824</v>
      </c>
      <c r="BG12" s="69">
        <v>0.61024278870872983</v>
      </c>
      <c r="BH12" s="69">
        <v>0.54920889290437147</v>
      </c>
      <c r="BI12" s="69">
        <v>0.55996361071948708</v>
      </c>
      <c r="BJ12" s="69"/>
      <c r="BK12" s="69">
        <f t="shared" si="41"/>
        <v>-5.0279177989242752E-2</v>
      </c>
      <c r="BL12" s="69">
        <f>'RD T1'!E185</f>
        <v>0.2464088594456634</v>
      </c>
      <c r="BM12" s="69">
        <f t="shared" si="42"/>
        <v>0.19612968145642065</v>
      </c>
      <c r="BO12" t="str">
        <f t="shared" si="43"/>
        <v>23 Teaching and other educational professionals</v>
      </c>
      <c r="BP12" s="69">
        <v>0.50358282186624093</v>
      </c>
      <c r="BQ12" s="69">
        <v>0.49547919646400462</v>
      </c>
      <c r="BR12" s="69">
        <v>0.45355541955662254</v>
      </c>
      <c r="BS12" s="69">
        <v>0.41157479960139198</v>
      </c>
      <c r="BT12" s="69">
        <v>0.32768162376033333</v>
      </c>
      <c r="BU12" s="69"/>
      <c r="BV12" s="69">
        <f t="shared" si="44"/>
        <v>-0.12587379579628921</v>
      </c>
      <c r="BW12" s="69">
        <f>'RD T1'!E214</f>
        <v>0.20078718524981312</v>
      </c>
      <c r="BX12" s="69">
        <f t="shared" si="45"/>
        <v>7.491338945352391E-2</v>
      </c>
      <c r="BZ12" t="str">
        <f t="shared" si="46"/>
        <v>23 Teaching and other educational professionals</v>
      </c>
      <c r="CA12" s="69">
        <v>0.32570758787017945</v>
      </c>
      <c r="CB12" s="69">
        <v>0.31118275545753826</v>
      </c>
      <c r="CC12" s="69">
        <v>0.31787585540918611</v>
      </c>
      <c r="CD12" s="69">
        <v>0.25329486716431843</v>
      </c>
      <c r="CE12" s="69">
        <v>0.14977746261713326</v>
      </c>
      <c r="CF12" s="69"/>
      <c r="CG12" s="69">
        <f t="shared" si="47"/>
        <v>-0.16809839279205285</v>
      </c>
      <c r="CH12" s="69">
        <f>'RD T1'!E243</f>
        <v>0.10599569718282412</v>
      </c>
      <c r="CI12" s="69">
        <f t="shared" si="48"/>
        <v>-6.2102695609228736E-2</v>
      </c>
      <c r="CK12" t="str">
        <f t="shared" si="49"/>
        <v>23 Teaching and other educational professionals</v>
      </c>
      <c r="CL12" s="69">
        <v>0.10540350870666541</v>
      </c>
      <c r="CM12" s="69">
        <v>0.11202016432665728</v>
      </c>
      <c r="CN12" s="69">
        <v>0.16110527988279824</v>
      </c>
      <c r="CO12" s="69">
        <v>0.1114585192078571</v>
      </c>
      <c r="CP12" s="69">
        <v>0.10579888153659926</v>
      </c>
      <c r="CQ12" s="69"/>
      <c r="CR12" s="69">
        <f t="shared" si="50"/>
        <v>-5.5306398346198979E-2</v>
      </c>
      <c r="CS12" s="69">
        <f>'RD T1'!E272</f>
        <v>5.1351575637760355E-2</v>
      </c>
      <c r="CT12" s="69">
        <f t="shared" si="51"/>
        <v>-3.9548227084386239E-3</v>
      </c>
    </row>
    <row r="13" spans="1:98" x14ac:dyDescent="0.2">
      <c r="A13" s="10" t="str">
        <f>name!D9</f>
        <v>24 Business, media and public service professionals</v>
      </c>
      <c r="B13" s="69">
        <v>0.23023752754963422</v>
      </c>
      <c r="C13" s="69">
        <v>0.35918604703849699</v>
      </c>
      <c r="D13" s="69">
        <v>0.36168894728395795</v>
      </c>
      <c r="E13" s="69">
        <v>0.47324529274977017</v>
      </c>
      <c r="F13" s="69">
        <v>0.73148122994240927</v>
      </c>
      <c r="G13" s="11"/>
      <c r="H13" s="69">
        <f t="shared" si="26"/>
        <v>0.36979228265845132</v>
      </c>
      <c r="I13" s="69">
        <f>'RD T1'!E41</f>
        <v>0.2564607659948212</v>
      </c>
      <c r="J13" s="69">
        <f t="shared" si="27"/>
        <v>0.62625304865327247</v>
      </c>
      <c r="L13" t="str">
        <f t="shared" si="28"/>
        <v>24 Business, media and public service professionals</v>
      </c>
      <c r="M13" s="69">
        <v>2.802774542694936</v>
      </c>
      <c r="N13" s="69">
        <v>4.5036594344070524</v>
      </c>
      <c r="O13" s="69">
        <v>4.4996706912783093</v>
      </c>
      <c r="P13" s="69">
        <v>5.5183557065909481</v>
      </c>
      <c r="Q13" s="69">
        <v>7.7409710267654397</v>
      </c>
      <c r="R13" s="11"/>
      <c r="S13" s="69">
        <f t="shared" si="29"/>
        <v>3.2413003354871304</v>
      </c>
      <c r="T13" s="69">
        <f>'RD T1'!E70</f>
        <v>2.8985732159203286</v>
      </c>
      <c r="U13" s="69">
        <f t="shared" si="30"/>
        <v>6.1398735514074589</v>
      </c>
      <c r="W13" t="str">
        <f t="shared" si="31"/>
        <v>24 Business, media and public service professionals</v>
      </c>
      <c r="X13" s="69">
        <v>5.8246495537010921</v>
      </c>
      <c r="Y13" s="69">
        <v>6.4885963621440537</v>
      </c>
      <c r="Z13" s="69">
        <v>7.6255338196630138</v>
      </c>
      <c r="AA13" s="69">
        <v>7.6256402602121378</v>
      </c>
      <c r="AB13" s="69">
        <v>8.1497862961337297</v>
      </c>
      <c r="AC13" s="69"/>
      <c r="AD13" s="69">
        <f t="shared" si="32"/>
        <v>0.52425247647071593</v>
      </c>
      <c r="AE13" s="69">
        <f>'RD T1'!E99</f>
        <v>4.0689275369016329</v>
      </c>
      <c r="AF13" s="69">
        <f t="shared" si="33"/>
        <v>4.5931800133723488</v>
      </c>
      <c r="AH13" t="str">
        <f t="shared" si="34"/>
        <v>24 Business, media and public service professionals</v>
      </c>
      <c r="AI13" s="69">
        <v>0.68125913520455084</v>
      </c>
      <c r="AJ13" s="69">
        <v>0.64315807228049426</v>
      </c>
      <c r="AK13" s="69">
        <v>0.76908517866360859</v>
      </c>
      <c r="AL13" s="69">
        <v>0.69233039112139083</v>
      </c>
      <c r="AM13" s="69">
        <v>0.71958249326530699</v>
      </c>
      <c r="AN13" s="69"/>
      <c r="AO13" s="69">
        <f t="shared" si="35"/>
        <v>-4.9502685398301605E-2</v>
      </c>
      <c r="AP13" s="69">
        <f>'RD T1'!E128</f>
        <v>0.27097946868285927</v>
      </c>
      <c r="AQ13" s="69">
        <f t="shared" si="36"/>
        <v>0.22147678328455767</v>
      </c>
      <c r="AS13" t="str">
        <f t="shared" si="37"/>
        <v>24 Business, media and public service professionals</v>
      </c>
      <c r="AT13" s="69">
        <v>1.0013955450679268</v>
      </c>
      <c r="AU13" s="69">
        <v>1.0595653017966735</v>
      </c>
      <c r="AV13" s="69">
        <v>1.2477316111852406</v>
      </c>
      <c r="AW13" s="69">
        <v>1.2603495361672119</v>
      </c>
      <c r="AX13" s="69">
        <v>1.394060416919733</v>
      </c>
      <c r="AY13" s="69"/>
      <c r="AZ13" s="69">
        <f t="shared" si="38"/>
        <v>0.14632880573449247</v>
      </c>
      <c r="BA13" s="69">
        <f>'RD T1'!E157</f>
        <v>0.63126764184538553</v>
      </c>
      <c r="BB13" s="69">
        <f t="shared" si="39"/>
        <v>0.777596447579878</v>
      </c>
      <c r="BD13" t="str">
        <f t="shared" si="40"/>
        <v>24 Business, media and public service professionals</v>
      </c>
      <c r="BE13" s="69">
        <v>2.0875434305888114</v>
      </c>
      <c r="BF13" s="69">
        <v>2.7617466304391272</v>
      </c>
      <c r="BG13" s="69">
        <v>3.0540392451166696</v>
      </c>
      <c r="BH13" s="69">
        <v>3.2330377684149725</v>
      </c>
      <c r="BI13" s="69">
        <v>3.5919189531833826</v>
      </c>
      <c r="BJ13" s="69"/>
      <c r="BK13" s="69">
        <f t="shared" si="41"/>
        <v>0.53787970806671304</v>
      </c>
      <c r="BL13" s="69">
        <f>'RD T1'!E186</f>
        <v>1.4072248714620725</v>
      </c>
      <c r="BM13" s="69">
        <f t="shared" si="42"/>
        <v>1.9451045795287856</v>
      </c>
      <c r="BO13" t="str">
        <f t="shared" si="43"/>
        <v>24 Business, media and public service professionals</v>
      </c>
      <c r="BP13" s="69">
        <v>1.7120467928316236</v>
      </c>
      <c r="BQ13" s="69">
        <v>2.0435736725938329</v>
      </c>
      <c r="BR13" s="69">
        <v>2.0030521607011136</v>
      </c>
      <c r="BS13" s="69">
        <v>2.0283443475117267</v>
      </c>
      <c r="BT13" s="69">
        <v>1.8408758511762886</v>
      </c>
      <c r="BU13" s="69"/>
      <c r="BV13" s="69">
        <f t="shared" si="44"/>
        <v>-0.16217630952482498</v>
      </c>
      <c r="BW13" s="69">
        <f>'RD T1'!E215</f>
        <v>0.84881435491938251</v>
      </c>
      <c r="BX13" s="69">
        <f t="shared" si="45"/>
        <v>0.68663804539455753</v>
      </c>
      <c r="BZ13" t="str">
        <f t="shared" si="46"/>
        <v>24 Business, media and public service professionals</v>
      </c>
      <c r="CA13" s="69">
        <v>1.0277606407024833</v>
      </c>
      <c r="CB13" s="69">
        <v>1.1716597745591759</v>
      </c>
      <c r="CC13" s="69">
        <v>1.2302951226742627</v>
      </c>
      <c r="CD13" s="69">
        <v>1.0548862035427928</v>
      </c>
      <c r="CE13" s="69">
        <v>0.68741526733038294</v>
      </c>
      <c r="CF13" s="69"/>
      <c r="CG13" s="69">
        <f t="shared" si="47"/>
        <v>-0.54287985534387972</v>
      </c>
      <c r="CH13" s="69">
        <f>'RD T1'!E244</f>
        <v>0.37473606876454735</v>
      </c>
      <c r="CI13" s="69">
        <f t="shared" si="48"/>
        <v>-0.16814378657933238</v>
      </c>
      <c r="CK13" t="str">
        <f t="shared" si="49"/>
        <v>24 Business, media and public service professionals</v>
      </c>
      <c r="CL13" s="69">
        <v>0.34886225668767679</v>
      </c>
      <c r="CM13" s="69">
        <v>0.39598004709284962</v>
      </c>
      <c r="CN13" s="69">
        <v>0.47850291841647463</v>
      </c>
      <c r="CO13" s="69">
        <v>0.35018776755218772</v>
      </c>
      <c r="CP13" s="69">
        <v>0.27011155378064194</v>
      </c>
      <c r="CQ13" s="69"/>
      <c r="CR13" s="69">
        <f t="shared" si="50"/>
        <v>-0.20839136463583269</v>
      </c>
      <c r="CS13" s="69">
        <f>'RD T1'!E273</f>
        <v>0.12340527338020595</v>
      </c>
      <c r="CT13" s="69">
        <f t="shared" si="51"/>
        <v>-8.4986091255626742E-2</v>
      </c>
    </row>
    <row r="14" spans="1:98" x14ac:dyDescent="0.2">
      <c r="A14" s="10" t="str">
        <f>name!D10</f>
        <v>31 Science, engineering and technology associate professionals</v>
      </c>
      <c r="B14" s="69">
        <v>7.3992187718959421E-2</v>
      </c>
      <c r="C14" s="69">
        <v>0.1188536000411283</v>
      </c>
      <c r="D14" s="69">
        <v>0.11296100601179385</v>
      </c>
      <c r="E14" s="69">
        <v>0.14087039713257637</v>
      </c>
      <c r="F14" s="69">
        <v>0.23410369500847694</v>
      </c>
      <c r="G14" s="11"/>
      <c r="H14" s="69">
        <f t="shared" si="26"/>
        <v>0.1211426889966831</v>
      </c>
      <c r="I14" s="69">
        <f>'RD T1'!E42</f>
        <v>7.3947862868273734E-2</v>
      </c>
      <c r="J14" s="69">
        <f t="shared" si="27"/>
        <v>0.19509055186495683</v>
      </c>
      <c r="L14" t="str">
        <f t="shared" si="28"/>
        <v>31 Science, engineering and technology associate professionals</v>
      </c>
      <c r="M14" s="69">
        <v>0.47662617195787377</v>
      </c>
      <c r="N14" s="69">
        <v>0.73077608688894957</v>
      </c>
      <c r="O14" s="69">
        <v>0.69987973998449815</v>
      </c>
      <c r="P14" s="69">
        <v>0.80270571538646807</v>
      </c>
      <c r="Q14" s="69">
        <v>1.1683979507168616</v>
      </c>
      <c r="R14" s="11"/>
      <c r="S14" s="69">
        <f t="shared" si="29"/>
        <v>0.46851821073236344</v>
      </c>
      <c r="T14" s="69">
        <f>'RD T1'!E71</f>
        <v>0.37445086482784024</v>
      </c>
      <c r="U14" s="69">
        <f t="shared" si="30"/>
        <v>0.84296907556020373</v>
      </c>
      <c r="W14" t="str">
        <f t="shared" si="31"/>
        <v>31 Science, engineering and technology associate professionals</v>
      </c>
      <c r="X14" s="69">
        <v>1.2935784384299189</v>
      </c>
      <c r="Y14" s="69">
        <v>1.4602880026323566</v>
      </c>
      <c r="Z14" s="69">
        <v>1.608116606788744</v>
      </c>
      <c r="AA14" s="69">
        <v>1.5584595893018998</v>
      </c>
      <c r="AB14" s="69">
        <v>1.7615322388724806</v>
      </c>
      <c r="AC14" s="69"/>
      <c r="AD14" s="69">
        <f t="shared" si="32"/>
        <v>0.15341563208373654</v>
      </c>
      <c r="AE14" s="69">
        <f>'RD T1'!E100</f>
        <v>0.72043618931817133</v>
      </c>
      <c r="AF14" s="69">
        <f t="shared" si="33"/>
        <v>0.87385182140190787</v>
      </c>
      <c r="AH14" t="str">
        <f t="shared" si="34"/>
        <v>31 Science, engineering and technology associate professionals</v>
      </c>
      <c r="AI14" s="69">
        <v>0.22306386809808212</v>
      </c>
      <c r="AJ14" s="69">
        <v>0.26531346946069811</v>
      </c>
      <c r="AK14" s="69">
        <v>0.31172132576618061</v>
      </c>
      <c r="AL14" s="69">
        <v>0.32026150216953242</v>
      </c>
      <c r="AM14" s="69">
        <v>0.41912487757171457</v>
      </c>
      <c r="AN14" s="69"/>
      <c r="AO14" s="69">
        <f t="shared" si="35"/>
        <v>0.10740355180553396</v>
      </c>
      <c r="AP14" s="69">
        <f>'RD T1'!E129</f>
        <v>0.16068204180059448</v>
      </c>
      <c r="AQ14" s="69">
        <f t="shared" si="36"/>
        <v>0.26808559360612844</v>
      </c>
      <c r="AS14" t="str">
        <f t="shared" si="37"/>
        <v>31 Science, engineering and technology associate professionals</v>
      </c>
      <c r="AT14" s="69">
        <v>0.63230044656436124</v>
      </c>
      <c r="AU14" s="69">
        <v>0.66654171562180475</v>
      </c>
      <c r="AV14" s="69">
        <v>0.71502570176132807</v>
      </c>
      <c r="AW14" s="69">
        <v>0.61286736366853467</v>
      </c>
      <c r="AX14" s="69">
        <v>0.61565350132892183</v>
      </c>
      <c r="AY14" s="69"/>
      <c r="AZ14" s="69">
        <f t="shared" si="38"/>
        <v>-9.9372200432406244E-2</v>
      </c>
      <c r="BA14" s="69">
        <f>'RD T1'!E158</f>
        <v>0.23159938803269411</v>
      </c>
      <c r="BB14" s="69">
        <f t="shared" si="39"/>
        <v>0.13222718760028787</v>
      </c>
      <c r="BD14" t="str">
        <f t="shared" si="40"/>
        <v>31 Science, engineering and technology associate professionals</v>
      </c>
      <c r="BE14" s="69">
        <v>0.95688974766000401</v>
      </c>
      <c r="BF14" s="69">
        <v>1.1231586768436574</v>
      </c>
      <c r="BG14" s="69">
        <v>1.2107988923583588</v>
      </c>
      <c r="BH14" s="69">
        <v>1.0519948581425049</v>
      </c>
      <c r="BI14" s="69">
        <v>0.94531197359784325</v>
      </c>
      <c r="BJ14" s="69"/>
      <c r="BK14" s="69">
        <f t="shared" si="41"/>
        <v>-0.26548691876051556</v>
      </c>
      <c r="BL14" s="69">
        <f>'RD T1'!E187</f>
        <v>0.35680103879718522</v>
      </c>
      <c r="BM14" s="69">
        <f t="shared" si="42"/>
        <v>9.1314120036669666E-2</v>
      </c>
      <c r="BO14" t="str">
        <f t="shared" si="43"/>
        <v>31 Science, engineering and technology associate professionals</v>
      </c>
      <c r="BP14" s="69">
        <v>0.76062168285088538</v>
      </c>
      <c r="BQ14" s="69">
        <v>0.94163780993782276</v>
      </c>
      <c r="BR14" s="69">
        <v>0.96799360520982436</v>
      </c>
      <c r="BS14" s="69">
        <v>0.92264693855532076</v>
      </c>
      <c r="BT14" s="69">
        <v>0.90585406317876993</v>
      </c>
      <c r="BU14" s="69"/>
      <c r="BV14" s="69">
        <f t="shared" si="44"/>
        <v>-6.2139542031054429E-2</v>
      </c>
      <c r="BW14" s="69">
        <f>'RD T1'!E216</f>
        <v>0.3509075586154598</v>
      </c>
      <c r="BX14" s="69">
        <f t="shared" si="45"/>
        <v>0.28876801658440537</v>
      </c>
      <c r="BZ14" t="str">
        <f t="shared" si="46"/>
        <v>31 Science, engineering and technology associate professionals</v>
      </c>
      <c r="CA14" s="69">
        <v>0.57753064770976015</v>
      </c>
      <c r="CB14" s="69">
        <v>0.66681760901650455</v>
      </c>
      <c r="CC14" s="69">
        <v>0.76751065236993055</v>
      </c>
      <c r="CD14" s="69">
        <v>0.60868509016869732</v>
      </c>
      <c r="CE14" s="69">
        <v>0.47027031078403836</v>
      </c>
      <c r="CF14" s="69"/>
      <c r="CG14" s="69">
        <f t="shared" si="47"/>
        <v>-0.29724034158589219</v>
      </c>
      <c r="CH14" s="69">
        <f>'RD T1'!E245</f>
        <v>0.20853982957835196</v>
      </c>
      <c r="CI14" s="69">
        <f t="shared" si="48"/>
        <v>-8.8700512007540228E-2</v>
      </c>
      <c r="CK14" t="str">
        <f t="shared" si="49"/>
        <v>31 Science, engineering and technology associate professionals</v>
      </c>
      <c r="CL14" s="69">
        <v>0.15616645755894493</v>
      </c>
      <c r="CM14" s="69">
        <v>0.20340215200835063</v>
      </c>
      <c r="CN14" s="69">
        <v>0.26860111143311194</v>
      </c>
      <c r="CO14" s="69">
        <v>0.2162523821891387</v>
      </c>
      <c r="CP14" s="69">
        <v>0.25079335125037683</v>
      </c>
      <c r="CQ14" s="69"/>
      <c r="CR14" s="69">
        <f t="shared" si="50"/>
        <v>-1.7807760182735111E-2</v>
      </c>
      <c r="CS14" s="69">
        <f>'RD T1'!E274</f>
        <v>8.9701466113700917E-2</v>
      </c>
      <c r="CT14" s="69">
        <f t="shared" si="51"/>
        <v>7.1893705930965807E-2</v>
      </c>
    </row>
    <row r="15" spans="1:98" x14ac:dyDescent="0.2">
      <c r="A15" s="10" t="str">
        <f>name!D11</f>
        <v>32 Health and social care associate professionals</v>
      </c>
      <c r="B15" s="69">
        <v>1.8489273865906663E-2</v>
      </c>
      <c r="C15" s="69">
        <v>2.8012216088717436E-2</v>
      </c>
      <c r="D15" s="69">
        <v>2.5293089763345943E-2</v>
      </c>
      <c r="E15" s="69">
        <v>5.4453137588380614E-2</v>
      </c>
      <c r="F15" s="69">
        <v>0.11614348553569499</v>
      </c>
      <c r="G15" s="11"/>
      <c r="H15" s="69">
        <f t="shared" si="26"/>
        <v>9.0850395772349046E-2</v>
      </c>
      <c r="I15" s="69">
        <f>'RD T1'!E43</f>
        <v>3.9769334183145252E-2</v>
      </c>
      <c r="J15" s="69">
        <f t="shared" si="27"/>
        <v>0.13061972995549431</v>
      </c>
      <c r="L15" t="str">
        <f t="shared" si="28"/>
        <v>32 Health and social care associate professionals</v>
      </c>
      <c r="M15" s="69">
        <v>0.47025383280557903</v>
      </c>
      <c r="N15" s="69">
        <v>0.78175316820729801</v>
      </c>
      <c r="O15" s="69">
        <v>0.79770770049648132</v>
      </c>
      <c r="P15" s="69">
        <v>1.6447069452070091</v>
      </c>
      <c r="Q15" s="69">
        <v>3.0993573346972605</v>
      </c>
      <c r="R15" s="11"/>
      <c r="S15" s="69">
        <f t="shared" si="29"/>
        <v>2.3016496342007793</v>
      </c>
      <c r="T15" s="69">
        <f>'RD T1'!E72</f>
        <v>1.0985341532553121</v>
      </c>
      <c r="U15" s="69">
        <f t="shared" si="30"/>
        <v>3.4001837874560916</v>
      </c>
      <c r="W15" t="str">
        <f t="shared" si="31"/>
        <v>32 Health and social care associate professionals</v>
      </c>
      <c r="X15" s="69">
        <v>1.6681938634326487</v>
      </c>
      <c r="Y15" s="69">
        <v>1.9711281109214351</v>
      </c>
      <c r="Z15" s="69">
        <v>2.1967812546556571</v>
      </c>
      <c r="AA15" s="69">
        <v>3.7440447762815725</v>
      </c>
      <c r="AB15" s="69">
        <v>4.793335665043605</v>
      </c>
      <c r="AC15" s="69"/>
      <c r="AD15" s="69">
        <f t="shared" si="32"/>
        <v>2.5965544103879479</v>
      </c>
      <c r="AE15" s="69">
        <f>'RD T1'!E101</f>
        <v>2.5721375290498933</v>
      </c>
      <c r="AF15" s="69">
        <f t="shared" si="33"/>
        <v>5.1686919394378412</v>
      </c>
      <c r="AH15" t="str">
        <f t="shared" si="34"/>
        <v>32 Health and social care associate professionals</v>
      </c>
      <c r="AI15" s="69">
        <v>1.1983094542552504</v>
      </c>
      <c r="AJ15" s="69">
        <v>1.0779230701946751</v>
      </c>
      <c r="AK15" s="69">
        <v>1.1410773991052698</v>
      </c>
      <c r="AL15" s="69">
        <v>1.2865404597177073</v>
      </c>
      <c r="AM15" s="69">
        <v>0.83411640751339478</v>
      </c>
      <c r="AN15" s="69"/>
      <c r="AO15" s="69">
        <f t="shared" si="35"/>
        <v>-0.30696099159187507</v>
      </c>
      <c r="AP15" s="69">
        <f>'RD T1'!E130</f>
        <v>0.50700651544251096</v>
      </c>
      <c r="AQ15" s="69">
        <f t="shared" si="36"/>
        <v>0.2000455238506359</v>
      </c>
      <c r="AS15" t="str">
        <f t="shared" si="37"/>
        <v>32 Health and social care associate professionals</v>
      </c>
      <c r="AT15" s="69">
        <v>0.24703263646833271</v>
      </c>
      <c r="AU15" s="69">
        <v>0.26623535364963402</v>
      </c>
      <c r="AV15" s="69">
        <v>0.31061192496237827</v>
      </c>
      <c r="AW15" s="69">
        <v>0.45092770780253227</v>
      </c>
      <c r="AX15" s="69">
        <v>0.53507660946626379</v>
      </c>
      <c r="AY15" s="69"/>
      <c r="AZ15" s="69">
        <f t="shared" si="38"/>
        <v>0.22446468450388551</v>
      </c>
      <c r="BA15" s="69">
        <f>'RD T1'!E159</f>
        <v>0.2676736328276465</v>
      </c>
      <c r="BB15" s="69">
        <f t="shared" si="39"/>
        <v>0.49213831733153202</v>
      </c>
      <c r="BD15" t="str">
        <f t="shared" si="40"/>
        <v>32 Health and social care associate professionals</v>
      </c>
      <c r="BE15" s="69">
        <v>0.97652827704116674</v>
      </c>
      <c r="BF15" s="69">
        <v>1.314276570415968</v>
      </c>
      <c r="BG15" s="69">
        <v>1.2472011805448406</v>
      </c>
      <c r="BH15" s="69">
        <v>2.0915980296164181</v>
      </c>
      <c r="BI15" s="69">
        <v>2.3295548531524362</v>
      </c>
      <c r="BJ15" s="69"/>
      <c r="BK15" s="69">
        <f t="shared" si="41"/>
        <v>1.0823536726075955</v>
      </c>
      <c r="BL15" s="69">
        <f>'RD T1'!E188</f>
        <v>1.206919262219238</v>
      </c>
      <c r="BM15" s="69">
        <f t="shared" si="42"/>
        <v>2.2892729348268333</v>
      </c>
      <c r="BO15" t="str">
        <f t="shared" si="43"/>
        <v>32 Health and social care associate professionals</v>
      </c>
      <c r="BP15" s="69">
        <v>0.88930412600439235</v>
      </c>
      <c r="BQ15" s="69">
        <v>1.0722298995857555</v>
      </c>
      <c r="BR15" s="69">
        <v>0.88537007271795842</v>
      </c>
      <c r="BS15" s="69">
        <v>1.4240360385158601</v>
      </c>
      <c r="BT15" s="69">
        <v>1.2279295504520849</v>
      </c>
      <c r="BU15" s="69"/>
      <c r="BV15" s="69">
        <f t="shared" si="44"/>
        <v>0.34255947773412643</v>
      </c>
      <c r="BW15" s="69">
        <f>'RD T1'!E217</f>
        <v>0.72509918247287808</v>
      </c>
      <c r="BX15" s="69">
        <f t="shared" si="45"/>
        <v>1.0676586602070044</v>
      </c>
      <c r="BZ15" t="str">
        <f t="shared" si="46"/>
        <v>32 Health and social care associate professionals</v>
      </c>
      <c r="CA15" s="69">
        <v>0.35067607198787271</v>
      </c>
      <c r="CB15" s="69">
        <v>0.35338901738812623</v>
      </c>
      <c r="CC15" s="69">
        <v>0.29316432642777823</v>
      </c>
      <c r="CD15" s="69">
        <v>0.35863728512086884</v>
      </c>
      <c r="CE15" s="69">
        <v>0.21097102921730074</v>
      </c>
      <c r="CF15" s="69"/>
      <c r="CG15" s="69">
        <f t="shared" si="47"/>
        <v>-8.2193297210477495E-2</v>
      </c>
      <c r="CH15" s="69">
        <f>'RD T1'!E246</f>
        <v>0.13593919806592708</v>
      </c>
      <c r="CI15" s="69">
        <f t="shared" si="48"/>
        <v>5.3745900855449585E-2</v>
      </c>
      <c r="CK15" t="str">
        <f t="shared" si="49"/>
        <v>32 Health and social care associate professionals</v>
      </c>
      <c r="CL15" s="69">
        <v>6.5992132447137974E-2</v>
      </c>
      <c r="CM15" s="69">
        <v>7.2620338008359847E-2</v>
      </c>
      <c r="CN15" s="69">
        <v>8.4278471428772261E-2</v>
      </c>
      <c r="CO15" s="69">
        <v>8.7966591472461053E-2</v>
      </c>
      <c r="CP15" s="69">
        <v>8.160892258612068E-2</v>
      </c>
      <c r="CQ15" s="69"/>
      <c r="CR15" s="69">
        <f t="shared" si="50"/>
        <v>-2.6695488426515812E-3</v>
      </c>
      <c r="CS15" s="69">
        <f>'RD T1'!E275</f>
        <v>3.6189557317898469E-2</v>
      </c>
      <c r="CT15" s="69">
        <f t="shared" si="51"/>
        <v>3.3520008475246887E-2</v>
      </c>
    </row>
    <row r="16" spans="1:98" x14ac:dyDescent="0.2">
      <c r="A16" s="10" t="str">
        <f>name!D12</f>
        <v>33 Protective service occupations</v>
      </c>
      <c r="B16" s="69">
        <v>1.1519485585616442E-2</v>
      </c>
      <c r="C16" s="69">
        <v>1.7327716090918318E-2</v>
      </c>
      <c r="D16" s="69">
        <v>1.5704390863439308E-2</v>
      </c>
      <c r="E16" s="69">
        <v>1.9383886769527969E-2</v>
      </c>
      <c r="F16" s="69">
        <v>3.3992329481472884E-2</v>
      </c>
      <c r="G16" s="11"/>
      <c r="H16" s="69">
        <f t="shared" si="26"/>
        <v>1.8287938618033576E-2</v>
      </c>
      <c r="I16" s="69">
        <f>'RD T1'!E44</f>
        <v>8.9133251713995418E-3</v>
      </c>
      <c r="J16" s="69">
        <f t="shared" si="27"/>
        <v>2.7201263789433119E-2</v>
      </c>
      <c r="L16" t="str">
        <f t="shared" si="28"/>
        <v>33 Protective service occupations</v>
      </c>
      <c r="M16" s="69">
        <v>0.16230090794332228</v>
      </c>
      <c r="N16" s="69">
        <v>0.21637318709178979</v>
      </c>
      <c r="O16" s="69">
        <v>0.19936393674806857</v>
      </c>
      <c r="P16" s="69">
        <v>0.21904725179948906</v>
      </c>
      <c r="Q16" s="69">
        <v>0.36885262732916307</v>
      </c>
      <c r="R16" s="11"/>
      <c r="S16" s="69">
        <f t="shared" si="29"/>
        <v>0.1694886905810945</v>
      </c>
      <c r="T16" s="69">
        <f>'RD T1'!E73</f>
        <v>8.4700312523889612E-2</v>
      </c>
      <c r="U16" s="69">
        <f t="shared" si="30"/>
        <v>0.2541890031049841</v>
      </c>
      <c r="W16" t="str">
        <f t="shared" si="31"/>
        <v>33 Protective service occupations</v>
      </c>
      <c r="X16" s="69">
        <v>0.79078818133563922</v>
      </c>
      <c r="Y16" s="69">
        <v>0.76796812966765904</v>
      </c>
      <c r="Z16" s="69">
        <v>0.90382999858365731</v>
      </c>
      <c r="AA16" s="69">
        <v>0.81894762054766446</v>
      </c>
      <c r="AB16" s="69">
        <v>1.1425789931514005</v>
      </c>
      <c r="AC16" s="69"/>
      <c r="AD16" s="69">
        <f t="shared" si="32"/>
        <v>0.23874899456774323</v>
      </c>
      <c r="AE16" s="69">
        <f>'RD T1'!E102</f>
        <v>0.39165289830574529</v>
      </c>
      <c r="AF16" s="69">
        <f t="shared" si="33"/>
        <v>0.63040189287348847</v>
      </c>
      <c r="AH16" t="str">
        <f t="shared" si="34"/>
        <v>33 Protective service occupations</v>
      </c>
      <c r="AI16" s="69">
        <v>0.21469301223860451</v>
      </c>
      <c r="AJ16" s="69">
        <v>0.20604568080023891</v>
      </c>
      <c r="AK16" s="69">
        <v>0.24093734354746407</v>
      </c>
      <c r="AL16" s="69">
        <v>0.22811983390726573</v>
      </c>
      <c r="AM16" s="69">
        <v>0.32642222897769091</v>
      </c>
      <c r="AN16" s="69"/>
      <c r="AO16" s="69">
        <f t="shared" si="35"/>
        <v>8.5484885430226837E-2</v>
      </c>
      <c r="AP16" s="69">
        <f>'RD T1'!E131</f>
        <v>9.6024245012831563E-2</v>
      </c>
      <c r="AQ16" s="69">
        <f t="shared" si="36"/>
        <v>0.18150913044305839</v>
      </c>
      <c r="AS16" t="str">
        <f t="shared" si="37"/>
        <v>33 Protective service occupations</v>
      </c>
      <c r="AT16" s="69">
        <v>0.20826802141499287</v>
      </c>
      <c r="AU16" s="69">
        <v>0.1790077957419885</v>
      </c>
      <c r="AV16" s="69">
        <v>0.20610895959513648</v>
      </c>
      <c r="AW16" s="69">
        <v>0.16937489944986142</v>
      </c>
      <c r="AX16" s="69">
        <v>0.20844767519531379</v>
      </c>
      <c r="AY16" s="69"/>
      <c r="AZ16" s="69">
        <f t="shared" si="38"/>
        <v>2.3387156001773157E-3</v>
      </c>
      <c r="BA16" s="69">
        <f>'RD T1'!E160</f>
        <v>6.9353574727160097E-2</v>
      </c>
      <c r="BB16" s="69">
        <f t="shared" si="39"/>
        <v>7.1692290327337413E-2</v>
      </c>
      <c r="BD16" t="str">
        <f t="shared" si="40"/>
        <v>33 Protective service occupations</v>
      </c>
      <c r="BE16" s="69">
        <v>0.65725928360372321</v>
      </c>
      <c r="BF16" s="69">
        <v>0.63346607217014417</v>
      </c>
      <c r="BG16" s="69">
        <v>0.66353785762245476</v>
      </c>
      <c r="BH16" s="69">
        <v>0.55919075097644555</v>
      </c>
      <c r="BI16" s="69">
        <v>0.51904902799629216</v>
      </c>
      <c r="BJ16" s="69"/>
      <c r="BK16" s="69">
        <f t="shared" si="41"/>
        <v>-0.14448882962616261</v>
      </c>
      <c r="BL16" s="69">
        <f>'RD T1'!E189</f>
        <v>0.14244242817177555</v>
      </c>
      <c r="BM16" s="69">
        <f t="shared" si="42"/>
        <v>-2.046401454387059E-3</v>
      </c>
      <c r="BO16" t="str">
        <f t="shared" si="43"/>
        <v>33 Protective service occupations</v>
      </c>
      <c r="BP16" s="69">
        <v>0.84172479589189453</v>
      </c>
      <c r="BQ16" s="69">
        <v>0.8508473121730824</v>
      </c>
      <c r="BR16" s="69">
        <v>0.82231207638892201</v>
      </c>
      <c r="BS16" s="69">
        <v>0.695085824466247</v>
      </c>
      <c r="BT16" s="69">
        <v>0.56468253544092695</v>
      </c>
      <c r="BU16" s="69"/>
      <c r="BV16" s="69">
        <f t="shared" si="44"/>
        <v>-0.25762954094799506</v>
      </c>
      <c r="BW16" s="69">
        <f>'RD T1'!E218</f>
        <v>0.20444233273613102</v>
      </c>
      <c r="BX16" s="69">
        <f t="shared" si="45"/>
        <v>-5.318720821186404E-2</v>
      </c>
      <c r="BZ16" t="str">
        <f t="shared" si="46"/>
        <v>33 Protective service occupations</v>
      </c>
      <c r="CA16" s="69">
        <v>0.48227806909208609</v>
      </c>
      <c r="CB16" s="69">
        <v>0.44409217574385201</v>
      </c>
      <c r="CC16" s="69">
        <v>0.45164453758253942</v>
      </c>
      <c r="CD16" s="69">
        <v>0.33751109224054832</v>
      </c>
      <c r="CE16" s="69">
        <v>0.22694405960473521</v>
      </c>
      <c r="CF16" s="69"/>
      <c r="CG16" s="69">
        <f t="shared" si="47"/>
        <v>-0.22470047797780421</v>
      </c>
      <c r="CH16" s="69">
        <f>'RD T1'!E247</f>
        <v>0.10674572958085467</v>
      </c>
      <c r="CI16" s="69">
        <f t="shared" si="48"/>
        <v>-0.11795474839694954</v>
      </c>
      <c r="CK16" t="str">
        <f t="shared" si="49"/>
        <v>33 Protective service occupations</v>
      </c>
      <c r="CL16" s="69">
        <v>0.1196161460709548</v>
      </c>
      <c r="CM16" s="69">
        <v>9.2490720187579034E-2</v>
      </c>
      <c r="CN16" s="69">
        <v>0.10321564254789443</v>
      </c>
      <c r="CO16" s="69">
        <v>7.7139508574082652E-2</v>
      </c>
      <c r="CP16" s="69">
        <v>6.5017375173376774E-2</v>
      </c>
      <c r="CQ16" s="69"/>
      <c r="CR16" s="69">
        <f t="shared" si="50"/>
        <v>-3.8198267374517661E-2</v>
      </c>
      <c r="CS16" s="69">
        <f>'RD T1'!E276</f>
        <v>1.724726347998206E-2</v>
      </c>
      <c r="CT16" s="69">
        <f t="shared" si="51"/>
        <v>-2.0951003894535601E-2</v>
      </c>
    </row>
    <row r="17" spans="1:98" x14ac:dyDescent="0.2">
      <c r="A17" s="10" t="str">
        <f>name!D13</f>
        <v>34 Culture, media and sports occupations</v>
      </c>
      <c r="B17" s="69">
        <v>3.530268675908653E-2</v>
      </c>
      <c r="C17" s="69">
        <v>5.4021631357959829E-2</v>
      </c>
      <c r="D17" s="69">
        <v>5.5206029903746068E-2</v>
      </c>
      <c r="E17" s="69">
        <v>6.4336187511035842E-2</v>
      </c>
      <c r="F17" s="69">
        <v>9.2133205091081916E-2</v>
      </c>
      <c r="G17" s="11"/>
      <c r="H17" s="69">
        <f t="shared" si="26"/>
        <v>3.6927175187335848E-2</v>
      </c>
      <c r="I17" s="69">
        <f>'RD T1'!E45</f>
        <v>3.6169532029575409E-2</v>
      </c>
      <c r="J17" s="69">
        <f t="shared" si="27"/>
        <v>7.309670721691125E-2</v>
      </c>
      <c r="L17" t="str">
        <f t="shared" si="28"/>
        <v>34 Culture, media and sports occupations</v>
      </c>
      <c r="M17" s="69">
        <v>0.72608706711375548</v>
      </c>
      <c r="N17" s="69">
        <v>1.0441148826206303</v>
      </c>
      <c r="O17" s="69">
        <v>1.0414363190240621</v>
      </c>
      <c r="P17" s="69">
        <v>1.050807191806215</v>
      </c>
      <c r="Q17" s="69">
        <v>1.4383560025048099</v>
      </c>
      <c r="R17" s="11"/>
      <c r="S17" s="69">
        <f t="shared" si="29"/>
        <v>0.3969196834807478</v>
      </c>
      <c r="T17" s="69">
        <f>'RD T1'!E74</f>
        <v>0.57910640466836827</v>
      </c>
      <c r="U17" s="69">
        <f t="shared" si="30"/>
        <v>0.97602608814911607</v>
      </c>
      <c r="W17" t="str">
        <f t="shared" si="31"/>
        <v>34 Culture, media and sports occupations</v>
      </c>
      <c r="X17" s="69">
        <v>2.081606856897066</v>
      </c>
      <c r="Y17" s="69">
        <v>2.08245973607707</v>
      </c>
      <c r="Z17" s="69">
        <v>2.18515813412326</v>
      </c>
      <c r="AA17" s="69">
        <v>1.8510812811817841</v>
      </c>
      <c r="AB17" s="69">
        <v>2.0049507672809854</v>
      </c>
      <c r="AC17" s="69"/>
      <c r="AD17" s="69">
        <f t="shared" si="32"/>
        <v>-0.18020736684227456</v>
      </c>
      <c r="AE17" s="69">
        <f>'RD T1'!E103</f>
        <v>0.94601025883056888</v>
      </c>
      <c r="AF17" s="69">
        <f t="shared" si="33"/>
        <v>0.76580289198829432</v>
      </c>
      <c r="AH17" t="str">
        <f t="shared" si="34"/>
        <v>34 Culture, media and sports occupations</v>
      </c>
      <c r="AI17" s="69">
        <v>0.28597013979532188</v>
      </c>
      <c r="AJ17" s="69">
        <v>0.25044396366130794</v>
      </c>
      <c r="AK17" s="69">
        <v>0.30169126551333453</v>
      </c>
      <c r="AL17" s="69">
        <v>0.26559597175093153</v>
      </c>
      <c r="AM17" s="69">
        <v>0.34822652036772334</v>
      </c>
      <c r="AN17" s="69"/>
      <c r="AO17" s="69">
        <f t="shared" si="35"/>
        <v>4.6535254854388808E-2</v>
      </c>
      <c r="AP17" s="69">
        <f>'RD T1'!E132</f>
        <v>0.15201458976363696</v>
      </c>
      <c r="AQ17" s="69">
        <f t="shared" si="36"/>
        <v>0.19854984461802577</v>
      </c>
      <c r="AS17" t="str">
        <f t="shared" si="37"/>
        <v>34 Culture, media and sports occupations</v>
      </c>
      <c r="AT17" s="69">
        <v>0.35566474780021901</v>
      </c>
      <c r="AU17" s="69">
        <v>0.33878284370616962</v>
      </c>
      <c r="AV17" s="69">
        <v>0.35120918243417959</v>
      </c>
      <c r="AW17" s="69">
        <v>0.28186695480806395</v>
      </c>
      <c r="AX17" s="69">
        <v>0.2908125059398064</v>
      </c>
      <c r="AY17" s="69"/>
      <c r="AZ17" s="69">
        <f t="shared" si="38"/>
        <v>-6.0396676494373192E-2</v>
      </c>
      <c r="BA17" s="69">
        <f>'RD T1'!E161</f>
        <v>0.13734056341528078</v>
      </c>
      <c r="BB17" s="69">
        <f t="shared" si="39"/>
        <v>7.6943886920907589E-2</v>
      </c>
      <c r="BD17" t="str">
        <f t="shared" si="40"/>
        <v>34 Culture, media and sports occupations</v>
      </c>
      <c r="BE17" s="69">
        <v>0.93220400086518096</v>
      </c>
      <c r="BF17" s="69">
        <v>0.99168717224780645</v>
      </c>
      <c r="BG17" s="69">
        <v>1.0218261505412543</v>
      </c>
      <c r="BH17" s="69">
        <v>0.85796302781427314</v>
      </c>
      <c r="BI17" s="69">
        <v>0.95066400195566869</v>
      </c>
      <c r="BJ17" s="69"/>
      <c r="BK17" s="69">
        <f t="shared" si="41"/>
        <v>-7.1162148585585561E-2</v>
      </c>
      <c r="BL17" s="69">
        <f>'RD T1'!E190</f>
        <v>0.35515365134968657</v>
      </c>
      <c r="BM17" s="69">
        <f t="shared" si="42"/>
        <v>0.28399150276410101</v>
      </c>
      <c r="BO17" t="str">
        <f t="shared" si="43"/>
        <v>34 Culture, media and sports occupations</v>
      </c>
      <c r="BP17" s="69">
        <v>0.53355194708573006</v>
      </c>
      <c r="BQ17" s="69">
        <v>0.52824929463392567</v>
      </c>
      <c r="BR17" s="69">
        <v>0.47424364079211345</v>
      </c>
      <c r="BS17" s="69">
        <v>0.374813241026274</v>
      </c>
      <c r="BT17" s="69">
        <v>0.28593272278781223</v>
      </c>
      <c r="BU17" s="69"/>
      <c r="BV17" s="69">
        <f t="shared" si="44"/>
        <v>-0.18831091800430122</v>
      </c>
      <c r="BW17" s="69">
        <f>'RD T1'!E219</f>
        <v>0.13560030708945017</v>
      </c>
      <c r="BX17" s="69">
        <f t="shared" si="45"/>
        <v>-5.2710610914851047E-2</v>
      </c>
      <c r="BZ17" t="str">
        <f t="shared" si="46"/>
        <v>34 Culture, media and sports occupations</v>
      </c>
      <c r="CA17" s="69">
        <v>0.38174054181865447</v>
      </c>
      <c r="CB17" s="69">
        <v>0.34183785679212553</v>
      </c>
      <c r="CC17" s="69">
        <v>0.33759334907834521</v>
      </c>
      <c r="CD17" s="69">
        <v>0.20785140214859085</v>
      </c>
      <c r="CE17" s="69">
        <v>0.11017722464353551</v>
      </c>
      <c r="CF17" s="69"/>
      <c r="CG17" s="69">
        <f t="shared" si="47"/>
        <v>-0.22741612443480969</v>
      </c>
      <c r="CH17" s="69">
        <f>'RD T1'!E248</f>
        <v>6.6544023617201742E-2</v>
      </c>
      <c r="CI17" s="69">
        <f t="shared" si="48"/>
        <v>-0.16087210081760794</v>
      </c>
      <c r="CK17" t="str">
        <f t="shared" si="49"/>
        <v>34 Culture, media and sports occupations</v>
      </c>
      <c r="CL17" s="69">
        <v>0.19472618419402793</v>
      </c>
      <c r="CM17" s="69">
        <v>0.19738395326282382</v>
      </c>
      <c r="CN17" s="69">
        <v>0.21342104717922028</v>
      </c>
      <c r="CO17" s="69">
        <v>0.1299234201947928</v>
      </c>
      <c r="CP17" s="69">
        <v>0.10433766331941154</v>
      </c>
      <c r="CQ17" s="69"/>
      <c r="CR17" s="69">
        <f t="shared" si="50"/>
        <v>-0.10908338385980874</v>
      </c>
      <c r="CS17" s="69">
        <f>'RD T1'!E277</f>
        <v>4.7901699733808235E-2</v>
      </c>
      <c r="CT17" s="69">
        <f t="shared" si="51"/>
        <v>-6.1181684126000509E-2</v>
      </c>
    </row>
    <row r="18" spans="1:98" x14ac:dyDescent="0.2">
      <c r="A18" s="10" t="str">
        <f>name!D14</f>
        <v>35 Business and public service associate professionals</v>
      </c>
      <c r="B18" s="69">
        <v>0.19243896717469677</v>
      </c>
      <c r="C18" s="69">
        <v>0.27965089598281223</v>
      </c>
      <c r="D18" s="69">
        <v>0.25898007770469905</v>
      </c>
      <c r="E18" s="69">
        <v>0.34088092790901386</v>
      </c>
      <c r="F18" s="69">
        <v>0.55176729008358882</v>
      </c>
      <c r="G18" s="11"/>
      <c r="H18" s="69">
        <f t="shared" si="26"/>
        <v>0.29278721237888977</v>
      </c>
      <c r="I18" s="69">
        <f>'RD T1'!E46</f>
        <v>0.18354493824954671</v>
      </c>
      <c r="J18" s="69">
        <f t="shared" si="27"/>
        <v>0.47633215062843648</v>
      </c>
      <c r="L18" t="str">
        <f t="shared" si="28"/>
        <v>35 Business and public service associate professionals</v>
      </c>
      <c r="M18" s="69">
        <v>1.8676771085726775</v>
      </c>
      <c r="N18" s="69">
        <v>2.6893520214291708</v>
      </c>
      <c r="O18" s="69">
        <v>2.6152935639864507</v>
      </c>
      <c r="P18" s="69">
        <v>3.2917422916306713</v>
      </c>
      <c r="Q18" s="69">
        <v>4.8967879774125196</v>
      </c>
      <c r="R18" s="11"/>
      <c r="S18" s="69">
        <f t="shared" si="29"/>
        <v>2.2814944134260688</v>
      </c>
      <c r="T18" s="69">
        <f>'RD T1'!E75</f>
        <v>1.7708714976251863</v>
      </c>
      <c r="U18" s="69">
        <f t="shared" si="30"/>
        <v>4.0523659110512549</v>
      </c>
      <c r="W18" t="str">
        <f t="shared" si="31"/>
        <v>35 Business and public service associate professionals</v>
      </c>
      <c r="X18" s="69">
        <v>4.6492753224202277</v>
      </c>
      <c r="Y18" s="69">
        <v>4.713863496989128</v>
      </c>
      <c r="Z18" s="69">
        <v>5.2258526941085197</v>
      </c>
      <c r="AA18" s="69">
        <v>5.2938193657398145</v>
      </c>
      <c r="AB18" s="69">
        <v>5.6851675238003434</v>
      </c>
      <c r="AC18" s="69"/>
      <c r="AD18" s="69">
        <f t="shared" si="32"/>
        <v>0.45931482969182369</v>
      </c>
      <c r="AE18" s="69">
        <f>'RD T1'!E104</f>
        <v>2.7887932816832768</v>
      </c>
      <c r="AF18" s="69">
        <f t="shared" si="33"/>
        <v>3.2481081113751005</v>
      </c>
      <c r="AH18" t="str">
        <f t="shared" si="34"/>
        <v>35 Business and public service associate professionals</v>
      </c>
      <c r="AI18" s="69">
        <v>1.2776873051642927</v>
      </c>
      <c r="AJ18" s="69">
        <v>1.3033131667249753</v>
      </c>
      <c r="AK18" s="69">
        <v>1.510333932961061</v>
      </c>
      <c r="AL18" s="69">
        <v>1.5413343952008436</v>
      </c>
      <c r="AM18" s="69">
        <v>1.7352698761612795</v>
      </c>
      <c r="AN18" s="69"/>
      <c r="AO18" s="69">
        <f t="shared" si="35"/>
        <v>0.22493594320021848</v>
      </c>
      <c r="AP18" s="69">
        <f>'RD T1'!E133</f>
        <v>0.79051760985067188</v>
      </c>
      <c r="AQ18" s="69">
        <f t="shared" si="36"/>
        <v>1.0154535530508904</v>
      </c>
      <c r="AS18" t="str">
        <f t="shared" si="37"/>
        <v>35 Business and public service associate professionals</v>
      </c>
      <c r="AT18" s="69">
        <v>1.2099269832512962</v>
      </c>
      <c r="AU18" s="69">
        <v>1.2058614586839675</v>
      </c>
      <c r="AV18" s="69">
        <v>1.3417123166614058</v>
      </c>
      <c r="AW18" s="69">
        <v>1.3676975007204659</v>
      </c>
      <c r="AX18" s="69">
        <v>1.5376200810833498</v>
      </c>
      <c r="AY18" s="69"/>
      <c r="AZ18" s="69">
        <f t="shared" si="38"/>
        <v>0.19590776442194402</v>
      </c>
      <c r="BA18" s="69">
        <f>'RD T1'!E162</f>
        <v>0.67827199588089004</v>
      </c>
      <c r="BB18" s="69">
        <f t="shared" si="39"/>
        <v>0.87417976030283406</v>
      </c>
      <c r="BD18" t="str">
        <f t="shared" si="40"/>
        <v>35 Business and public service associate professionals</v>
      </c>
      <c r="BE18" s="69">
        <v>3.3587985804388794</v>
      </c>
      <c r="BF18" s="69">
        <v>3.8530984396098753</v>
      </c>
      <c r="BG18" s="69">
        <v>3.8929530728879618</v>
      </c>
      <c r="BH18" s="69">
        <v>3.8594354363290355</v>
      </c>
      <c r="BI18" s="69">
        <v>3.8751490656266148</v>
      </c>
      <c r="BJ18" s="69"/>
      <c r="BK18" s="69">
        <f t="shared" si="41"/>
        <v>-1.780400726134701E-2</v>
      </c>
      <c r="BL18" s="69">
        <f>'RD T1'!E191</f>
        <v>1.613228145168621</v>
      </c>
      <c r="BM18" s="69">
        <f t="shared" si="42"/>
        <v>1.595424137907274</v>
      </c>
      <c r="BO18" t="str">
        <f t="shared" si="43"/>
        <v>35 Business and public service associate professionals</v>
      </c>
      <c r="BP18" s="69">
        <v>2.997771984167561</v>
      </c>
      <c r="BQ18" s="69">
        <v>3.2534909106909193</v>
      </c>
      <c r="BR18" s="69">
        <v>3.0075346948239079</v>
      </c>
      <c r="BS18" s="69">
        <v>2.949579398598325</v>
      </c>
      <c r="BT18" s="69">
        <v>2.532071621984453</v>
      </c>
      <c r="BU18" s="69"/>
      <c r="BV18" s="69">
        <f t="shared" si="44"/>
        <v>-0.47546307283945488</v>
      </c>
      <c r="BW18" s="69">
        <f>'RD T1'!E220</f>
        <v>1.1732138544926272</v>
      </c>
      <c r="BX18" s="69">
        <f t="shared" si="45"/>
        <v>0.69775078165317228</v>
      </c>
      <c r="BZ18" t="str">
        <f t="shared" si="46"/>
        <v>35 Business and public service associate professionals</v>
      </c>
      <c r="CA18" s="69">
        <v>1.804020353827662</v>
      </c>
      <c r="CB18" s="69">
        <v>1.8308910879693294</v>
      </c>
      <c r="CC18" s="69">
        <v>1.7975545291353165</v>
      </c>
      <c r="CD18" s="69">
        <v>1.4649450133736646</v>
      </c>
      <c r="CE18" s="69">
        <v>0.92522183885632403</v>
      </c>
      <c r="CF18" s="69"/>
      <c r="CG18" s="69">
        <f t="shared" si="47"/>
        <v>-0.87233269027899252</v>
      </c>
      <c r="CH18" s="69">
        <f>'RD T1'!E249</f>
        <v>0.48620395024123764</v>
      </c>
      <c r="CI18" s="69">
        <f t="shared" si="48"/>
        <v>-0.38612874003775488</v>
      </c>
      <c r="CK18" t="str">
        <f t="shared" si="49"/>
        <v>35 Business and public service associate professionals</v>
      </c>
      <c r="CL18" s="69">
        <v>0.59458454207953382</v>
      </c>
      <c r="CM18" s="69">
        <v>0.58859727468714085</v>
      </c>
      <c r="CN18" s="69">
        <v>0.68192323162548163</v>
      </c>
      <c r="CO18" s="69">
        <v>0.44030009195860315</v>
      </c>
      <c r="CP18" s="69">
        <v>0.38954439227832238</v>
      </c>
      <c r="CQ18" s="69"/>
      <c r="CR18" s="69">
        <f t="shared" si="50"/>
        <v>-0.29237883934715925</v>
      </c>
      <c r="CS18" s="69">
        <f>'RD T1'!E278</f>
        <v>0.14930239948478857</v>
      </c>
      <c r="CT18" s="69">
        <f t="shared" si="51"/>
        <v>-0.14307643986237067</v>
      </c>
    </row>
    <row r="19" spans="1:98" x14ac:dyDescent="0.2">
      <c r="A19" s="10" t="str">
        <f>name!D15</f>
        <v>41 Administrative occupations</v>
      </c>
      <c r="B19" s="69">
        <v>0.14641778802910868</v>
      </c>
      <c r="C19" s="69">
        <v>0.19454681002638591</v>
      </c>
      <c r="D19" s="69">
        <v>0.20564906566775587</v>
      </c>
      <c r="E19" s="69">
        <v>0.28669996809625359</v>
      </c>
      <c r="F19" s="69">
        <v>0.4918228003623123</v>
      </c>
      <c r="G19" s="11"/>
      <c r="H19" s="69">
        <f t="shared" si="26"/>
        <v>0.28617373469455643</v>
      </c>
      <c r="I19" s="69">
        <f>'RD T1'!E47</f>
        <v>0.1717335957188742</v>
      </c>
      <c r="J19" s="69">
        <f t="shared" si="27"/>
        <v>0.45790733041343062</v>
      </c>
      <c r="L19" t="str">
        <f t="shared" si="28"/>
        <v>41 Administrative occupations</v>
      </c>
      <c r="M19" s="69">
        <v>1.4449206270594965</v>
      </c>
      <c r="N19" s="69">
        <v>2.0260682152481615</v>
      </c>
      <c r="O19" s="69">
        <v>2.1818769078642894</v>
      </c>
      <c r="P19" s="69">
        <v>2.9811554738134145</v>
      </c>
      <c r="Q19" s="69">
        <v>4.5456015541611858</v>
      </c>
      <c r="R19" s="11"/>
      <c r="S19" s="69">
        <f t="shared" si="29"/>
        <v>2.3637246462968964</v>
      </c>
      <c r="T19" s="69">
        <f>'RD T1'!E76</f>
        <v>1.728172020567347</v>
      </c>
      <c r="U19" s="69">
        <f t="shared" si="30"/>
        <v>4.0918966668642431</v>
      </c>
      <c r="W19" t="str">
        <f t="shared" si="31"/>
        <v>41 Administrative occupations</v>
      </c>
      <c r="X19" s="69">
        <v>5.7058926435060062</v>
      </c>
      <c r="Y19" s="69">
        <v>5.4803650402938668</v>
      </c>
      <c r="Z19" s="69">
        <v>6.5600355065920573</v>
      </c>
      <c r="AA19" s="69">
        <v>7.5479369020978249</v>
      </c>
      <c r="AB19" s="69">
        <v>9.2104666759044846</v>
      </c>
      <c r="AC19" s="69"/>
      <c r="AD19" s="69">
        <f t="shared" si="32"/>
        <v>2.6504311693124274</v>
      </c>
      <c r="AE19" s="69">
        <f>'RD T1'!E105</f>
        <v>4.5313309665096915</v>
      </c>
      <c r="AF19" s="69">
        <f t="shared" si="33"/>
        <v>7.1817621358221189</v>
      </c>
      <c r="AH19" t="str">
        <f t="shared" si="34"/>
        <v>41 Administrative occupations</v>
      </c>
      <c r="AI19" s="69">
        <v>2.0614954781891286</v>
      </c>
      <c r="AJ19" s="69">
        <v>2.0196630554994472</v>
      </c>
      <c r="AK19" s="69">
        <v>2.4649837661756955</v>
      </c>
      <c r="AL19" s="69">
        <v>2.7342853258327873</v>
      </c>
      <c r="AM19" s="69">
        <v>3.3176821392571596</v>
      </c>
      <c r="AN19" s="69"/>
      <c r="AO19" s="69">
        <f t="shared" si="35"/>
        <v>0.85269837308146412</v>
      </c>
      <c r="AP19" s="69">
        <f>'RD T1'!E134</f>
        <v>1.7420664743419967</v>
      </c>
      <c r="AQ19" s="69">
        <f t="shared" si="36"/>
        <v>2.5947648474234608</v>
      </c>
      <c r="AS19" t="str">
        <f t="shared" si="37"/>
        <v>41 Administrative occupations</v>
      </c>
      <c r="AT19" s="69">
        <v>2.08642786511124</v>
      </c>
      <c r="AU19" s="69">
        <v>1.9626213534688468</v>
      </c>
      <c r="AV19" s="69">
        <v>2.3684777737346914</v>
      </c>
      <c r="AW19" s="69">
        <v>2.5379019637440514</v>
      </c>
      <c r="AX19" s="69">
        <v>3.0152822448641565</v>
      </c>
      <c r="AY19" s="69"/>
      <c r="AZ19" s="69">
        <f t="shared" si="38"/>
        <v>0.64680447112946515</v>
      </c>
      <c r="BA19" s="69">
        <f>'RD T1'!E163</f>
        <v>1.4815604663299855</v>
      </c>
      <c r="BB19" s="69">
        <f t="shared" si="39"/>
        <v>2.1283649374594509</v>
      </c>
      <c r="BD19" t="str">
        <f t="shared" si="40"/>
        <v>41 Administrative occupations</v>
      </c>
      <c r="BE19" s="69">
        <v>6.5890232265427748</v>
      </c>
      <c r="BF19" s="69">
        <v>6.7900589374215032</v>
      </c>
      <c r="BG19" s="69">
        <v>6.8486875556202076</v>
      </c>
      <c r="BH19" s="69">
        <v>7.0248152692280161</v>
      </c>
      <c r="BI19" s="69">
        <v>6.5175135449240287</v>
      </c>
      <c r="BJ19" s="69"/>
      <c r="BK19" s="69">
        <f t="shared" si="41"/>
        <v>-0.33117401069617891</v>
      </c>
      <c r="BL19" s="69">
        <f>'RD T1'!E192</f>
        <v>3.1512406557376171</v>
      </c>
      <c r="BM19" s="69">
        <f t="shared" si="42"/>
        <v>2.8200666450414382</v>
      </c>
      <c r="BO19" t="str">
        <f t="shared" si="43"/>
        <v>41 Administrative occupations</v>
      </c>
      <c r="BP19" s="69">
        <v>8.4720028616942322</v>
      </c>
      <c r="BQ19" s="69">
        <v>8.346739923967883</v>
      </c>
      <c r="BR19" s="69">
        <v>7.6160419497707004</v>
      </c>
      <c r="BS19" s="69">
        <v>7.7536052558569954</v>
      </c>
      <c r="BT19" s="69">
        <v>5.8783864954788232</v>
      </c>
      <c r="BU19" s="69"/>
      <c r="BV19" s="69">
        <f t="shared" si="44"/>
        <v>-1.7376554542918772</v>
      </c>
      <c r="BW19" s="69">
        <f>'RD T1'!E221</f>
        <v>3.2562870407029849</v>
      </c>
      <c r="BX19" s="69">
        <f t="shared" si="45"/>
        <v>1.5186315864111077</v>
      </c>
      <c r="BZ19" t="str">
        <f t="shared" si="46"/>
        <v>41 Administrative occupations</v>
      </c>
      <c r="CA19" s="69">
        <v>4.5019691412151097</v>
      </c>
      <c r="CB19" s="69">
        <v>3.9414513085727143</v>
      </c>
      <c r="CC19" s="69">
        <v>3.5842169378851003</v>
      </c>
      <c r="CD19" s="69">
        <v>2.780207114426763</v>
      </c>
      <c r="CE19" s="69">
        <v>1.0371141351454638</v>
      </c>
      <c r="CF19" s="69"/>
      <c r="CG19" s="69">
        <f t="shared" si="47"/>
        <v>-2.5471028027396363</v>
      </c>
      <c r="CH19" s="69">
        <f>'RD T1'!E250</f>
        <v>0.85942578830017946</v>
      </c>
      <c r="CI19" s="69">
        <f t="shared" si="48"/>
        <v>-1.6876770144394568</v>
      </c>
      <c r="CK19" t="str">
        <f t="shared" si="49"/>
        <v>41 Administrative occupations</v>
      </c>
      <c r="CL19" s="69">
        <v>1.6777704359580188</v>
      </c>
      <c r="CM19" s="69">
        <v>1.3461022340328221</v>
      </c>
      <c r="CN19" s="69">
        <v>1.4954248459911459</v>
      </c>
      <c r="CO19" s="69">
        <v>1.0616991880581703</v>
      </c>
      <c r="CP19" s="69">
        <v>0.76717343763653612</v>
      </c>
      <c r="CQ19" s="69"/>
      <c r="CR19" s="69">
        <f t="shared" si="50"/>
        <v>-0.72825140835460977</v>
      </c>
      <c r="CS19" s="69">
        <f>'RD T1'!E279</f>
        <v>0.33299927569153387</v>
      </c>
      <c r="CT19" s="69">
        <f t="shared" si="51"/>
        <v>-0.39525213266307591</v>
      </c>
    </row>
    <row r="20" spans="1:98" x14ac:dyDescent="0.2">
      <c r="A20" s="10" t="str">
        <f>name!D16</f>
        <v>42 Secretarial and related occupations</v>
      </c>
      <c r="B20" s="69">
        <v>1.255861264871049E-2</v>
      </c>
      <c r="C20" s="69">
        <v>1.4726019474471615E-2</v>
      </c>
      <c r="D20" s="69">
        <v>1.7359702095780628E-2</v>
      </c>
      <c r="E20" s="69">
        <v>2.6675438661112973E-2</v>
      </c>
      <c r="F20" s="69">
        <v>4.8122389806438563E-2</v>
      </c>
      <c r="G20" s="11"/>
      <c r="H20" s="69">
        <f t="shared" si="26"/>
        <v>3.0762687710657936E-2</v>
      </c>
      <c r="I20" s="69">
        <f>'RD T1'!E48</f>
        <v>1.9331694962700277E-2</v>
      </c>
      <c r="J20" s="69">
        <f t="shared" si="27"/>
        <v>5.0094382673358209E-2</v>
      </c>
      <c r="L20" t="str">
        <f t="shared" si="28"/>
        <v>42 Secretarial and related occupations</v>
      </c>
      <c r="M20" s="69">
        <v>0.2398059671161851</v>
      </c>
      <c r="N20" s="69">
        <v>0.30305155029273789</v>
      </c>
      <c r="O20" s="69">
        <v>0.34486426759888678</v>
      </c>
      <c r="P20" s="69">
        <v>0.44424230655827618</v>
      </c>
      <c r="Q20" s="69">
        <v>0.4408150905183168</v>
      </c>
      <c r="R20" s="11"/>
      <c r="S20" s="69">
        <f t="shared" si="29"/>
        <v>9.5950822919430023E-2</v>
      </c>
      <c r="T20" s="69">
        <f>'RD T1'!E77</f>
        <v>0.23461401024982326</v>
      </c>
      <c r="U20" s="69">
        <f t="shared" si="30"/>
        <v>0.33056483316925328</v>
      </c>
      <c r="W20" t="str">
        <f t="shared" si="31"/>
        <v>42 Secretarial and related occupations</v>
      </c>
      <c r="X20" s="69">
        <v>0.92800245920891067</v>
      </c>
      <c r="Y20" s="69">
        <v>0.85502336611619323</v>
      </c>
      <c r="Z20" s="69">
        <v>1.0362463690589805</v>
      </c>
      <c r="AA20" s="69">
        <v>1.260996217618082</v>
      </c>
      <c r="AB20" s="69">
        <v>1.6578428457870413</v>
      </c>
      <c r="AC20" s="69"/>
      <c r="AD20" s="69">
        <f t="shared" si="32"/>
        <v>0.62159647672806084</v>
      </c>
      <c r="AE20" s="69">
        <f>'RD T1'!E106</f>
        <v>0.87134683458156437</v>
      </c>
      <c r="AF20" s="69">
        <f t="shared" si="33"/>
        <v>1.4929433113096251</v>
      </c>
      <c r="AH20" t="str">
        <f t="shared" si="34"/>
        <v>42 Secretarial and related occupations</v>
      </c>
      <c r="AI20" s="69">
        <v>0.43194407156303305</v>
      </c>
      <c r="AJ20" s="69">
        <v>0.39213075433629646</v>
      </c>
      <c r="AK20" s="69">
        <v>0.49034600929207478</v>
      </c>
      <c r="AL20" s="69">
        <v>0.5125344965716625</v>
      </c>
      <c r="AM20" s="69">
        <v>0.51124180968847277</v>
      </c>
      <c r="AN20" s="69"/>
      <c r="AO20" s="69">
        <f t="shared" si="35"/>
        <v>2.089580039639799E-2</v>
      </c>
      <c r="AP20" s="69">
        <f>'RD T1'!E135</f>
        <v>0.3142300633032647</v>
      </c>
      <c r="AQ20" s="69">
        <f t="shared" si="36"/>
        <v>0.33512586369966268</v>
      </c>
      <c r="AS20" t="str">
        <f t="shared" si="37"/>
        <v>42 Secretarial and related occupations</v>
      </c>
      <c r="AT20" s="69">
        <v>0.37703323933475952</v>
      </c>
      <c r="AU20" s="69">
        <v>0.31055371431951884</v>
      </c>
      <c r="AV20" s="69">
        <v>0.38637479922440537</v>
      </c>
      <c r="AW20" s="69">
        <v>0.39681939687057771</v>
      </c>
      <c r="AX20" s="69">
        <v>0.40493154740126552</v>
      </c>
      <c r="AY20" s="69"/>
      <c r="AZ20" s="69">
        <f t="shared" si="38"/>
        <v>1.8556748176860149E-2</v>
      </c>
      <c r="BA20" s="69">
        <f>'RD T1'!E164</f>
        <v>0.22747813884737694</v>
      </c>
      <c r="BB20" s="69">
        <f t="shared" si="39"/>
        <v>0.24603488702423709</v>
      </c>
      <c r="BD20" t="str">
        <f t="shared" si="40"/>
        <v>42 Secretarial and related occupations</v>
      </c>
      <c r="BE20" s="69">
        <v>1.4213148635999797</v>
      </c>
      <c r="BF20" s="69">
        <v>1.3493694632180318</v>
      </c>
      <c r="BG20" s="69">
        <v>1.2468871294130275</v>
      </c>
      <c r="BH20" s="69">
        <v>1.2022067487224222</v>
      </c>
      <c r="BI20" s="69">
        <v>0.37344071572240767</v>
      </c>
      <c r="BJ20" s="69"/>
      <c r="BK20" s="69">
        <f t="shared" si="41"/>
        <v>-0.87344641369061982</v>
      </c>
      <c r="BL20" s="69">
        <f>'RD T1'!E193</f>
        <v>0.44770189779353003</v>
      </c>
      <c r="BM20" s="69">
        <f t="shared" si="42"/>
        <v>-0.42574451589708978</v>
      </c>
      <c r="BO20" t="str">
        <f t="shared" si="43"/>
        <v>42 Secretarial and related occupations</v>
      </c>
      <c r="BP20" s="69">
        <v>2.0831680723560257</v>
      </c>
      <c r="BQ20" s="69">
        <v>1.7595642268839757</v>
      </c>
      <c r="BR20" s="69">
        <v>1.4638861158491339</v>
      </c>
      <c r="BS20" s="69">
        <v>1.1013422269600008</v>
      </c>
      <c r="BT20" s="69">
        <v>0.28913932962455546</v>
      </c>
      <c r="BU20" s="69"/>
      <c r="BV20" s="69">
        <f t="shared" si="44"/>
        <v>-1.1747467862245784</v>
      </c>
      <c r="BW20" s="69">
        <f>'RD T1'!E222</f>
        <v>0.40009742495257</v>
      </c>
      <c r="BX20" s="69">
        <f t="shared" si="45"/>
        <v>-0.77464936127200845</v>
      </c>
      <c r="BZ20" t="str">
        <f t="shared" si="46"/>
        <v>42 Secretarial and related occupations</v>
      </c>
      <c r="CA20" s="69">
        <v>1.6669782043220449</v>
      </c>
      <c r="CB20" s="69">
        <v>1.5112473159613691</v>
      </c>
      <c r="CC20" s="69">
        <v>1.2598721734858445</v>
      </c>
      <c r="CD20" s="69">
        <v>0.9435585637709567</v>
      </c>
      <c r="CE20" s="69">
        <v>0.19888826671174889</v>
      </c>
      <c r="CF20" s="69"/>
      <c r="CG20" s="69">
        <f t="shared" si="47"/>
        <v>-1.0609839067740956</v>
      </c>
      <c r="CH20" s="69">
        <f>'RD T1'!E251</f>
        <v>0.306313641983611</v>
      </c>
      <c r="CI20" s="69">
        <f t="shared" si="48"/>
        <v>-0.7546702647904846</v>
      </c>
      <c r="CK20" t="str">
        <f t="shared" si="49"/>
        <v>42 Secretarial and related occupations</v>
      </c>
      <c r="CL20" s="69">
        <v>0.53230897643597441</v>
      </c>
      <c r="CM20" s="69">
        <v>0.45319962725590562</v>
      </c>
      <c r="CN20" s="69">
        <v>0.5208119037571467</v>
      </c>
      <c r="CO20" s="69">
        <v>0.42829836569368629</v>
      </c>
      <c r="CP20" s="69">
        <v>0.34530512820655157</v>
      </c>
      <c r="CQ20" s="69"/>
      <c r="CR20" s="69">
        <f t="shared" si="50"/>
        <v>-0.17550677555059513</v>
      </c>
      <c r="CS20" s="69">
        <f>'RD T1'!E280</f>
        <v>0.1702561909518894</v>
      </c>
      <c r="CT20" s="69">
        <f t="shared" si="51"/>
        <v>-5.2505845987057265E-3</v>
      </c>
    </row>
    <row r="21" spans="1:98" x14ac:dyDescent="0.2">
      <c r="A21" s="10" t="str">
        <f>name!D17</f>
        <v>51 Skilled agricultural and related trades</v>
      </c>
      <c r="B21" s="69">
        <v>1.5297362230018773E-2</v>
      </c>
      <c r="C21" s="69">
        <v>2.4610763275594062E-2</v>
      </c>
      <c r="D21" s="69">
        <v>2.2060449529754438E-2</v>
      </c>
      <c r="E21" s="69">
        <v>2.5777277198622724E-2</v>
      </c>
      <c r="F21" s="69">
        <v>3.6647944550905025E-2</v>
      </c>
      <c r="G21" s="11"/>
      <c r="H21" s="69">
        <f t="shared" si="26"/>
        <v>1.4587495021150587E-2</v>
      </c>
      <c r="I21" s="69">
        <f>'RD T1'!E49</f>
        <v>1.8377264167141111E-2</v>
      </c>
      <c r="J21" s="69">
        <f t="shared" si="27"/>
        <v>3.2964759188291698E-2</v>
      </c>
      <c r="L21" t="str">
        <f t="shared" si="28"/>
        <v>51 Skilled agricultural and related trades</v>
      </c>
      <c r="M21" s="69">
        <v>0.12634522208996976</v>
      </c>
      <c r="N21" s="69">
        <v>0.11801396979846607</v>
      </c>
      <c r="O21" s="69">
        <v>0.10058646917913627</v>
      </c>
      <c r="P21" s="69">
        <v>0.11585503540072094</v>
      </c>
      <c r="Q21" s="69">
        <v>0.1704664304765143</v>
      </c>
      <c r="R21" s="11"/>
      <c r="S21" s="69">
        <f t="shared" si="29"/>
        <v>6.9879961297378029E-2</v>
      </c>
      <c r="T21" s="69">
        <f>'RD T1'!E78</f>
        <v>6.3927360685639478E-2</v>
      </c>
      <c r="U21" s="69">
        <f t="shared" si="30"/>
        <v>0.13380732198301751</v>
      </c>
      <c r="W21" t="str">
        <f t="shared" si="31"/>
        <v>51 Skilled agricultural and related trades</v>
      </c>
      <c r="X21" s="69">
        <v>1.0349518815073087</v>
      </c>
      <c r="Y21" s="69">
        <v>0.94653002472414738</v>
      </c>
      <c r="Z21" s="69">
        <v>0.92029880205875281</v>
      </c>
      <c r="AA21" s="69">
        <v>1.048261130691494</v>
      </c>
      <c r="AB21" s="69">
        <v>1.4019506569165334</v>
      </c>
      <c r="AC21" s="69"/>
      <c r="AD21" s="69">
        <f t="shared" si="32"/>
        <v>0.48165185485778061</v>
      </c>
      <c r="AE21" s="69">
        <f>'RD T1'!E107</f>
        <v>0.77130473800024912</v>
      </c>
      <c r="AF21" s="69">
        <f t="shared" si="33"/>
        <v>1.2529565928580297</v>
      </c>
      <c r="AH21" t="str">
        <f t="shared" si="34"/>
        <v>51 Skilled agricultural and related trades</v>
      </c>
      <c r="AI21" s="69">
        <v>0.37574627146605533</v>
      </c>
      <c r="AJ21" s="69">
        <v>0.34139001669097319</v>
      </c>
      <c r="AK21" s="69">
        <v>0.32548457750526938</v>
      </c>
      <c r="AL21" s="69">
        <v>0.36645497667221977</v>
      </c>
      <c r="AM21" s="69">
        <v>0.4648802014408614</v>
      </c>
      <c r="AN21" s="69"/>
      <c r="AO21" s="69">
        <f t="shared" si="35"/>
        <v>0.13939562393559202</v>
      </c>
      <c r="AP21" s="69">
        <f>'RD T1'!E136</f>
        <v>0.27589991588901952</v>
      </c>
      <c r="AQ21" s="69">
        <f t="shared" si="36"/>
        <v>0.41529553982461154</v>
      </c>
      <c r="AS21" t="str">
        <f t="shared" si="37"/>
        <v>51 Skilled agricultural and related trades</v>
      </c>
      <c r="AT21" s="69">
        <v>0.78169396278478254</v>
      </c>
      <c r="AU21" s="69">
        <v>0.63618965639181357</v>
      </c>
      <c r="AV21" s="69">
        <v>0.5280294605599779</v>
      </c>
      <c r="AW21" s="69">
        <v>0.58657040244018388</v>
      </c>
      <c r="AX21" s="69">
        <v>0.77360234692058394</v>
      </c>
      <c r="AY21" s="69"/>
      <c r="AZ21" s="69">
        <f t="shared" si="38"/>
        <v>0.24557288636060604</v>
      </c>
      <c r="BA21" s="69">
        <f>'RD T1'!E165</f>
        <v>0.40183946176652025</v>
      </c>
      <c r="BB21" s="69">
        <f t="shared" si="39"/>
        <v>0.64741234812712634</v>
      </c>
      <c r="BD21" t="str">
        <f t="shared" si="40"/>
        <v>51 Skilled agricultural and related trades</v>
      </c>
      <c r="BE21" s="69">
        <v>1.2277050718234319</v>
      </c>
      <c r="BF21" s="69">
        <v>1.1672346578160882</v>
      </c>
      <c r="BG21" s="69">
        <v>0.88585583897208675</v>
      </c>
      <c r="BH21" s="69">
        <v>0.90130764451173306</v>
      </c>
      <c r="BI21" s="69">
        <v>0.91564408169020861</v>
      </c>
      <c r="BJ21" s="69"/>
      <c r="BK21" s="69">
        <f t="shared" si="41"/>
        <v>2.978824271812186E-2</v>
      </c>
      <c r="BL21" s="69">
        <f>'RD T1'!E194</f>
        <v>0.49079855447151199</v>
      </c>
      <c r="BM21" s="69">
        <f t="shared" si="42"/>
        <v>0.52058679718963385</v>
      </c>
      <c r="BO21" t="str">
        <f t="shared" si="43"/>
        <v>51 Skilled agricultural and related trades</v>
      </c>
      <c r="BP21" s="69">
        <v>1.9705234076342035</v>
      </c>
      <c r="BQ21" s="69">
        <v>1.9508816827222848</v>
      </c>
      <c r="BR21" s="69">
        <v>1.3854696524819159</v>
      </c>
      <c r="BS21" s="69">
        <v>1.4546770928452071</v>
      </c>
      <c r="BT21" s="69">
        <v>1.3239506922327298</v>
      </c>
      <c r="BU21" s="69"/>
      <c r="BV21" s="69">
        <f t="shared" si="44"/>
        <v>-6.1518960249186128E-2</v>
      </c>
      <c r="BW21" s="69">
        <f>'RD T1'!E223</f>
        <v>0.80658937084725102</v>
      </c>
      <c r="BX21" s="69">
        <f t="shared" si="45"/>
        <v>0.74507041059806489</v>
      </c>
      <c r="BZ21" t="str">
        <f t="shared" si="46"/>
        <v>51 Skilled agricultural and related trades</v>
      </c>
      <c r="CA21" s="69">
        <v>1.5550311869967077</v>
      </c>
      <c r="CB21" s="69">
        <v>1.2284941361696122</v>
      </c>
      <c r="CC21" s="69">
        <v>1.1031773398571396</v>
      </c>
      <c r="CD21" s="69">
        <v>1.0183775993838327</v>
      </c>
      <c r="CE21" s="69">
        <v>0.94713793903464882</v>
      </c>
      <c r="CF21" s="69"/>
      <c r="CG21" s="69">
        <f t="shared" si="47"/>
        <v>-0.15603940082249079</v>
      </c>
      <c r="CH21" s="69">
        <f>'RD T1'!E252</f>
        <v>0.47014591788145088</v>
      </c>
      <c r="CI21" s="69">
        <f t="shared" si="48"/>
        <v>0.31410651705896009</v>
      </c>
      <c r="CK21" t="str">
        <f t="shared" si="49"/>
        <v>51 Skilled agricultural and related trades</v>
      </c>
      <c r="CL21" s="69">
        <v>1.8968295431081383</v>
      </c>
      <c r="CM21" s="69">
        <v>1.4522927091635645</v>
      </c>
      <c r="CN21" s="69">
        <v>1.1522290379057212</v>
      </c>
      <c r="CO21" s="69">
        <v>0.76636666987519408</v>
      </c>
      <c r="CP21" s="69">
        <v>0.28618825465330938</v>
      </c>
      <c r="CQ21" s="69"/>
      <c r="CR21" s="69">
        <f t="shared" si="50"/>
        <v>-0.86604078325241174</v>
      </c>
      <c r="CS21" s="69">
        <f>'RD T1'!E281</f>
        <v>0.23451648635720165</v>
      </c>
      <c r="CT21" s="69">
        <f t="shared" si="51"/>
        <v>-0.63152429689521006</v>
      </c>
    </row>
    <row r="22" spans="1:98" x14ac:dyDescent="0.2">
      <c r="A22" s="10" t="str">
        <f>name!D18</f>
        <v>52 Skilled metal, electrical and electronic trades</v>
      </c>
      <c r="B22" s="69">
        <v>8.8714237121533413E-3</v>
      </c>
      <c r="C22" s="69">
        <v>9.5987137680101642E-3</v>
      </c>
      <c r="D22" s="69">
        <v>6.6931693771314126E-3</v>
      </c>
      <c r="E22" s="69">
        <v>8.527275091197592E-3</v>
      </c>
      <c r="F22" s="69">
        <v>1.2574137063509178E-2</v>
      </c>
      <c r="G22" s="11"/>
      <c r="H22" s="69">
        <f t="shared" si="26"/>
        <v>5.8809676863777654E-3</v>
      </c>
      <c r="I22" s="69">
        <f>'RD T1'!E50</f>
        <v>3.9312337653260388E-3</v>
      </c>
      <c r="J22" s="69">
        <f t="shared" si="27"/>
        <v>9.8122014517038041E-3</v>
      </c>
      <c r="L22" t="str">
        <f t="shared" si="28"/>
        <v>52 Skilled metal, electrical and electronic trades</v>
      </c>
      <c r="M22" s="69">
        <v>0.24174107413173035</v>
      </c>
      <c r="N22" s="69">
        <v>0.33442931237608631</v>
      </c>
      <c r="O22" s="69">
        <v>0.24003285957920517</v>
      </c>
      <c r="P22" s="69">
        <v>0.38857717531852853</v>
      </c>
      <c r="Q22" s="69">
        <v>0.64300305203842567</v>
      </c>
      <c r="R22" s="11"/>
      <c r="S22" s="69">
        <f t="shared" si="29"/>
        <v>0.4029701924592205</v>
      </c>
      <c r="T22" s="69">
        <f>'RD T1'!E79</f>
        <v>0.20377606907846005</v>
      </c>
      <c r="U22" s="69">
        <f t="shared" si="30"/>
        <v>0.60674626153768052</v>
      </c>
      <c r="W22" t="str">
        <f t="shared" si="31"/>
        <v>52 Skilled metal, electrical and electronic trades</v>
      </c>
      <c r="X22" s="69">
        <v>0.78743737237337463</v>
      </c>
      <c r="Y22" s="69">
        <v>0.80115728485240378</v>
      </c>
      <c r="Z22" s="69">
        <v>0.64225948320189286</v>
      </c>
      <c r="AA22" s="69">
        <v>0.76803954661957075</v>
      </c>
      <c r="AB22" s="69">
        <v>0.94896329118248279</v>
      </c>
      <c r="AC22" s="69"/>
      <c r="AD22" s="69">
        <f t="shared" si="32"/>
        <v>0.30670380798058994</v>
      </c>
      <c r="AE22" s="69">
        <f>'RD T1'!E108</f>
        <v>0.39158651817475215</v>
      </c>
      <c r="AF22" s="69">
        <f t="shared" si="33"/>
        <v>0.69829032615534214</v>
      </c>
      <c r="AH22" t="str">
        <f t="shared" si="34"/>
        <v>52 Skilled metal, electrical and electronic trades</v>
      </c>
      <c r="AI22" s="69">
        <v>0.33739089420340618</v>
      </c>
      <c r="AJ22" s="69">
        <v>0.31851100214219047</v>
      </c>
      <c r="AK22" s="69">
        <v>0.26837695204546902</v>
      </c>
      <c r="AL22" s="69">
        <v>0.30047730577264525</v>
      </c>
      <c r="AM22" s="69">
        <v>0.37113610841444755</v>
      </c>
      <c r="AN22" s="69"/>
      <c r="AO22" s="69">
        <f t="shared" si="35"/>
        <v>0.10275915636897853</v>
      </c>
      <c r="AP22" s="69">
        <f>'RD T1'!E137</f>
        <v>0.13723120845755732</v>
      </c>
      <c r="AQ22" s="69">
        <f t="shared" si="36"/>
        <v>0.23999036482653585</v>
      </c>
      <c r="AS22" t="str">
        <f t="shared" si="37"/>
        <v>52 Skilled metal, electrical and electronic trades</v>
      </c>
      <c r="AT22" s="69">
        <v>1.3811124728502844</v>
      </c>
      <c r="AU22" s="69">
        <v>1.3357073664914254</v>
      </c>
      <c r="AV22" s="69">
        <v>1.1828811731021824</v>
      </c>
      <c r="AW22" s="69">
        <v>1.2341971494995401</v>
      </c>
      <c r="AX22" s="69">
        <v>1.3964193508355545</v>
      </c>
      <c r="AY22" s="69"/>
      <c r="AZ22" s="69">
        <f t="shared" si="38"/>
        <v>0.21353817773337203</v>
      </c>
      <c r="BA22" s="69">
        <f>'RD T1'!E166</f>
        <v>0.55101058891071375</v>
      </c>
      <c r="BB22" s="69">
        <f t="shared" si="39"/>
        <v>0.76454876664408578</v>
      </c>
      <c r="BD22" t="str">
        <f t="shared" si="40"/>
        <v>52 Skilled metal, electrical and electronic trades</v>
      </c>
      <c r="BE22" s="69">
        <v>6.4214167141515084</v>
      </c>
      <c r="BF22" s="69">
        <v>7.4384463817832529</v>
      </c>
      <c r="BG22" s="69">
        <v>6.2712824378786198</v>
      </c>
      <c r="BH22" s="69">
        <v>6.3208796032077288</v>
      </c>
      <c r="BI22" s="69">
        <v>6.1824355889299936</v>
      </c>
      <c r="BJ22" s="69"/>
      <c r="BK22" s="69">
        <f t="shared" si="41"/>
        <v>-8.8846848948626267E-2</v>
      </c>
      <c r="BL22" s="69">
        <f>'RD T1'!E195</f>
        <v>2.1933728317132686</v>
      </c>
      <c r="BM22" s="69">
        <f t="shared" si="42"/>
        <v>2.1045259827646423</v>
      </c>
      <c r="BO22" t="str">
        <f t="shared" si="43"/>
        <v>52 Skilled metal, electrical and electronic trades</v>
      </c>
      <c r="BP22" s="69">
        <v>4.0781968377058861</v>
      </c>
      <c r="BQ22" s="69">
        <v>4.5333662869247338</v>
      </c>
      <c r="BR22" s="69">
        <v>3.6542809011039106</v>
      </c>
      <c r="BS22" s="69">
        <v>3.7159493808793749</v>
      </c>
      <c r="BT22" s="69">
        <v>3.2682232608519506</v>
      </c>
      <c r="BU22" s="69"/>
      <c r="BV22" s="69">
        <f t="shared" si="44"/>
        <v>-0.38605764025195999</v>
      </c>
      <c r="BW22" s="69">
        <f>'RD T1'!E224</f>
        <v>1.3494583405127125</v>
      </c>
      <c r="BX22" s="69">
        <f t="shared" si="45"/>
        <v>0.96340070026075253</v>
      </c>
      <c r="BZ22" t="str">
        <f t="shared" si="46"/>
        <v>52 Skilled metal, electrical and electronic trades</v>
      </c>
      <c r="CA22" s="69">
        <v>2.1787748200873964</v>
      </c>
      <c r="CB22" s="69">
        <v>2.0661134630918436</v>
      </c>
      <c r="CC22" s="69">
        <v>1.8261913264019434</v>
      </c>
      <c r="CD22" s="69">
        <v>1.501504028417795</v>
      </c>
      <c r="CE22" s="69">
        <v>0.81999618819428766</v>
      </c>
      <c r="CF22" s="69"/>
      <c r="CG22" s="69">
        <f t="shared" si="47"/>
        <v>-1.0061951382076557</v>
      </c>
      <c r="CH22" s="69">
        <f>'RD T1'!E253</f>
        <v>0.46000668085465346</v>
      </c>
      <c r="CI22" s="69">
        <f t="shared" si="48"/>
        <v>-0.54618845735300225</v>
      </c>
      <c r="CK22" t="str">
        <f t="shared" si="49"/>
        <v>52 Skilled metal, electrical and electronic trades</v>
      </c>
      <c r="CL22" s="69">
        <v>1.300175576640147</v>
      </c>
      <c r="CM22" s="69">
        <v>1.193519906281902</v>
      </c>
      <c r="CN22" s="69">
        <v>0.96077167053323087</v>
      </c>
      <c r="CO22" s="69">
        <v>0.59103113801372598</v>
      </c>
      <c r="CP22" s="69">
        <v>0.35960645078551706</v>
      </c>
      <c r="CQ22" s="69"/>
      <c r="CR22" s="69">
        <f t="shared" si="50"/>
        <v>-0.60116521974771375</v>
      </c>
      <c r="CS22" s="69">
        <f>'RD T1'!E282</f>
        <v>0.1864944911054012</v>
      </c>
      <c r="CT22" s="69">
        <f t="shared" si="51"/>
        <v>-0.41467072864231258</v>
      </c>
    </row>
    <row r="23" spans="1:98" x14ac:dyDescent="0.2">
      <c r="A23" s="10" t="str">
        <f>name!D19</f>
        <v>53 Skilled construction and building trades</v>
      </c>
      <c r="B23" s="69">
        <v>4.5624215874805456E-3</v>
      </c>
      <c r="C23" s="69">
        <v>4.1755700477371189E-3</v>
      </c>
      <c r="D23" s="69">
        <v>2.6108945949349094E-3</v>
      </c>
      <c r="E23" s="69">
        <v>3.9124120267877063E-3</v>
      </c>
      <c r="F23" s="69">
        <v>4.2246594805472517E-3</v>
      </c>
      <c r="G23" s="11"/>
      <c r="H23" s="69">
        <f t="shared" si="26"/>
        <v>1.6137648856123423E-3</v>
      </c>
      <c r="I23" s="69">
        <f>'RD T1'!E51</f>
        <v>1.5534701390069875E-3</v>
      </c>
      <c r="J23" s="69">
        <f t="shared" si="27"/>
        <v>3.16723502461933E-3</v>
      </c>
      <c r="L23" t="str">
        <f t="shared" si="28"/>
        <v>53 Skilled construction and building trades</v>
      </c>
      <c r="M23" s="69">
        <v>9.6059242853315283E-2</v>
      </c>
      <c r="N23" s="69">
        <v>0.14638084183353972</v>
      </c>
      <c r="O23" s="69">
        <v>0.10247630719076392</v>
      </c>
      <c r="P23" s="69">
        <v>0.13985317159851246</v>
      </c>
      <c r="Q23" s="69">
        <v>0.20208005325969305</v>
      </c>
      <c r="R23" s="11"/>
      <c r="S23" s="69">
        <f t="shared" si="29"/>
        <v>9.9603746068929133E-2</v>
      </c>
      <c r="T23" s="69">
        <f>'RD T1'!E80</f>
        <v>6.9721120058922281E-2</v>
      </c>
      <c r="U23" s="69">
        <f t="shared" si="30"/>
        <v>0.16932486612785141</v>
      </c>
      <c r="W23" t="str">
        <f t="shared" si="31"/>
        <v>53 Skilled construction and building trades</v>
      </c>
      <c r="X23" s="69">
        <v>0.43450345864640333</v>
      </c>
      <c r="Y23" s="69">
        <v>0.43555320625670391</v>
      </c>
      <c r="Z23" s="69">
        <v>0.3481599379987696</v>
      </c>
      <c r="AA23" s="69">
        <v>0.40299845114711919</v>
      </c>
      <c r="AB23" s="69">
        <v>0.44997511847053356</v>
      </c>
      <c r="AC23" s="69"/>
      <c r="AD23" s="69">
        <f t="shared" si="32"/>
        <v>0.10181518047176397</v>
      </c>
      <c r="AE23" s="69">
        <f>'RD T1'!E109</f>
        <v>0.20455553339919164</v>
      </c>
      <c r="AF23" s="69">
        <f t="shared" si="33"/>
        <v>0.3063707138709556</v>
      </c>
      <c r="AH23" t="str">
        <f t="shared" si="34"/>
        <v>53 Skilled construction and building trades</v>
      </c>
      <c r="AI23" s="69">
        <v>0.24045006735810162</v>
      </c>
      <c r="AJ23" s="69">
        <v>0.30291546459134866</v>
      </c>
      <c r="AK23" s="69">
        <v>0.26528572062899286</v>
      </c>
      <c r="AL23" s="69">
        <v>0.30746363529357712</v>
      </c>
      <c r="AM23" s="69">
        <v>0.36108059908006063</v>
      </c>
      <c r="AN23" s="69"/>
      <c r="AO23" s="69">
        <f t="shared" si="35"/>
        <v>9.5794878451067766E-2</v>
      </c>
      <c r="AP23" s="69">
        <f>'RD T1'!E138</f>
        <v>0.16922293639220698</v>
      </c>
      <c r="AQ23" s="69">
        <f t="shared" si="36"/>
        <v>0.26501781484327475</v>
      </c>
      <c r="AS23" t="str">
        <f t="shared" si="37"/>
        <v>53 Skilled construction and building trades</v>
      </c>
      <c r="AT23" s="69">
        <v>0.38977320710430752</v>
      </c>
      <c r="AU23" s="69">
        <v>0.47036831261482648</v>
      </c>
      <c r="AV23" s="69">
        <v>0.40169796786232526</v>
      </c>
      <c r="AW23" s="69">
        <v>0.45020735163530912</v>
      </c>
      <c r="AX23" s="69">
        <v>0.47027191266100349</v>
      </c>
      <c r="AY23" s="69"/>
      <c r="AZ23" s="69">
        <f t="shared" si="38"/>
        <v>6.8573944798678232E-2</v>
      </c>
      <c r="BA23" s="69">
        <f>'RD T1'!E167</f>
        <v>0.22499500452692242</v>
      </c>
      <c r="BB23" s="69">
        <f t="shared" si="39"/>
        <v>0.29356894932560063</v>
      </c>
      <c r="BD23" t="str">
        <f t="shared" si="40"/>
        <v>53 Skilled construction and building trades</v>
      </c>
      <c r="BE23" s="69">
        <v>3.8249564690802802</v>
      </c>
      <c r="BF23" s="69">
        <v>5.0469959154573312</v>
      </c>
      <c r="BG23" s="69">
        <v>4.1231139393807181</v>
      </c>
      <c r="BH23" s="69">
        <v>4.1003194021197231</v>
      </c>
      <c r="BI23" s="69">
        <v>3.6675658165918574</v>
      </c>
      <c r="BJ23" s="69"/>
      <c r="BK23" s="69">
        <f t="shared" si="41"/>
        <v>-0.4555481227888607</v>
      </c>
      <c r="BL23" s="69">
        <f>'RD T1'!E196</f>
        <v>1.512274992157844</v>
      </c>
      <c r="BM23" s="69">
        <f t="shared" si="42"/>
        <v>1.0567268693689833</v>
      </c>
      <c r="BO23" t="str">
        <f t="shared" si="43"/>
        <v>53 Skilled construction and building trades</v>
      </c>
      <c r="BP23" s="69">
        <v>3.6800437346402002</v>
      </c>
      <c r="BQ23" s="69">
        <v>5.1866955628098284</v>
      </c>
      <c r="BR23" s="69">
        <v>4.0865552380502432</v>
      </c>
      <c r="BS23" s="69">
        <v>4.5012739838772244</v>
      </c>
      <c r="BT23" s="69">
        <v>4.2359330799541199</v>
      </c>
      <c r="BU23" s="69"/>
      <c r="BV23" s="69">
        <f t="shared" si="44"/>
        <v>0.14937784190387671</v>
      </c>
      <c r="BW23" s="69">
        <f>'RD T1'!E225</f>
        <v>2.0139942069607581</v>
      </c>
      <c r="BX23" s="69">
        <f t="shared" si="45"/>
        <v>2.1633720488646349</v>
      </c>
      <c r="BZ23" t="str">
        <f t="shared" si="46"/>
        <v>53 Skilled construction and building trades</v>
      </c>
      <c r="CA23" s="69">
        <v>2.0266870126017569</v>
      </c>
      <c r="CB23" s="69">
        <v>2.2538536411286945</v>
      </c>
      <c r="CC23" s="69">
        <v>1.9455920126147626</v>
      </c>
      <c r="CD23" s="69">
        <v>1.6566420052654807</v>
      </c>
      <c r="CE23" s="69">
        <v>1.1506206502972416</v>
      </c>
      <c r="CF23" s="69"/>
      <c r="CG23" s="69">
        <f t="shared" si="47"/>
        <v>-0.79497136231752097</v>
      </c>
      <c r="CH23" s="69">
        <f>'RD T1'!E254</f>
        <v>0.59781280011512339</v>
      </c>
      <c r="CI23" s="69">
        <f t="shared" si="48"/>
        <v>-0.19715856220239758</v>
      </c>
      <c r="CK23" t="str">
        <f t="shared" si="49"/>
        <v>53 Skilled construction and building trades</v>
      </c>
      <c r="CL23" s="69">
        <v>1.5833466496698505</v>
      </c>
      <c r="CM23" s="69">
        <v>1.7987607792832545</v>
      </c>
      <c r="CN23" s="69">
        <v>1.4551531030329279</v>
      </c>
      <c r="CO23" s="69">
        <v>0.73447938839590476</v>
      </c>
      <c r="CP23" s="69">
        <v>0.12997545618601344</v>
      </c>
      <c r="CQ23" s="69"/>
      <c r="CR23" s="69">
        <f t="shared" si="50"/>
        <v>-1.3251776468469145</v>
      </c>
      <c r="CS23" s="69">
        <f>'RD T1'!E283</f>
        <v>0.17515250626197157</v>
      </c>
      <c r="CT23" s="69">
        <f t="shared" si="51"/>
        <v>-1.1500251405849429</v>
      </c>
    </row>
    <row r="24" spans="1:98" x14ac:dyDescent="0.2">
      <c r="A24" s="10" t="str">
        <f>name!D20</f>
        <v>54 Textiles, printing and other skilled trades</v>
      </c>
      <c r="B24" s="69">
        <v>2.0282159258598727E-2</v>
      </c>
      <c r="C24" s="69">
        <v>2.158709698907638E-2</v>
      </c>
      <c r="D24" s="69">
        <v>1.9829325200111787E-2</v>
      </c>
      <c r="E24" s="69">
        <v>2.7571231646105521E-2</v>
      </c>
      <c r="F24" s="69">
        <v>3.8741513382998735E-2</v>
      </c>
      <c r="G24" s="11"/>
      <c r="H24" s="69">
        <f t="shared" si="26"/>
        <v>1.8912188182886949E-2</v>
      </c>
      <c r="I24" s="69">
        <f>'RD T1'!E52</f>
        <v>1.4223558304492945E-2</v>
      </c>
      <c r="J24" s="69">
        <f t="shared" si="27"/>
        <v>3.3135746487379894E-2</v>
      </c>
      <c r="L24" t="str">
        <f t="shared" si="28"/>
        <v>54 Textiles, printing and other skilled trades</v>
      </c>
      <c r="M24" s="69">
        <v>0.14677842640634001</v>
      </c>
      <c r="N24" s="69">
        <v>0.19220878807678335</v>
      </c>
      <c r="O24" s="69">
        <v>0.20987725251052861</v>
      </c>
      <c r="P24" s="69">
        <v>0.27772563810419232</v>
      </c>
      <c r="Q24" s="69">
        <v>0.48973873029748771</v>
      </c>
      <c r="R24" s="11"/>
      <c r="S24" s="69">
        <f t="shared" si="29"/>
        <v>0.27986147778695913</v>
      </c>
      <c r="T24" s="69">
        <f>'RD T1'!E81</f>
        <v>0.1740127649442203</v>
      </c>
      <c r="U24" s="69">
        <f t="shared" si="30"/>
        <v>0.45387424273117943</v>
      </c>
      <c r="W24" t="str">
        <f t="shared" si="31"/>
        <v>54 Textiles, printing and other skilled trades</v>
      </c>
      <c r="X24" s="69">
        <v>0.46920829999859992</v>
      </c>
      <c r="Y24" s="69">
        <v>0.41498962994472288</v>
      </c>
      <c r="Z24" s="69">
        <v>0.46848174897526723</v>
      </c>
      <c r="AA24" s="69">
        <v>0.56992237653376343</v>
      </c>
      <c r="AB24" s="69">
        <v>0.75191006539761729</v>
      </c>
      <c r="AC24" s="69"/>
      <c r="AD24" s="69">
        <f t="shared" si="32"/>
        <v>0.28342831642235006</v>
      </c>
      <c r="AE24" s="69">
        <f>'RD T1'!E110</f>
        <v>0.34362960236121537</v>
      </c>
      <c r="AF24" s="69">
        <f t="shared" si="33"/>
        <v>0.62705791878356543</v>
      </c>
      <c r="AH24" t="str">
        <f t="shared" si="34"/>
        <v>54 Textiles, printing and other skilled trades</v>
      </c>
      <c r="AI24" s="69">
        <v>0.19873974438916125</v>
      </c>
      <c r="AJ24" s="69">
        <v>0.16421323498642379</v>
      </c>
      <c r="AK24" s="69">
        <v>0.202972673428365</v>
      </c>
      <c r="AL24" s="69">
        <v>0.22356187231658758</v>
      </c>
      <c r="AM24" s="69">
        <v>0.2975331884806478</v>
      </c>
      <c r="AN24" s="69"/>
      <c r="AO24" s="69">
        <f t="shared" si="35"/>
        <v>9.4560515052282801E-2</v>
      </c>
      <c r="AP24" s="69">
        <f>'RD T1'!E139</f>
        <v>0.14019664776245866</v>
      </c>
      <c r="AQ24" s="69">
        <f t="shared" si="36"/>
        <v>0.23475716281474146</v>
      </c>
      <c r="AS24" t="str">
        <f t="shared" si="37"/>
        <v>54 Textiles, printing and other skilled trades</v>
      </c>
      <c r="AT24" s="69">
        <v>0.22322277978181759</v>
      </c>
      <c r="AU24" s="69">
        <v>0.18397316354703502</v>
      </c>
      <c r="AV24" s="69">
        <v>0.21757914571094078</v>
      </c>
      <c r="AW24" s="69">
        <v>0.23773763869905673</v>
      </c>
      <c r="AX24" s="69">
        <v>0.28812189153199919</v>
      </c>
      <c r="AY24" s="69"/>
      <c r="AZ24" s="69">
        <f t="shared" si="38"/>
        <v>7.0542745821058406E-2</v>
      </c>
      <c r="BA24" s="69">
        <f>'RD T1'!E168</f>
        <v>0.13544793258362217</v>
      </c>
      <c r="BB24" s="69">
        <f t="shared" si="39"/>
        <v>0.20599067840468058</v>
      </c>
      <c r="BD24" t="str">
        <f t="shared" si="40"/>
        <v>54 Textiles, printing and other skilled trades</v>
      </c>
      <c r="BE24" s="69">
        <v>1.4527582371915548</v>
      </c>
      <c r="BF24" s="69">
        <v>1.4693832649986527</v>
      </c>
      <c r="BG24" s="69">
        <v>1.4327620509194023</v>
      </c>
      <c r="BH24" s="69">
        <v>1.6581957057646355</v>
      </c>
      <c r="BI24" s="69">
        <v>1.7343554484367092</v>
      </c>
      <c r="BJ24" s="69"/>
      <c r="BK24" s="69">
        <f t="shared" si="41"/>
        <v>0.30159339751730685</v>
      </c>
      <c r="BL24" s="69">
        <f>'RD T1'!E197</f>
        <v>0.67325710560488738</v>
      </c>
      <c r="BM24" s="69">
        <f t="shared" si="42"/>
        <v>0.97485050312219423</v>
      </c>
      <c r="BO24" t="str">
        <f t="shared" si="43"/>
        <v>54 Textiles, printing and other skilled trades</v>
      </c>
      <c r="BP24" s="69">
        <v>1.8873485794050564</v>
      </c>
      <c r="BQ24" s="69">
        <v>1.7098489907880663</v>
      </c>
      <c r="BR24" s="69">
        <v>1.6464870185879226</v>
      </c>
      <c r="BS24" s="69">
        <v>1.7588393390791883</v>
      </c>
      <c r="BT24" s="69">
        <v>1.8369511023928136</v>
      </c>
      <c r="BU24" s="69"/>
      <c r="BV24" s="69">
        <f t="shared" si="44"/>
        <v>0.19046408380489099</v>
      </c>
      <c r="BW24" s="69">
        <f>'RD T1'!E226</f>
        <v>0.70420327344479849</v>
      </c>
      <c r="BX24" s="69">
        <f t="shared" si="45"/>
        <v>0.89466735724968949</v>
      </c>
      <c r="BZ24" t="str">
        <f t="shared" si="46"/>
        <v>54 Textiles, printing and other skilled trades</v>
      </c>
      <c r="CA24" s="69">
        <v>1.5571415843577838</v>
      </c>
      <c r="CB24" s="69">
        <v>1.3532205999502407</v>
      </c>
      <c r="CC24" s="69">
        <v>1.3539543650291113</v>
      </c>
      <c r="CD24" s="69">
        <v>1.3219399955573434</v>
      </c>
      <c r="CE24" s="69">
        <v>0.90192793545429162</v>
      </c>
      <c r="CF24" s="69"/>
      <c r="CG24" s="69">
        <f t="shared" si="47"/>
        <v>-0.45202642957481964</v>
      </c>
      <c r="CH24" s="69">
        <f>'RD T1'!E255</f>
        <v>0.439341184571512</v>
      </c>
      <c r="CI24" s="69">
        <f t="shared" si="48"/>
        <v>-1.2685245003307644E-2</v>
      </c>
      <c r="CK24" t="str">
        <f t="shared" si="49"/>
        <v>54 Textiles, printing and other skilled trades</v>
      </c>
      <c r="CL24" s="69">
        <v>1.1025108328010633</v>
      </c>
      <c r="CM24" s="69">
        <v>0.8584233879828751</v>
      </c>
      <c r="CN24" s="69">
        <v>0.92140955193643426</v>
      </c>
      <c r="CO24" s="69">
        <v>0.53756324014434986</v>
      </c>
      <c r="CP24" s="69">
        <v>0.39016402088483509</v>
      </c>
      <c r="CQ24" s="69"/>
      <c r="CR24" s="69">
        <f t="shared" si="50"/>
        <v>-0.53124553105159911</v>
      </c>
      <c r="CS24" s="69">
        <f>'RD T1'!E284</f>
        <v>0.17576717011407697</v>
      </c>
      <c r="CT24" s="69">
        <f t="shared" si="51"/>
        <v>-0.35547836093752216</v>
      </c>
    </row>
    <row r="25" spans="1:98" x14ac:dyDescent="0.2">
      <c r="A25" s="10" t="str">
        <f>name!D21</f>
        <v>61 Caring personal service occupations</v>
      </c>
      <c r="B25" s="69">
        <v>1.2323457721441783E-2</v>
      </c>
      <c r="C25" s="69">
        <v>1.7405263304690326E-2</v>
      </c>
      <c r="D25" s="69">
        <v>1.7478027340129588E-2</v>
      </c>
      <c r="E25" s="69">
        <v>2.3943206023658476E-2</v>
      </c>
      <c r="F25" s="69">
        <v>4.2412354030748195E-2</v>
      </c>
      <c r="G25" s="11"/>
      <c r="H25" s="69">
        <f t="shared" si="26"/>
        <v>2.4934326690618607E-2</v>
      </c>
      <c r="I25" s="69">
        <f>'RD T1'!E53</f>
        <v>1.5224810428193821E-2</v>
      </c>
      <c r="J25" s="69">
        <f t="shared" si="27"/>
        <v>4.015913711881243E-2</v>
      </c>
      <c r="L25" t="str">
        <f t="shared" si="28"/>
        <v>61 Caring personal service occupations</v>
      </c>
      <c r="M25" s="69">
        <v>0.68516560817321837</v>
      </c>
      <c r="N25" s="69">
        <v>1.0196105809875602</v>
      </c>
      <c r="O25" s="69">
        <v>1.0481475940803076</v>
      </c>
      <c r="P25" s="69">
        <v>1.5136603711281713</v>
      </c>
      <c r="Q25" s="69">
        <v>2.8892602718816374</v>
      </c>
      <c r="R25" s="11"/>
      <c r="S25" s="69">
        <f t="shared" si="29"/>
        <v>1.8411126778013298</v>
      </c>
      <c r="T25" s="69">
        <f>'RD T1'!E82</f>
        <v>1.0532836327558719</v>
      </c>
      <c r="U25" s="69">
        <f t="shared" si="30"/>
        <v>2.8943963105572017</v>
      </c>
      <c r="W25" t="str">
        <f t="shared" si="31"/>
        <v>61 Caring personal service occupations</v>
      </c>
      <c r="X25" s="69">
        <v>2.8397545582159536</v>
      </c>
      <c r="Y25" s="69">
        <v>2.8699049910071088</v>
      </c>
      <c r="Z25" s="69">
        <v>3.3623718296263769</v>
      </c>
      <c r="AA25" s="69">
        <v>3.8408114069551211</v>
      </c>
      <c r="AB25" s="69">
        <v>4.9565682072773605</v>
      </c>
      <c r="AC25" s="69"/>
      <c r="AD25" s="69">
        <f t="shared" si="32"/>
        <v>1.5941963776509835</v>
      </c>
      <c r="AE25" s="69">
        <f>'RD T1'!E111</f>
        <v>2.7961061006394061</v>
      </c>
      <c r="AF25" s="69">
        <f t="shared" si="33"/>
        <v>4.3903024782903897</v>
      </c>
      <c r="AH25" t="str">
        <f t="shared" si="34"/>
        <v>61 Caring personal service occupations</v>
      </c>
      <c r="AI25" s="69">
        <v>2.4569619094798432</v>
      </c>
      <c r="AJ25" s="69">
        <v>2.2415024671414572</v>
      </c>
      <c r="AK25" s="69">
        <v>2.6683899616497029</v>
      </c>
      <c r="AL25" s="69">
        <v>2.5630974429537638</v>
      </c>
      <c r="AM25" s="69">
        <v>2.8593278592718985</v>
      </c>
      <c r="AN25" s="69"/>
      <c r="AO25" s="69">
        <f t="shared" si="35"/>
        <v>0.1909378976221956</v>
      </c>
      <c r="AP25" s="69">
        <f>'RD T1'!E140</f>
        <v>1.601433008707654</v>
      </c>
      <c r="AQ25" s="69">
        <f t="shared" si="36"/>
        <v>1.7923709063298496</v>
      </c>
      <c r="AS25" t="str">
        <f t="shared" si="37"/>
        <v>61 Caring personal service occupations</v>
      </c>
      <c r="AT25" s="69">
        <v>1.2775877265570876</v>
      </c>
      <c r="AU25" s="69">
        <v>1.2518949732066107</v>
      </c>
      <c r="AV25" s="69">
        <v>1.4546535670393337</v>
      </c>
      <c r="AW25" s="69">
        <v>1.4259217165163023</v>
      </c>
      <c r="AX25" s="69">
        <v>1.6432415406693313</v>
      </c>
      <c r="AY25" s="69"/>
      <c r="AZ25" s="69">
        <f t="shared" si="38"/>
        <v>0.18858797362999757</v>
      </c>
      <c r="BA25" s="69">
        <f>'RD T1'!E169</f>
        <v>0.91569819389961138</v>
      </c>
      <c r="BB25" s="69">
        <f t="shared" si="39"/>
        <v>1.104286167529609</v>
      </c>
      <c r="BD25" t="str">
        <f t="shared" si="40"/>
        <v>61 Caring personal service occupations</v>
      </c>
      <c r="BE25" s="69">
        <v>8.0752753561198602</v>
      </c>
      <c r="BF25" s="69">
        <v>9.4147472525518801</v>
      </c>
      <c r="BG25" s="69">
        <v>8.9591106717390421</v>
      </c>
      <c r="BH25" s="69">
        <v>9.5034012213897014</v>
      </c>
      <c r="BI25" s="69">
        <v>10.25814858761481</v>
      </c>
      <c r="BJ25" s="69"/>
      <c r="BK25" s="69">
        <f t="shared" si="41"/>
        <v>1.2990379158757683</v>
      </c>
      <c r="BL25" s="69">
        <f>'RD T1'!E198</f>
        <v>5.4395581252995848</v>
      </c>
      <c r="BM25" s="69">
        <f t="shared" si="42"/>
        <v>6.7385960411753532</v>
      </c>
      <c r="BO25" t="str">
        <f t="shared" si="43"/>
        <v>61 Caring personal service occupations</v>
      </c>
      <c r="BP25" s="69">
        <v>7.2612254813055932</v>
      </c>
      <c r="BQ25" s="69">
        <v>7.5581991369135189</v>
      </c>
      <c r="BR25" s="69">
        <v>6.2077320924040311</v>
      </c>
      <c r="BS25" s="69">
        <v>6.2498662002338818</v>
      </c>
      <c r="BT25" s="69">
        <v>5.077774404647708</v>
      </c>
      <c r="BU25" s="69"/>
      <c r="BV25" s="69">
        <f t="shared" si="44"/>
        <v>-1.1299576877563231</v>
      </c>
      <c r="BW25" s="69">
        <f>'RD T1'!E227</f>
        <v>3.0609641715434819</v>
      </c>
      <c r="BX25" s="69">
        <f t="shared" si="45"/>
        <v>1.9310064837871588</v>
      </c>
      <c r="BZ25" t="str">
        <f t="shared" si="46"/>
        <v>61 Caring personal service occupations</v>
      </c>
      <c r="CA25" s="69">
        <v>2.1314285403582351</v>
      </c>
      <c r="CB25" s="69">
        <v>1.2705258186956319</v>
      </c>
      <c r="CC25" s="69">
        <v>1.0197693909027505</v>
      </c>
      <c r="CD25" s="69">
        <v>0.76308612418032029</v>
      </c>
      <c r="CE25" s="69">
        <v>0.58647505597199256</v>
      </c>
      <c r="CF25" s="69"/>
      <c r="CG25" s="69">
        <f t="shared" si="47"/>
        <v>-0.43329433493075797</v>
      </c>
      <c r="CH25" s="69">
        <f>'RD T1'!E256</f>
        <v>0.24799850604785662</v>
      </c>
      <c r="CI25" s="69">
        <f t="shared" si="48"/>
        <v>-0.18529582888290136</v>
      </c>
      <c r="CK25" t="str">
        <f t="shared" si="49"/>
        <v>61 Caring personal service occupations</v>
      </c>
      <c r="CL25" s="69">
        <v>0.47392535539091946</v>
      </c>
      <c r="CM25" s="69">
        <v>0.36473888983531971</v>
      </c>
      <c r="CN25" s="69">
        <v>0.37042300010313473</v>
      </c>
      <c r="CO25" s="69">
        <v>0.28500792292239213</v>
      </c>
      <c r="CP25" s="69">
        <v>0.20752835673740641</v>
      </c>
      <c r="CQ25" s="69"/>
      <c r="CR25" s="69">
        <f t="shared" si="50"/>
        <v>-0.16289464336572831</v>
      </c>
      <c r="CS25" s="69">
        <f>'RD T1'!E285</f>
        <v>8.1448020763475945E-2</v>
      </c>
      <c r="CT25" s="69">
        <f t="shared" si="51"/>
        <v>-8.1446622602252369E-2</v>
      </c>
    </row>
    <row r="26" spans="1:98" x14ac:dyDescent="0.2">
      <c r="A26" s="10" t="str">
        <f>name!D22</f>
        <v>62 Leisure, travel and related personal service occupations</v>
      </c>
      <c r="B26" s="69">
        <v>5.9080289914695619E-3</v>
      </c>
      <c r="C26" s="69">
        <v>1.0836165795373554E-2</v>
      </c>
      <c r="D26" s="69">
        <v>1.1441003992233844E-2</v>
      </c>
      <c r="E26" s="69">
        <v>1.6224183082924035E-2</v>
      </c>
      <c r="F26" s="69">
        <v>2.945558818136643E-2</v>
      </c>
      <c r="G26" s="11"/>
      <c r="H26" s="69">
        <f t="shared" si="26"/>
        <v>1.8014584189132585E-2</v>
      </c>
      <c r="I26" s="69">
        <f>'RD T1'!E54</f>
        <v>1.0928967527508092E-2</v>
      </c>
      <c r="J26" s="69">
        <f t="shared" si="27"/>
        <v>2.8943551716640675E-2</v>
      </c>
      <c r="L26" t="str">
        <f t="shared" si="28"/>
        <v>62 Leisure, travel and related personal service occupations</v>
      </c>
      <c r="M26" s="69">
        <v>0.13689236679309982</v>
      </c>
      <c r="N26" s="69">
        <v>0.17379279193196023</v>
      </c>
      <c r="O26" s="69">
        <v>0.17381251682385448</v>
      </c>
      <c r="P26" s="69">
        <v>0.19987176122763536</v>
      </c>
      <c r="Q26" s="69">
        <v>0.3669936762866689</v>
      </c>
      <c r="R26" s="11"/>
      <c r="S26" s="69">
        <f t="shared" si="29"/>
        <v>0.19318115946281442</v>
      </c>
      <c r="T26" s="69">
        <f>'RD T1'!E83</f>
        <v>0.13134178784103917</v>
      </c>
      <c r="U26" s="69">
        <f t="shared" si="30"/>
        <v>0.32452294730385356</v>
      </c>
      <c r="W26" t="str">
        <f t="shared" si="31"/>
        <v>62 Leisure, travel and related personal service occupations</v>
      </c>
      <c r="X26" s="69">
        <v>0.58772879081137996</v>
      </c>
      <c r="Y26" s="69">
        <v>0.60519661408468217</v>
      </c>
      <c r="Z26" s="69">
        <v>0.64201398271280896</v>
      </c>
      <c r="AA26" s="69">
        <v>0.7305121072034173</v>
      </c>
      <c r="AB26" s="69">
        <v>1.0551412131087041</v>
      </c>
      <c r="AC26" s="69"/>
      <c r="AD26" s="69">
        <f t="shared" si="32"/>
        <v>0.41312723039589516</v>
      </c>
      <c r="AE26" s="69">
        <f>'RD T1'!E112</f>
        <v>0.5169023641534507</v>
      </c>
      <c r="AF26" s="69">
        <f t="shared" si="33"/>
        <v>0.93002959454934586</v>
      </c>
      <c r="AH26" t="str">
        <f t="shared" si="34"/>
        <v>62 Leisure, travel and related personal service occupations</v>
      </c>
      <c r="AI26" s="69">
        <v>0.41888381067186298</v>
      </c>
      <c r="AJ26" s="69">
        <v>0.4114767516990176</v>
      </c>
      <c r="AK26" s="69">
        <v>0.44878180597013662</v>
      </c>
      <c r="AL26" s="69">
        <v>0.4665257723141672</v>
      </c>
      <c r="AM26" s="69">
        <v>0.65100738626400789</v>
      </c>
      <c r="AN26" s="69"/>
      <c r="AO26" s="69">
        <f t="shared" si="35"/>
        <v>0.20222558029387128</v>
      </c>
      <c r="AP26" s="69">
        <f>'RD T1'!E141</f>
        <v>0.3294298962917489</v>
      </c>
      <c r="AQ26" s="69">
        <f t="shared" si="36"/>
        <v>0.53165547658562018</v>
      </c>
      <c r="AS26" t="str">
        <f t="shared" si="37"/>
        <v>62 Leisure, travel and related personal service occupations</v>
      </c>
      <c r="AT26" s="69">
        <v>0.46139278309417486</v>
      </c>
      <c r="AU26" s="69">
        <v>0.4507710204699083</v>
      </c>
      <c r="AV26" s="69">
        <v>0.50776429069836304</v>
      </c>
      <c r="AW26" s="69">
        <v>0.54472965290983777</v>
      </c>
      <c r="AX26" s="69">
        <v>0.78072844292379984</v>
      </c>
      <c r="AY26" s="69"/>
      <c r="AZ26" s="69">
        <f t="shared" si="38"/>
        <v>0.2729641522254368</v>
      </c>
      <c r="BA26" s="69">
        <f>'RD T1'!E170</f>
        <v>0.38916782110036247</v>
      </c>
      <c r="BB26" s="69">
        <f t="shared" si="39"/>
        <v>0.66213197332579932</v>
      </c>
      <c r="BD26" t="str">
        <f t="shared" si="40"/>
        <v>62 Leisure, travel and related personal service occupations</v>
      </c>
      <c r="BE26" s="69">
        <v>1.882213115564759</v>
      </c>
      <c r="BF26" s="69">
        <v>1.6586391871752999</v>
      </c>
      <c r="BG26" s="69">
        <v>1.476743116920562</v>
      </c>
      <c r="BH26" s="69">
        <v>1.3366380371008086</v>
      </c>
      <c r="BI26" s="69">
        <v>1.2070756032365755</v>
      </c>
      <c r="BJ26" s="69"/>
      <c r="BK26" s="69">
        <f t="shared" si="41"/>
        <v>-0.26966751368398656</v>
      </c>
      <c r="BL26" s="69">
        <f>'RD T1'!E199</f>
        <v>0.58685906546344568</v>
      </c>
      <c r="BM26" s="69">
        <f t="shared" si="42"/>
        <v>0.31719155177945912</v>
      </c>
      <c r="BO26" t="str">
        <f t="shared" si="43"/>
        <v>62 Leisure, travel and related personal service occupations</v>
      </c>
      <c r="BP26" s="69">
        <v>2.2791720817849903</v>
      </c>
      <c r="BQ26" s="69">
        <v>2.0496556920614246</v>
      </c>
      <c r="BR26" s="69">
        <v>1.6614388321861884</v>
      </c>
      <c r="BS26" s="69">
        <v>1.5612861784886329</v>
      </c>
      <c r="BT26" s="69">
        <v>1.3424290579420821</v>
      </c>
      <c r="BU26" s="69"/>
      <c r="BV26" s="69">
        <f t="shared" si="44"/>
        <v>-0.31900977424410626</v>
      </c>
      <c r="BW26" s="69">
        <f>'RD T1'!E228</f>
        <v>0.73756166919823696</v>
      </c>
      <c r="BX26" s="69">
        <f t="shared" si="45"/>
        <v>0.4185518949541307</v>
      </c>
      <c r="BZ26" t="str">
        <f t="shared" si="46"/>
        <v>62 Leisure, travel and related personal service occupations</v>
      </c>
      <c r="CA26" s="69">
        <v>1.3275050213017565</v>
      </c>
      <c r="CB26" s="69">
        <v>1.1973052790257643</v>
      </c>
      <c r="CC26" s="69">
        <v>1.0177135070459711</v>
      </c>
      <c r="CD26" s="69">
        <v>0.86224635895886215</v>
      </c>
      <c r="CE26" s="69">
        <v>0.54449543038296744</v>
      </c>
      <c r="CF26" s="69"/>
      <c r="CG26" s="69">
        <f t="shared" si="47"/>
        <v>-0.47321807666300364</v>
      </c>
      <c r="CH26" s="69">
        <f>'RD T1'!E257</f>
        <v>0.33127932723265724</v>
      </c>
      <c r="CI26" s="69">
        <f t="shared" si="48"/>
        <v>-0.1419387494303464</v>
      </c>
      <c r="CK26" t="str">
        <f t="shared" si="49"/>
        <v>62 Leisure, travel and related personal service occupations</v>
      </c>
      <c r="CL26" s="69">
        <v>0.71778682443705988</v>
      </c>
      <c r="CM26" s="69">
        <v>0.53123328253438951</v>
      </c>
      <c r="CN26" s="69">
        <v>0.53325179355331287</v>
      </c>
      <c r="CO26" s="69">
        <v>0.27880301383103651</v>
      </c>
      <c r="CP26" s="69">
        <v>0.16888568892696817</v>
      </c>
      <c r="CQ26" s="69"/>
      <c r="CR26" s="69">
        <f t="shared" si="50"/>
        <v>-0.36436610462634467</v>
      </c>
      <c r="CS26" s="69">
        <f>'RD T1'!E286</f>
        <v>8.5824063044455098E-2</v>
      </c>
      <c r="CT26" s="69">
        <f t="shared" si="51"/>
        <v>-0.27854204158188955</v>
      </c>
    </row>
    <row r="27" spans="1:98" x14ac:dyDescent="0.2">
      <c r="A27" s="10" t="str">
        <f>name!D23</f>
        <v>63 Community and civil enforcement occupations</v>
      </c>
      <c r="B27" s="69">
        <v>7.1802101226766269E-4</v>
      </c>
      <c r="C27" s="69">
        <v>1.1565826957436189E-3</v>
      </c>
      <c r="D27" s="69">
        <v>8.9864745745185605E-4</v>
      </c>
      <c r="E27" s="69">
        <v>1.3698427331845704E-3</v>
      </c>
      <c r="F27" s="69">
        <v>2.1691541845423562E-3</v>
      </c>
      <c r="G27" s="11"/>
      <c r="H27" s="69">
        <f t="shared" si="26"/>
        <v>1.2705067270905E-3</v>
      </c>
      <c r="I27" s="69">
        <f>'RD T1'!E55</f>
        <v>8.5675477756587577E-4</v>
      </c>
      <c r="J27" s="69">
        <f t="shared" si="27"/>
        <v>2.1272615046563758E-3</v>
      </c>
      <c r="L27" t="str">
        <f t="shared" si="28"/>
        <v>63 Community and civil enforcement occupations</v>
      </c>
      <c r="M27" s="69">
        <v>1.028054221725962E-2</v>
      </c>
      <c r="N27" s="69">
        <v>1.2180420989904623E-2</v>
      </c>
      <c r="O27" s="69">
        <v>1.2402702913149063E-2</v>
      </c>
      <c r="P27" s="69">
        <v>1.3302930730996001E-2</v>
      </c>
      <c r="Q27" s="69">
        <v>2.2134147383538735E-2</v>
      </c>
      <c r="R27" s="11"/>
      <c r="S27" s="69">
        <f t="shared" si="29"/>
        <v>9.7314444703896722E-3</v>
      </c>
      <c r="T27" s="69">
        <f>'RD T1'!E84</f>
        <v>8.4568308150743694E-3</v>
      </c>
      <c r="U27" s="69">
        <f t="shared" si="30"/>
        <v>1.8188275285464042E-2</v>
      </c>
      <c r="W27" t="str">
        <f t="shared" si="31"/>
        <v>63 Community and civil enforcement occupations</v>
      </c>
      <c r="X27" s="69">
        <v>5.2602737125530423E-2</v>
      </c>
      <c r="Y27" s="69">
        <v>4.8338278792246635E-2</v>
      </c>
      <c r="Z27" s="69">
        <v>5.5460891202176031E-2</v>
      </c>
      <c r="AA27" s="69">
        <v>5.8020674124673662E-2</v>
      </c>
      <c r="AB27" s="69">
        <v>7.4365251203562993E-2</v>
      </c>
      <c r="AC27" s="69"/>
      <c r="AD27" s="69">
        <f t="shared" si="32"/>
        <v>1.8904360001386962E-2</v>
      </c>
      <c r="AE27" s="69">
        <f>'RD T1'!E113</f>
        <v>4.220237011963146E-2</v>
      </c>
      <c r="AF27" s="69">
        <f t="shared" si="33"/>
        <v>6.1106730121018422E-2</v>
      </c>
      <c r="AH27" t="str">
        <f t="shared" si="34"/>
        <v>63 Community and civil enforcement occupations</v>
      </c>
      <c r="AI27" s="69">
        <v>1.4694777678992493E-2</v>
      </c>
      <c r="AJ27" s="69">
        <v>1.2456232246674937E-2</v>
      </c>
      <c r="AK27" s="69">
        <v>1.6379024821975161E-2</v>
      </c>
      <c r="AL27" s="69">
        <v>1.3518641132732346E-2</v>
      </c>
      <c r="AM27" s="69">
        <v>1.7400427647454308E-2</v>
      </c>
      <c r="AN27" s="69"/>
      <c r="AO27" s="69">
        <f t="shared" si="35"/>
        <v>1.021402825479148E-3</v>
      </c>
      <c r="AP27" s="69">
        <f>'RD T1'!E142</f>
        <v>8.9434948572792942E-3</v>
      </c>
      <c r="AQ27" s="69">
        <f t="shared" si="36"/>
        <v>9.9648976827584421E-3</v>
      </c>
      <c r="AS27" t="str">
        <f t="shared" si="37"/>
        <v>63 Community and civil enforcement occupations</v>
      </c>
      <c r="AT27" s="69">
        <v>1.5843700462897781E-2</v>
      </c>
      <c r="AU27" s="69">
        <v>1.3038315703294234E-2</v>
      </c>
      <c r="AV27" s="69">
        <v>1.6671047358993038E-2</v>
      </c>
      <c r="AW27" s="69">
        <v>1.3269014734163262E-2</v>
      </c>
      <c r="AX27" s="69">
        <v>1.4879699624441273E-2</v>
      </c>
      <c r="AY27" s="69"/>
      <c r="AZ27" s="69">
        <f t="shared" si="38"/>
        <v>-1.7913477345517653E-3</v>
      </c>
      <c r="BA27" s="69">
        <f>'RD T1'!E171</f>
        <v>9.285935624303996E-3</v>
      </c>
      <c r="BB27" s="69">
        <f t="shared" si="39"/>
        <v>7.4945878897522307E-3</v>
      </c>
      <c r="BD27" t="str">
        <f t="shared" si="40"/>
        <v>63 Community and civil enforcement occupations</v>
      </c>
      <c r="BE27" s="69">
        <v>5.2645058392544304E-2</v>
      </c>
      <c r="BF27" s="69">
        <v>3.8954913244073318E-2</v>
      </c>
      <c r="BG27" s="69">
        <v>5.305961776795888E-2</v>
      </c>
      <c r="BH27" s="69">
        <v>3.5278910405083179E-2</v>
      </c>
      <c r="BI27" s="69">
        <v>4.1526966613184758E-2</v>
      </c>
      <c r="BJ27" s="69"/>
      <c r="BK27" s="69">
        <f t="shared" si="41"/>
        <v>-1.1532651154774122E-2</v>
      </c>
      <c r="BL27" s="69">
        <f>'RD T1'!E200</f>
        <v>1.4664721609291729E-2</v>
      </c>
      <c r="BM27" s="69">
        <f t="shared" si="42"/>
        <v>3.1320704545176065E-3</v>
      </c>
      <c r="BO27" t="str">
        <f t="shared" si="43"/>
        <v>63 Community and civil enforcement occupations</v>
      </c>
      <c r="BP27" s="69">
        <v>8.2125551186756227E-2</v>
      </c>
      <c r="BQ27" s="69">
        <v>7.3841124083005014E-2</v>
      </c>
      <c r="BR27" s="69">
        <v>8.4276732520495209E-2</v>
      </c>
      <c r="BS27" s="69">
        <v>6.4483767717311499E-2</v>
      </c>
      <c r="BT27" s="69">
        <v>6.7867685377543147E-2</v>
      </c>
      <c r="BU27" s="69"/>
      <c r="BV27" s="69">
        <f t="shared" si="44"/>
        <v>-1.6409047142952063E-2</v>
      </c>
      <c r="BW27" s="69">
        <f>'RD T1'!E229</f>
        <v>3.0967276109538231E-2</v>
      </c>
      <c r="BX27" s="69">
        <f t="shared" si="45"/>
        <v>1.4558228966586168E-2</v>
      </c>
      <c r="BZ27" t="str">
        <f t="shared" si="46"/>
        <v>63 Community and civil enforcement occupations</v>
      </c>
      <c r="CA27" s="69">
        <v>6.66275602886722E-2</v>
      </c>
      <c r="CB27" s="69">
        <v>5.7363443393847968E-2</v>
      </c>
      <c r="CC27" s="69">
        <v>6.7950050112681668E-2</v>
      </c>
      <c r="CD27" s="69">
        <v>4.7043251806120727E-2</v>
      </c>
      <c r="CE27" s="69">
        <v>3.7277088725497023E-2</v>
      </c>
      <c r="CF27" s="69"/>
      <c r="CG27" s="69">
        <f t="shared" si="47"/>
        <v>-3.0672961387184644E-2</v>
      </c>
      <c r="CH27" s="69">
        <f>'RD T1'!E258</f>
        <v>1.8766982859640326E-2</v>
      </c>
      <c r="CI27" s="69">
        <f t="shared" si="48"/>
        <v>-1.1905978527544318E-2</v>
      </c>
      <c r="CK27" t="str">
        <f t="shared" si="49"/>
        <v>63 Community and civil enforcement occupations</v>
      </c>
      <c r="CL27" s="69">
        <v>3.4555612129778715E-2</v>
      </c>
      <c r="CM27" s="69">
        <v>2.1861081959308318E-2</v>
      </c>
      <c r="CN27" s="69">
        <v>3.2126317837902083E-2</v>
      </c>
      <c r="CO27" s="69">
        <v>9.9444775529253255E-3</v>
      </c>
      <c r="CP27" s="69">
        <v>5.4318006289840867E-3</v>
      </c>
      <c r="CQ27" s="69"/>
      <c r="CR27" s="69">
        <f t="shared" si="50"/>
        <v>-2.6694517208917995E-2</v>
      </c>
      <c r="CS27" s="69">
        <f>'RD T1'!E287</f>
        <v>2.8607701037107621E-3</v>
      </c>
      <c r="CT27" s="69">
        <f t="shared" si="51"/>
        <v>-2.3833747105207234E-2</v>
      </c>
    </row>
    <row r="28" spans="1:98" x14ac:dyDescent="0.2">
      <c r="A28" s="10" t="str">
        <f>name!D24</f>
        <v>71 Sales occupations</v>
      </c>
      <c r="B28" s="69">
        <v>3.7044749412385933E-2</v>
      </c>
      <c r="C28" s="69">
        <v>4.6850431845598436E-2</v>
      </c>
      <c r="D28" s="69">
        <v>4.1197705394230108E-2</v>
      </c>
      <c r="E28" s="69">
        <v>5.2331103435890806E-2</v>
      </c>
      <c r="F28" s="69">
        <v>8.1567722748666402E-2</v>
      </c>
      <c r="G28" s="11"/>
      <c r="H28" s="69">
        <f t="shared" si="26"/>
        <v>4.0370017354436294E-2</v>
      </c>
      <c r="I28" s="69">
        <f>'RD T1'!E56</f>
        <v>2.695491218504862E-2</v>
      </c>
      <c r="J28" s="69">
        <f t="shared" si="27"/>
        <v>6.7324929539484907E-2</v>
      </c>
      <c r="L28" t="str">
        <f t="shared" si="28"/>
        <v>71 Sales occupations</v>
      </c>
      <c r="M28" s="69">
        <v>0.52864438801846403</v>
      </c>
      <c r="N28" s="69">
        <v>0.6924250314100896</v>
      </c>
      <c r="O28" s="69">
        <v>0.68631833096131634</v>
      </c>
      <c r="P28" s="69">
        <v>0.94922906257962913</v>
      </c>
      <c r="Q28" s="69">
        <v>1.679558768097702</v>
      </c>
      <c r="R28" s="11"/>
      <c r="S28" s="69">
        <f t="shared" si="29"/>
        <v>0.99324043713638566</v>
      </c>
      <c r="T28" s="69">
        <f>'RD T1'!E85</f>
        <v>0.51726392887940964</v>
      </c>
      <c r="U28" s="69">
        <f t="shared" si="30"/>
        <v>1.5105043660157953</v>
      </c>
      <c r="W28" t="str">
        <f t="shared" si="31"/>
        <v>71 Sales occupations</v>
      </c>
      <c r="X28" s="69">
        <v>2.3912169099729854</v>
      </c>
      <c r="Y28" s="69">
        <v>2.298317858551147</v>
      </c>
      <c r="Z28" s="69">
        <v>2.6267575599473569</v>
      </c>
      <c r="AA28" s="69">
        <v>2.9370394413910756</v>
      </c>
      <c r="AB28" s="69">
        <v>3.90685534514206</v>
      </c>
      <c r="AC28" s="69"/>
      <c r="AD28" s="69">
        <f t="shared" si="32"/>
        <v>1.2800977851947031</v>
      </c>
      <c r="AE28" s="69">
        <f>'RD T1'!E114</f>
        <v>1.7259632231996453</v>
      </c>
      <c r="AF28" s="69">
        <f t="shared" si="33"/>
        <v>3.0060610083943482</v>
      </c>
      <c r="AH28" t="str">
        <f t="shared" si="34"/>
        <v>71 Sales occupations</v>
      </c>
      <c r="AI28" s="69">
        <v>0.82008846543112701</v>
      </c>
      <c r="AJ28" s="69">
        <v>0.76028613277355372</v>
      </c>
      <c r="AK28" s="69">
        <v>0.88840161731690737</v>
      </c>
      <c r="AL28" s="69">
        <v>0.92440057805995535</v>
      </c>
      <c r="AM28" s="69">
        <v>1.1995051693784908</v>
      </c>
      <c r="AN28" s="69"/>
      <c r="AO28" s="69">
        <f t="shared" si="35"/>
        <v>0.31110355206158347</v>
      </c>
      <c r="AP28" s="69">
        <f>'RD T1'!E143</f>
        <v>0.54378445207813741</v>
      </c>
      <c r="AQ28" s="69">
        <f t="shared" si="36"/>
        <v>0.85488800413972088</v>
      </c>
      <c r="AS28" t="str">
        <f t="shared" si="37"/>
        <v>71 Sales occupations</v>
      </c>
      <c r="AT28" s="69">
        <v>0.7304448960289267</v>
      </c>
      <c r="AU28" s="69">
        <v>0.66160872072305088</v>
      </c>
      <c r="AV28" s="69">
        <v>0.73822675506792412</v>
      </c>
      <c r="AW28" s="69">
        <v>0.74137427151854618</v>
      </c>
      <c r="AX28" s="69">
        <v>0.94925991162283774</v>
      </c>
      <c r="AY28" s="69"/>
      <c r="AZ28" s="69">
        <f t="shared" si="38"/>
        <v>0.21103315655491361</v>
      </c>
      <c r="BA28" s="69">
        <f>'RD T1'!E172</f>
        <v>0.38359507699696105</v>
      </c>
      <c r="BB28" s="69">
        <f t="shared" si="39"/>
        <v>0.59462823355187466</v>
      </c>
      <c r="BD28" t="str">
        <f t="shared" si="40"/>
        <v>71 Sales occupations</v>
      </c>
      <c r="BE28" s="69">
        <v>5.0001734720531372</v>
      </c>
      <c r="BF28" s="69">
        <v>5.1518988460367305</v>
      </c>
      <c r="BG28" s="69">
        <v>5.1576536271887008</v>
      </c>
      <c r="BH28" s="69">
        <v>5.3469237381602159</v>
      </c>
      <c r="BI28" s="69">
        <v>5.4254539698815769</v>
      </c>
      <c r="BJ28" s="69"/>
      <c r="BK28" s="69">
        <f t="shared" si="41"/>
        <v>0.26780034269287611</v>
      </c>
      <c r="BL28" s="69">
        <f>'RD T1'!E201</f>
        <v>2.3441689143030646</v>
      </c>
      <c r="BM28" s="69">
        <f t="shared" si="42"/>
        <v>2.6119692569959407</v>
      </c>
      <c r="BO28" t="str">
        <f t="shared" si="43"/>
        <v>71 Sales occupations</v>
      </c>
      <c r="BP28" s="69">
        <v>5.8908017962573647</v>
      </c>
      <c r="BQ28" s="69">
        <v>5.627662614682432</v>
      </c>
      <c r="BR28" s="69">
        <v>4.9651437162476793</v>
      </c>
      <c r="BS28" s="69">
        <v>5.1481722856965577</v>
      </c>
      <c r="BT28" s="69">
        <v>4.5162141920993415</v>
      </c>
      <c r="BU28" s="69"/>
      <c r="BV28" s="69">
        <f t="shared" si="44"/>
        <v>-0.44892952414833776</v>
      </c>
      <c r="BW28" s="69">
        <f>'RD T1'!E230</f>
        <v>2.358166828773046</v>
      </c>
      <c r="BX28" s="69">
        <f t="shared" si="45"/>
        <v>1.9092373046247082</v>
      </c>
      <c r="BZ28" t="str">
        <f t="shared" si="46"/>
        <v>71 Sales occupations</v>
      </c>
      <c r="CA28" s="69">
        <v>3.8026516623971216</v>
      </c>
      <c r="CB28" s="69">
        <v>3.449242613711204</v>
      </c>
      <c r="CC28" s="69">
        <v>3.1565153258066152</v>
      </c>
      <c r="CD28" s="69">
        <v>2.5730278736273582</v>
      </c>
      <c r="CE28" s="69">
        <v>1.1082556851780612</v>
      </c>
      <c r="CF28" s="69"/>
      <c r="CG28" s="69">
        <f t="shared" si="47"/>
        <v>-2.048259640628554</v>
      </c>
      <c r="CH28" s="69">
        <f>'RD T1'!E259</f>
        <v>0.79156983324980723</v>
      </c>
      <c r="CI28" s="69">
        <f t="shared" si="48"/>
        <v>-1.2566898073787467</v>
      </c>
      <c r="CK28" t="str">
        <f t="shared" si="49"/>
        <v>71 Sales occupations</v>
      </c>
      <c r="CL28" s="69">
        <v>2.4985794983814045</v>
      </c>
      <c r="CM28" s="69">
        <v>1.8874608124905736</v>
      </c>
      <c r="CN28" s="69">
        <v>1.9455608393569017</v>
      </c>
      <c r="CO28" s="69">
        <v>1.077792907917219</v>
      </c>
      <c r="CP28" s="69">
        <v>0.55821968918309162</v>
      </c>
      <c r="CQ28" s="69"/>
      <c r="CR28" s="69">
        <f t="shared" si="50"/>
        <v>-1.38734115017381</v>
      </c>
      <c r="CS28" s="69">
        <f>'RD T1'!E288</f>
        <v>0.26948614483320243</v>
      </c>
      <c r="CT28" s="69">
        <f t="shared" si="51"/>
        <v>-1.1178550053406076</v>
      </c>
    </row>
    <row r="29" spans="1:98" x14ac:dyDescent="0.2">
      <c r="A29" s="10" t="str">
        <f>name!D25</f>
        <v>72 Customer service occupations</v>
      </c>
      <c r="B29" s="69">
        <v>1.6638550330276634E-2</v>
      </c>
      <c r="C29" s="69">
        <v>2.2360745146432822E-2</v>
      </c>
      <c r="D29" s="69">
        <v>2.3393752713026236E-2</v>
      </c>
      <c r="E29" s="69">
        <v>3.9032049382967761E-2</v>
      </c>
      <c r="F29" s="69">
        <v>7.0745002208973853E-2</v>
      </c>
      <c r="G29" s="11"/>
      <c r="H29" s="69">
        <f>F29-D29</f>
        <v>4.7351249495947614E-2</v>
      </c>
      <c r="I29" s="69">
        <f>'RD T1'!E57</f>
        <v>1.9950694172742825E-2</v>
      </c>
      <c r="J29" s="69">
        <f t="shared" si="27"/>
        <v>6.7301943668690439E-2</v>
      </c>
      <c r="L29" t="str">
        <f t="shared" si="28"/>
        <v>72 Customer service occupations</v>
      </c>
      <c r="M29" s="69">
        <v>0.1588526926591238</v>
      </c>
      <c r="N29" s="69">
        <v>0.2372819580637979</v>
      </c>
      <c r="O29" s="69">
        <v>0.24860204779395553</v>
      </c>
      <c r="P29" s="69">
        <v>0.35973066548178745</v>
      </c>
      <c r="Q29" s="69">
        <v>0.6163652905024829</v>
      </c>
      <c r="R29" s="11"/>
      <c r="S29" s="69">
        <f t="shared" si="29"/>
        <v>0.36776324270852734</v>
      </c>
      <c r="T29" s="69">
        <f>'RD T1'!E86</f>
        <v>0.195164454749435</v>
      </c>
      <c r="U29" s="69">
        <f t="shared" si="30"/>
        <v>0.56292769745796234</v>
      </c>
      <c r="W29" t="str">
        <f t="shared" si="31"/>
        <v>72 Customer service occupations</v>
      </c>
      <c r="X29" s="69">
        <v>0.81754724838496118</v>
      </c>
      <c r="Y29" s="69">
        <v>0.86304347279796934</v>
      </c>
      <c r="Z29" s="69">
        <v>1.0288675851957847</v>
      </c>
      <c r="AA29" s="69">
        <v>1.2412135460875204</v>
      </c>
      <c r="AB29" s="69">
        <v>1.6976302457449415</v>
      </c>
      <c r="AC29" s="69"/>
      <c r="AD29" s="69">
        <f t="shared" si="32"/>
        <v>0.66876266054915678</v>
      </c>
      <c r="AE29" s="69">
        <f>'RD T1'!E115</f>
        <v>0.70415260747334041</v>
      </c>
      <c r="AF29" s="69">
        <f t="shared" si="33"/>
        <v>1.3729152680224972</v>
      </c>
      <c r="AH29" t="str">
        <f t="shared" si="34"/>
        <v>72 Customer service occupations</v>
      </c>
      <c r="AI29" s="69">
        <v>0.23591778635726798</v>
      </c>
      <c r="AJ29" s="69">
        <v>0.25027894723908983</v>
      </c>
      <c r="AK29" s="69">
        <v>0.31338946546918778</v>
      </c>
      <c r="AL29" s="69">
        <v>0.3726224907976422</v>
      </c>
      <c r="AM29" s="69">
        <v>0.50813469002445844</v>
      </c>
      <c r="AN29" s="69"/>
      <c r="AO29" s="69">
        <f t="shared" si="35"/>
        <v>0.19474522455527066</v>
      </c>
      <c r="AP29" s="69">
        <f>'RD T1'!E144</f>
        <v>0.21776861667989234</v>
      </c>
      <c r="AQ29" s="69">
        <f t="shared" si="36"/>
        <v>0.41251384123516299</v>
      </c>
      <c r="AS29" t="str">
        <f t="shared" si="37"/>
        <v>72 Customer service occupations</v>
      </c>
      <c r="AT29" s="69">
        <v>0.44955820172328903</v>
      </c>
      <c r="AU29" s="69">
        <v>0.43944436850433638</v>
      </c>
      <c r="AV29" s="69">
        <v>0.4798620763055414</v>
      </c>
      <c r="AW29" s="69">
        <v>0.58675249622498016</v>
      </c>
      <c r="AX29" s="69">
        <v>0.70153123043929255</v>
      </c>
      <c r="AY29" s="69"/>
      <c r="AZ29" s="69">
        <f t="shared" si="38"/>
        <v>0.22166915413375116</v>
      </c>
      <c r="BA29" s="69">
        <f>'RD T1'!E173</f>
        <v>0.28039956904081254</v>
      </c>
      <c r="BB29" s="69">
        <f t="shared" si="39"/>
        <v>0.50206872317456375</v>
      </c>
      <c r="BD29" t="str">
        <f t="shared" si="40"/>
        <v>72 Customer service occupations</v>
      </c>
      <c r="BE29" s="69">
        <v>1.3160994375671853</v>
      </c>
      <c r="BF29" s="69">
        <v>1.514994498660069</v>
      </c>
      <c r="BG29" s="69">
        <v>1.5101557779087551</v>
      </c>
      <c r="BH29" s="69">
        <v>1.7481349214604207</v>
      </c>
      <c r="BI29" s="69">
        <v>1.97664541442893</v>
      </c>
      <c r="BJ29" s="69"/>
      <c r="BK29" s="69">
        <f t="shared" si="41"/>
        <v>0.46648963652017494</v>
      </c>
      <c r="BL29" s="69">
        <f>'RD T1'!E202</f>
        <v>0.74756679004126092</v>
      </c>
      <c r="BM29" s="69">
        <f t="shared" si="42"/>
        <v>1.2140564265614358</v>
      </c>
      <c r="BO29" t="str">
        <f t="shared" si="43"/>
        <v>72 Customer service occupations</v>
      </c>
      <c r="BP29" s="69">
        <v>1.4718104383171076</v>
      </c>
      <c r="BQ29" s="69">
        <v>1.6851267331384445</v>
      </c>
      <c r="BR29" s="69">
        <v>1.4792356879992938</v>
      </c>
      <c r="BS29" s="69">
        <v>1.677244474998558</v>
      </c>
      <c r="BT29" s="69">
        <v>1.6188616384563268</v>
      </c>
      <c r="BU29" s="69"/>
      <c r="BV29" s="69">
        <f t="shared" si="44"/>
        <v>0.13962595045703297</v>
      </c>
      <c r="BW29" s="69">
        <f>'RD T1'!E231</f>
        <v>0.78683873060779452</v>
      </c>
      <c r="BX29" s="69">
        <f t="shared" si="45"/>
        <v>0.92646468106482749</v>
      </c>
      <c r="BZ29" t="str">
        <f t="shared" si="46"/>
        <v>72 Customer service occupations</v>
      </c>
      <c r="CA29" s="69">
        <v>0.78583486272787195</v>
      </c>
      <c r="CB29" s="69">
        <v>0.75210256588521951</v>
      </c>
      <c r="CC29" s="69">
        <v>0.73057529405001875</v>
      </c>
      <c r="CD29" s="69">
        <v>0.68481409776803004</v>
      </c>
      <c r="CE29" s="69">
        <v>0.57084902749300814</v>
      </c>
      <c r="CF29" s="69"/>
      <c r="CG29" s="69">
        <f t="shared" si="47"/>
        <v>-0.15972626655701061</v>
      </c>
      <c r="CH29" s="69">
        <f>'RD T1'!E260</f>
        <v>0.21932695825925777</v>
      </c>
      <c r="CI29" s="69">
        <f t="shared" si="48"/>
        <v>5.9600691702247161E-2</v>
      </c>
      <c r="CK29" t="str">
        <f t="shared" si="49"/>
        <v>72 Customer service occupations</v>
      </c>
      <c r="CL29" s="69">
        <v>0.34028309002984591</v>
      </c>
      <c r="CM29" s="69">
        <v>0.35307176817817765</v>
      </c>
      <c r="CN29" s="69">
        <v>0.41965907405728647</v>
      </c>
      <c r="CO29" s="69">
        <v>0.36013150534411381</v>
      </c>
      <c r="CP29" s="69">
        <v>0.32200713614729221</v>
      </c>
      <c r="CQ29" s="69"/>
      <c r="CR29" s="69">
        <f t="shared" si="50"/>
        <v>-9.7651937909994269E-2</v>
      </c>
      <c r="CS29" s="69">
        <f>'RD T1'!E289</f>
        <v>0.11917956061023235</v>
      </c>
      <c r="CT29" s="69">
        <f t="shared" si="51"/>
        <v>2.1527622700238086E-2</v>
      </c>
    </row>
    <row r="30" spans="1:98" x14ac:dyDescent="0.2">
      <c r="A30" s="10" t="str">
        <f>name!D26</f>
        <v>81 Process, plant and machine operatives</v>
      </c>
      <c r="B30" s="69">
        <v>1.643175135464376E-2</v>
      </c>
      <c r="C30" s="69">
        <v>2.3291331610478302E-2</v>
      </c>
      <c r="D30" s="69">
        <v>2.0217385863539414E-2</v>
      </c>
      <c r="E30" s="69">
        <v>3.1439262263487505E-2</v>
      </c>
      <c r="F30" s="69">
        <v>6.8875449177392176E-2</v>
      </c>
      <c r="G30" s="11"/>
      <c r="H30" s="69">
        <f t="shared" si="26"/>
        <v>4.8658063313852765E-2</v>
      </c>
      <c r="I30" s="69">
        <f>'RD T1'!E58</f>
        <v>2.2743001308478523E-2</v>
      </c>
      <c r="J30" s="69">
        <f t="shared" si="27"/>
        <v>7.1401064622331284E-2</v>
      </c>
      <c r="L30" t="str">
        <f t="shared" si="28"/>
        <v>81 Process, plant and machine operatives</v>
      </c>
      <c r="M30" s="69">
        <v>0.14955981089634479</v>
      </c>
      <c r="N30" s="69">
        <v>0.22958528697796388</v>
      </c>
      <c r="O30" s="69">
        <v>0.2035136904528648</v>
      </c>
      <c r="P30" s="69">
        <v>0.34574154205882468</v>
      </c>
      <c r="Q30" s="69">
        <v>0.66145762025673815</v>
      </c>
      <c r="R30" s="11"/>
      <c r="S30" s="69">
        <f t="shared" si="29"/>
        <v>0.45794392980387333</v>
      </c>
      <c r="T30" s="69">
        <f>'RD T1'!E87</f>
        <v>0.20826364616422016</v>
      </c>
      <c r="U30" s="69">
        <f t="shared" si="30"/>
        <v>0.66620757596809344</v>
      </c>
      <c r="W30" t="str">
        <f t="shared" si="31"/>
        <v>81 Process, plant and machine operatives</v>
      </c>
      <c r="X30" s="69">
        <v>0.45630398618798351</v>
      </c>
      <c r="Y30" s="69">
        <v>0.46571672870060843</v>
      </c>
      <c r="Z30" s="69">
        <v>0.45560003714291814</v>
      </c>
      <c r="AA30" s="69">
        <v>0.67945425812406379</v>
      </c>
      <c r="AB30" s="69">
        <v>1.1189156966152571</v>
      </c>
      <c r="AC30" s="69"/>
      <c r="AD30" s="69">
        <f t="shared" si="32"/>
        <v>0.66331565947233906</v>
      </c>
      <c r="AE30" s="69">
        <f>'RD T1'!E116</f>
        <v>0.43231875608086634</v>
      </c>
      <c r="AF30" s="69">
        <f t="shared" si="33"/>
        <v>1.0956344155532054</v>
      </c>
      <c r="AH30" t="str">
        <f t="shared" si="34"/>
        <v>81 Process, plant and machine operatives</v>
      </c>
      <c r="AI30" s="69">
        <v>0.20179658196403846</v>
      </c>
      <c r="AJ30" s="69">
        <v>0.20623822027597125</v>
      </c>
      <c r="AK30" s="69">
        <v>0.19895530836455222</v>
      </c>
      <c r="AL30" s="69">
        <v>0.2619500361589473</v>
      </c>
      <c r="AM30" s="69">
        <v>0.35590900872867476</v>
      </c>
      <c r="AN30" s="69"/>
      <c r="AO30" s="69">
        <f t="shared" si="35"/>
        <v>0.15695370036412254</v>
      </c>
      <c r="AP30" s="69">
        <f>'RD T1'!E145</f>
        <v>0.13373467364031608</v>
      </c>
      <c r="AQ30" s="69">
        <f t="shared" si="36"/>
        <v>0.29068837400443859</v>
      </c>
      <c r="AS30" t="str">
        <f t="shared" si="37"/>
        <v>81 Process, plant and machine operatives</v>
      </c>
      <c r="AT30" s="69">
        <v>0.49406064408576333</v>
      </c>
      <c r="AU30" s="69">
        <v>0.4649943912608227</v>
      </c>
      <c r="AV30" s="69">
        <v>0.43526855576763257</v>
      </c>
      <c r="AW30" s="69">
        <v>0.53911243894744387</v>
      </c>
      <c r="AX30" s="69">
        <v>0.7013969123465682</v>
      </c>
      <c r="AY30" s="69"/>
      <c r="AZ30" s="69">
        <f t="shared" si="38"/>
        <v>0.26612835657893563</v>
      </c>
      <c r="BA30" s="69">
        <f>'RD T1'!E174</f>
        <v>0.2817894129848359</v>
      </c>
      <c r="BB30" s="69">
        <f t="shared" si="39"/>
        <v>0.54791776956377158</v>
      </c>
      <c r="BD30" t="str">
        <f t="shared" si="40"/>
        <v>81 Process, plant and machine operatives</v>
      </c>
      <c r="BE30" s="69">
        <v>2.8969990656305593</v>
      </c>
      <c r="BF30" s="69">
        <v>3.3309316273899472</v>
      </c>
      <c r="BG30" s="69">
        <v>2.9126236955008427</v>
      </c>
      <c r="BH30" s="69">
        <v>3.523062407859427</v>
      </c>
      <c r="BI30" s="69">
        <v>3.928574393624034</v>
      </c>
      <c r="BJ30" s="69"/>
      <c r="BK30" s="69">
        <f t="shared" si="41"/>
        <v>1.0159506981231914</v>
      </c>
      <c r="BL30" s="69">
        <f>'RD T1'!E203</f>
        <v>1.3413360419687657</v>
      </c>
      <c r="BM30" s="69">
        <f t="shared" si="42"/>
        <v>2.3572867400919568</v>
      </c>
      <c r="BO30" t="str">
        <f t="shared" si="43"/>
        <v>81 Process, plant and machine operatives</v>
      </c>
      <c r="BP30" s="69">
        <v>4.2629952754015443</v>
      </c>
      <c r="BQ30" s="69">
        <v>4.7601638347920483</v>
      </c>
      <c r="BR30" s="69">
        <v>3.9135670564398204</v>
      </c>
      <c r="BS30" s="69">
        <v>4.6946412996797982</v>
      </c>
      <c r="BT30" s="69">
        <v>4.4113807740206052</v>
      </c>
      <c r="BU30" s="69"/>
      <c r="BV30" s="69">
        <f t="shared" si="44"/>
        <v>0.49781371758078485</v>
      </c>
      <c r="BW30" s="69">
        <f>'RD T1'!E232</f>
        <v>1.8985793409589291</v>
      </c>
      <c r="BX30" s="69">
        <f t="shared" si="45"/>
        <v>2.3963930585397142</v>
      </c>
      <c r="BZ30" t="str">
        <f t="shared" si="46"/>
        <v>81 Process, plant and machine operatives</v>
      </c>
      <c r="CA30" s="69">
        <v>3.6879542197241659</v>
      </c>
      <c r="CB30" s="69">
        <v>3.4850451920670338</v>
      </c>
      <c r="CC30" s="69">
        <v>3.0396134246221318</v>
      </c>
      <c r="CD30" s="69">
        <v>2.7949140271845292</v>
      </c>
      <c r="CE30" s="69">
        <v>1.3078383363186599</v>
      </c>
      <c r="CF30" s="69"/>
      <c r="CG30" s="69">
        <f t="shared" si="47"/>
        <v>-1.7317750883034719</v>
      </c>
      <c r="CH30" s="69">
        <f>'RD T1'!E261</f>
        <v>0.86576773967776155</v>
      </c>
      <c r="CI30" s="69">
        <f t="shared" si="48"/>
        <v>-0.86600734862571038</v>
      </c>
      <c r="CK30" t="str">
        <f t="shared" si="49"/>
        <v>81 Process, plant and machine operatives</v>
      </c>
      <c r="CL30" s="69">
        <v>2.8016820414442298</v>
      </c>
      <c r="CM30" s="69">
        <v>2.0765210651647656</v>
      </c>
      <c r="CN30" s="69">
        <v>1.8843849417905802</v>
      </c>
      <c r="CO30" s="69">
        <v>0.72648541087813556</v>
      </c>
      <c r="CP30" s="69">
        <v>0.24140430737719087</v>
      </c>
      <c r="CQ30" s="69"/>
      <c r="CR30" s="69">
        <f t="shared" si="50"/>
        <v>-1.6429806344133895</v>
      </c>
      <c r="CS30" s="69">
        <f>'RD T1'!E290</f>
        <v>0.17496118740718986</v>
      </c>
      <c r="CT30" s="69">
        <f t="shared" si="51"/>
        <v>-1.4680194470061996</v>
      </c>
    </row>
    <row r="31" spans="1:98" x14ac:dyDescent="0.2">
      <c r="A31" s="10" t="str">
        <f>name!D27</f>
        <v>82 Transport and mobile machine drivers and operatives</v>
      </c>
      <c r="B31" s="69">
        <v>2.101313058750405E-2</v>
      </c>
      <c r="C31" s="69">
        <v>3.3885152808648358E-2</v>
      </c>
      <c r="D31" s="69">
        <v>2.515655796745012E-2</v>
      </c>
      <c r="E31" s="69">
        <v>4.0361890885420082E-2</v>
      </c>
      <c r="F31" s="69">
        <v>7.2363069988979872E-2</v>
      </c>
      <c r="G31" s="11"/>
      <c r="H31" s="69">
        <f t="shared" si="26"/>
        <v>4.7206512021529756E-2</v>
      </c>
      <c r="I31" s="69">
        <f>'RD T1'!E59</f>
        <v>2.9105603292599511E-2</v>
      </c>
      <c r="J31" s="69">
        <f t="shared" si="27"/>
        <v>7.6312115314129264E-2</v>
      </c>
      <c r="L31" t="str">
        <f t="shared" si="28"/>
        <v>82 Transport and mobile machine drivers and operatives</v>
      </c>
      <c r="M31" s="69">
        <v>0.14107637272553353</v>
      </c>
      <c r="N31" s="69">
        <v>0.20827087644917344</v>
      </c>
      <c r="O31" s="69">
        <v>0.1645920543580798</v>
      </c>
      <c r="P31" s="69">
        <v>0.25087846547029785</v>
      </c>
      <c r="Q31" s="69">
        <v>0.46276525982272598</v>
      </c>
      <c r="R31" s="11"/>
      <c r="S31" s="69">
        <f t="shared" si="29"/>
        <v>0.29817320546464621</v>
      </c>
      <c r="T31" s="69">
        <f>'RD T1'!E88</f>
        <v>0.18018189583315658</v>
      </c>
      <c r="U31" s="69">
        <f t="shared" si="30"/>
        <v>0.47835510129780279</v>
      </c>
      <c r="W31" t="str">
        <f t="shared" si="31"/>
        <v>82 Transport and mobile machine drivers and operatives</v>
      </c>
      <c r="X31" s="69">
        <v>0.50959807042730054</v>
      </c>
      <c r="Y31" s="69">
        <v>0.59785475685396328</v>
      </c>
      <c r="Z31" s="69">
        <v>0.57703346283105106</v>
      </c>
      <c r="AA31" s="69">
        <v>0.7595549515170088</v>
      </c>
      <c r="AB31" s="69">
        <v>1.2002834380234255</v>
      </c>
      <c r="AC31" s="69"/>
      <c r="AD31" s="69">
        <f t="shared" si="32"/>
        <v>0.62324997519237446</v>
      </c>
      <c r="AE31" s="69">
        <f>'RD T1'!E117</f>
        <v>0.5732221352231448</v>
      </c>
      <c r="AF31" s="69">
        <f t="shared" si="33"/>
        <v>1.1964721104155194</v>
      </c>
      <c r="AH31" t="str">
        <f t="shared" si="34"/>
        <v>82 Transport and mobile machine drivers and operatives</v>
      </c>
      <c r="AI31" s="69">
        <v>0.24820447793262809</v>
      </c>
      <c r="AJ31" s="69">
        <v>0.27934855769762201</v>
      </c>
      <c r="AK31" s="69">
        <v>0.26034512435377827</v>
      </c>
      <c r="AL31" s="69">
        <v>0.32354350104652629</v>
      </c>
      <c r="AM31" s="69">
        <v>0.42310374380669435</v>
      </c>
      <c r="AN31" s="69"/>
      <c r="AO31" s="69">
        <f t="shared" si="35"/>
        <v>0.16275861945291609</v>
      </c>
      <c r="AP31" s="69">
        <f>'RD T1'!E146</f>
        <v>0.21935320534684161</v>
      </c>
      <c r="AQ31" s="69">
        <f t="shared" si="36"/>
        <v>0.38211182479975769</v>
      </c>
      <c r="AS31" t="str">
        <f t="shared" si="37"/>
        <v>82 Transport and mobile machine drivers and operatives</v>
      </c>
      <c r="AT31" s="69">
        <v>0.44040708140323548</v>
      </c>
      <c r="AU31" s="69">
        <v>0.46559307017407137</v>
      </c>
      <c r="AV31" s="69">
        <v>0.43189582776444402</v>
      </c>
      <c r="AW31" s="69">
        <v>0.50597871120725224</v>
      </c>
      <c r="AX31" s="69">
        <v>0.62854948702794244</v>
      </c>
      <c r="AY31" s="69"/>
      <c r="AZ31" s="69">
        <f t="shared" si="38"/>
        <v>0.19665365926349843</v>
      </c>
      <c r="BA31" s="69">
        <f>'RD T1'!E175</f>
        <v>0.34612183533950153</v>
      </c>
      <c r="BB31" s="69">
        <f t="shared" si="39"/>
        <v>0.5427754946029999</v>
      </c>
      <c r="BD31" t="str">
        <f t="shared" si="40"/>
        <v>82 Transport and mobile machine drivers and operatives</v>
      </c>
      <c r="BE31" s="69">
        <v>2.1925461185086799</v>
      </c>
      <c r="BF31" s="69">
        <v>2.6713377961849991</v>
      </c>
      <c r="BG31" s="69">
        <v>2.3889332732689099</v>
      </c>
      <c r="BH31" s="69">
        <v>2.8280577071452662</v>
      </c>
      <c r="BI31" s="69">
        <v>3.3106378636301232</v>
      </c>
      <c r="BJ31" s="69"/>
      <c r="BK31" s="69">
        <f t="shared" si="41"/>
        <v>0.92170459036121333</v>
      </c>
      <c r="BL31" s="69">
        <f>'RD T1'!E204</f>
        <v>1.498939010341571</v>
      </c>
      <c r="BM31" s="69">
        <f t="shared" si="42"/>
        <v>2.4206436007027845</v>
      </c>
      <c r="BO31" t="str">
        <f t="shared" si="43"/>
        <v>82 Transport and mobile machine drivers and operatives</v>
      </c>
      <c r="BP31" s="69">
        <v>3.7986204968038702</v>
      </c>
      <c r="BQ31" s="69">
        <v>4.4993723446195277</v>
      </c>
      <c r="BR31" s="69">
        <v>3.7181928207846955</v>
      </c>
      <c r="BS31" s="69">
        <v>4.4454584121103471</v>
      </c>
      <c r="BT31" s="69">
        <v>4.6635027564740996</v>
      </c>
      <c r="BU31" s="69"/>
      <c r="BV31" s="69">
        <f t="shared" si="44"/>
        <v>0.94530993568940413</v>
      </c>
      <c r="BW31" s="69">
        <f>'RD T1'!E233</f>
        <v>2.5328090077063807</v>
      </c>
      <c r="BX31" s="69">
        <f t="shared" si="45"/>
        <v>3.4781189433957849</v>
      </c>
      <c r="BZ31" t="str">
        <f t="shared" si="46"/>
        <v>82 Transport and mobile machine drivers and operatives</v>
      </c>
      <c r="CA31" s="69">
        <v>3.6789370934959429</v>
      </c>
      <c r="CB31" s="69">
        <v>3.5625751379175989</v>
      </c>
      <c r="CC31" s="69">
        <v>3.1449690719018837</v>
      </c>
      <c r="CD31" s="69">
        <v>2.8051701511203606</v>
      </c>
      <c r="CE31" s="69">
        <v>2.1149415344591356</v>
      </c>
      <c r="CF31" s="69"/>
      <c r="CG31" s="69">
        <f t="shared" si="47"/>
        <v>-1.0300275374427481</v>
      </c>
      <c r="CH31" s="69">
        <f>'RD T1'!E262</f>
        <v>1.2115548190042889</v>
      </c>
      <c r="CI31" s="69">
        <f t="shared" si="48"/>
        <v>0.18152728156154074</v>
      </c>
      <c r="CK31" t="str">
        <f t="shared" si="49"/>
        <v>82 Transport and mobile machine drivers and operatives</v>
      </c>
      <c r="CL31" s="69">
        <v>2.3405179625481223</v>
      </c>
      <c r="CM31" s="69">
        <v>2.4401804162400822</v>
      </c>
      <c r="CN31" s="69">
        <v>2.2330348148012047</v>
      </c>
      <c r="CO31" s="69">
        <v>1.414281408527017</v>
      </c>
      <c r="CP31" s="69">
        <v>0.67654223292987747</v>
      </c>
      <c r="CQ31" s="69"/>
      <c r="CR31" s="69">
        <f t="shared" si="50"/>
        <v>-1.5564925818713271</v>
      </c>
      <c r="CS31" s="69">
        <f>'RD T1'!E291</f>
        <v>0.51089488387494741</v>
      </c>
      <c r="CT31" s="69">
        <f t="shared" si="51"/>
        <v>-1.0455976979963797</v>
      </c>
    </row>
    <row r="32" spans="1:98" x14ac:dyDescent="0.2">
      <c r="A32" s="10" t="str">
        <f>name!D28</f>
        <v>91 Elementary trades and related occupations</v>
      </c>
      <c r="B32" s="69">
        <v>2.3944891790943511E-4</v>
      </c>
      <c r="C32" s="69">
        <v>2.3704692789254582E-4</v>
      </c>
      <c r="D32" s="69">
        <v>1.8508434005268151E-4</v>
      </c>
      <c r="E32" s="69">
        <v>1.1149523006908917E-3</v>
      </c>
      <c r="F32" s="69">
        <v>3.0418197421019869E-3</v>
      </c>
      <c r="G32" s="11"/>
      <c r="H32" s="69">
        <f t="shared" si="26"/>
        <v>2.8567354020493053E-3</v>
      </c>
      <c r="I32" s="69">
        <f>'RD T1'!E60</f>
        <v>1.1302823809537451E-3</v>
      </c>
      <c r="J32" s="69">
        <f t="shared" si="27"/>
        <v>3.9870177830030502E-3</v>
      </c>
      <c r="L32" t="str">
        <f t="shared" si="28"/>
        <v>91 Elementary trades and related occupations</v>
      </c>
      <c r="M32" s="69">
        <v>8.7367986804403691E-2</v>
      </c>
      <c r="N32" s="69">
        <v>0.10813425913775895</v>
      </c>
      <c r="O32" s="69">
        <v>6.8788324459014227E-2</v>
      </c>
      <c r="P32" s="69">
        <v>0.17307563092371789</v>
      </c>
      <c r="Q32" s="69">
        <v>0.41925508393450878</v>
      </c>
      <c r="R32" s="11"/>
      <c r="S32" s="69">
        <f t="shared" si="29"/>
        <v>0.35046675947549455</v>
      </c>
      <c r="T32" s="69">
        <f>'RD T1'!E89</f>
        <v>0.14049320021134859</v>
      </c>
      <c r="U32" s="69">
        <f t="shared" si="30"/>
        <v>0.49095995968684314</v>
      </c>
      <c r="W32" t="str">
        <f t="shared" si="31"/>
        <v>91 Elementary trades and related occupations</v>
      </c>
      <c r="X32" s="69">
        <v>0.31305895998830408</v>
      </c>
      <c r="Y32" s="69">
        <v>0.27028555860135367</v>
      </c>
      <c r="Z32" s="69">
        <v>0.23319483479968742</v>
      </c>
      <c r="AA32" s="69">
        <v>0.66462592649746044</v>
      </c>
      <c r="AB32" s="69">
        <v>1.0691690023373113</v>
      </c>
      <c r="AC32" s="69"/>
      <c r="AD32" s="69">
        <f t="shared" si="32"/>
        <v>0.83597416753762388</v>
      </c>
      <c r="AE32" s="69">
        <f>'RD T1'!E118</f>
        <v>0.54997144172135992</v>
      </c>
      <c r="AF32" s="69">
        <f t="shared" si="33"/>
        <v>1.3859456092589837</v>
      </c>
      <c r="AH32" t="str">
        <f t="shared" si="34"/>
        <v>91 Elementary trades and related occupations</v>
      </c>
      <c r="AI32" s="69">
        <v>0.23022996011337502</v>
      </c>
      <c r="AJ32" s="69">
        <v>0.2005890787074581</v>
      </c>
      <c r="AK32" s="69">
        <v>0.15774477626814626</v>
      </c>
      <c r="AL32" s="69">
        <v>0.40717157649549751</v>
      </c>
      <c r="AM32" s="69">
        <v>0.63731920235521822</v>
      </c>
      <c r="AN32" s="69"/>
      <c r="AO32" s="69">
        <f t="shared" si="35"/>
        <v>0.47957442608707196</v>
      </c>
      <c r="AP32" s="69">
        <f>'RD T1'!E147</f>
        <v>0.32771721390759734</v>
      </c>
      <c r="AQ32" s="69">
        <f t="shared" si="36"/>
        <v>0.80729163999466924</v>
      </c>
      <c r="AS32" t="str">
        <f t="shared" si="37"/>
        <v>91 Elementary trades and related occupations</v>
      </c>
      <c r="AT32" s="69">
        <v>0.27752494836156477</v>
      </c>
      <c r="AU32" s="69">
        <v>0.24256376544580643</v>
      </c>
      <c r="AV32" s="69">
        <v>0.20570539655334719</v>
      </c>
      <c r="AW32" s="69">
        <v>0.50609389932332327</v>
      </c>
      <c r="AX32" s="69">
        <v>0.74007100231610801</v>
      </c>
      <c r="AY32" s="69"/>
      <c r="AZ32" s="69">
        <f t="shared" si="38"/>
        <v>0.53436560576276082</v>
      </c>
      <c r="BA32" s="69">
        <f>'RD T1'!E176</f>
        <v>0.3517393229904377</v>
      </c>
      <c r="BB32" s="69">
        <f t="shared" si="39"/>
        <v>0.88610492875319857</v>
      </c>
      <c r="BD32" t="str">
        <f t="shared" si="40"/>
        <v>91 Elementary trades and related occupations</v>
      </c>
      <c r="BE32" s="69">
        <v>1.1052988247594979</v>
      </c>
      <c r="BF32" s="69">
        <v>1.1420644934889144</v>
      </c>
      <c r="BG32" s="69">
        <v>0.88698134128726924</v>
      </c>
      <c r="BH32" s="69">
        <v>1.6755162620609454</v>
      </c>
      <c r="BI32" s="69">
        <v>2.2315277824388713</v>
      </c>
      <c r="BJ32" s="69"/>
      <c r="BK32" s="69">
        <f t="shared" si="41"/>
        <v>1.3445464411516022</v>
      </c>
      <c r="BL32" s="69">
        <f>'RD T1'!E205</f>
        <v>0.78906475927812014</v>
      </c>
      <c r="BM32" s="69">
        <f t="shared" si="42"/>
        <v>2.1336112004297223</v>
      </c>
      <c r="BO32" t="str">
        <f t="shared" si="43"/>
        <v>91 Elementary trades and related occupations</v>
      </c>
      <c r="BP32" s="69">
        <v>1.971687788761451</v>
      </c>
      <c r="BQ32" s="69">
        <v>1.9115153960879065</v>
      </c>
      <c r="BR32" s="69">
        <v>1.525924941152184</v>
      </c>
      <c r="BS32" s="69">
        <v>2.8767054821267339</v>
      </c>
      <c r="BT32" s="69">
        <v>3.2936511664908896</v>
      </c>
      <c r="BU32" s="69"/>
      <c r="BV32" s="69">
        <f t="shared" si="44"/>
        <v>1.7677262253387056</v>
      </c>
      <c r="BW32" s="69">
        <f>'RD T1'!E234</f>
        <v>1.2503508352235433</v>
      </c>
      <c r="BX32" s="69">
        <f t="shared" si="45"/>
        <v>3.0180770605622489</v>
      </c>
      <c r="BZ32" t="str">
        <f t="shared" si="46"/>
        <v>91 Elementary trades and related occupations</v>
      </c>
      <c r="CA32" s="69">
        <v>2.4878819849716103</v>
      </c>
      <c r="CB32" s="69">
        <v>2.2025360538809573</v>
      </c>
      <c r="CC32" s="69">
        <v>1.839608895384157</v>
      </c>
      <c r="CD32" s="69">
        <v>2.7997320012682558</v>
      </c>
      <c r="CE32" s="69">
        <v>2.3666087948635162</v>
      </c>
      <c r="CF32" s="69"/>
      <c r="CG32" s="69">
        <f t="shared" si="47"/>
        <v>0.52699989947935921</v>
      </c>
      <c r="CH32" s="69">
        <f>'RD T1'!E263</f>
        <v>1.1248235296404574</v>
      </c>
      <c r="CI32" s="69">
        <f t="shared" si="48"/>
        <v>1.6518234291198166</v>
      </c>
      <c r="CK32" t="str">
        <f t="shared" si="49"/>
        <v>91 Elementary trades and related occupations</v>
      </c>
      <c r="CL32" s="69">
        <v>1.9771243324989771</v>
      </c>
      <c r="CM32" s="69">
        <v>1.5046662430190574</v>
      </c>
      <c r="CN32" s="69">
        <v>1.415823253061584</v>
      </c>
      <c r="CO32" s="69">
        <v>1.7547306398551601</v>
      </c>
      <c r="CP32" s="69">
        <v>1.4097878396590411</v>
      </c>
      <c r="CQ32" s="69"/>
      <c r="CR32" s="69">
        <f t="shared" si="50"/>
        <v>-6.0354134025428774E-3</v>
      </c>
      <c r="CS32" s="69">
        <f>'RD T1'!E292</f>
        <v>0.59275950451719572</v>
      </c>
      <c r="CT32" s="69">
        <f t="shared" si="51"/>
        <v>0.58672409111465285</v>
      </c>
    </row>
    <row r="33" spans="1:98" x14ac:dyDescent="0.2">
      <c r="A33" s="10" t="str">
        <f>name!D29</f>
        <v>92 Elementary administration and service occupations</v>
      </c>
      <c r="B33" s="69">
        <v>1.5502660028632934E-2</v>
      </c>
      <c r="C33" s="69">
        <v>2.2723502270960788E-2</v>
      </c>
      <c r="D33" s="69">
        <v>1.9803009598241484E-2</v>
      </c>
      <c r="E33" s="69">
        <v>2.5474765037510325E-2</v>
      </c>
      <c r="F33" s="69">
        <v>4.153207444136519E-2</v>
      </c>
      <c r="G33" s="11"/>
      <c r="H33" s="69">
        <f t="shared" ref="H33" si="52">F33-D33</f>
        <v>2.1729064843123706E-2</v>
      </c>
      <c r="I33" s="69">
        <f>'RD T1'!E61</f>
        <v>1.5715139950927968E-2</v>
      </c>
      <c r="J33" s="69">
        <f t="shared" ref="J33" si="53">SUM(H33:I33)</f>
        <v>3.7444204794051673E-2</v>
      </c>
      <c r="L33" t="str">
        <f t="shared" ref="L33" si="54">A33</f>
        <v>92 Elementary administration and service occupations</v>
      </c>
      <c r="M33" s="69">
        <v>0.42263809269577313</v>
      </c>
      <c r="N33" s="69">
        <v>0.64136650870326428</v>
      </c>
      <c r="O33" s="69">
        <v>0.61412677744382138</v>
      </c>
      <c r="P33" s="69">
        <v>0.84858725825402759</v>
      </c>
      <c r="Q33" s="69">
        <v>1.7115711457134555</v>
      </c>
      <c r="R33" s="11"/>
      <c r="S33" s="69">
        <f t="shared" ref="S33" si="55">Q33-O33</f>
        <v>1.0974443682696342</v>
      </c>
      <c r="T33" s="69">
        <f>'RD T1'!E90</f>
        <v>0.59588376615255068</v>
      </c>
      <c r="U33" s="69">
        <f t="shared" ref="U33" si="56">SUM(S33:T33)</f>
        <v>1.6933281344221849</v>
      </c>
      <c r="W33" t="str">
        <f t="shared" ref="W33" si="57">A33</f>
        <v>92 Elementary administration and service occupations</v>
      </c>
      <c r="X33" s="69">
        <v>1.8354519378881968</v>
      </c>
      <c r="Y33" s="69">
        <v>1.9879841283947697</v>
      </c>
      <c r="Z33" s="69">
        <v>2.2078335779783598</v>
      </c>
      <c r="AA33" s="69">
        <v>2.4382337579084714</v>
      </c>
      <c r="AB33" s="69">
        <v>3.2923456186648368</v>
      </c>
      <c r="AC33" s="69"/>
      <c r="AD33" s="69">
        <f t="shared" ref="AD33" si="58">AB33-Z33</f>
        <v>1.084512040686477</v>
      </c>
      <c r="AE33" s="69">
        <f>'RD T1'!E119</f>
        <v>1.7645490394098948</v>
      </c>
      <c r="AF33" s="69">
        <f t="shared" ref="AF33" si="59">SUM(AD33:AE33)</f>
        <v>2.849061080096372</v>
      </c>
      <c r="AH33" t="str">
        <f t="shared" ref="AH33" si="60">L33</f>
        <v>92 Elementary administration and service occupations</v>
      </c>
      <c r="AI33" s="69">
        <v>0.86719647084856522</v>
      </c>
      <c r="AJ33" s="69">
        <v>0.93087784221471392</v>
      </c>
      <c r="AK33" s="69">
        <v>1.0253663340424399</v>
      </c>
      <c r="AL33" s="69">
        <v>1.1130494062058311</v>
      </c>
      <c r="AM33" s="69">
        <v>1.5852907469377493</v>
      </c>
      <c r="AN33" s="69"/>
      <c r="AO33" s="69">
        <f t="shared" ref="AO33" si="61">AM33-AK33</f>
        <v>0.55992441289530936</v>
      </c>
      <c r="AP33" s="69">
        <f>'RD T1'!E148</f>
        <v>0.75498847088573318</v>
      </c>
      <c r="AQ33" s="69">
        <f t="shared" ref="AQ33" si="62">SUM(AO33:AP33)</f>
        <v>1.3149128837810427</v>
      </c>
      <c r="AS33" t="str">
        <f t="shared" ref="AS33" si="63">W33</f>
        <v>92 Elementary administration and service occupations</v>
      </c>
      <c r="AT33" s="69">
        <v>0.88722889502687985</v>
      </c>
      <c r="AU33" s="69">
        <v>0.92304456121977596</v>
      </c>
      <c r="AV33" s="69">
        <v>1.0195240615655137</v>
      </c>
      <c r="AW33" s="69">
        <v>1.0956193062082549</v>
      </c>
      <c r="AX33" s="69">
        <v>1.5486767414351537</v>
      </c>
      <c r="AY33" s="69"/>
      <c r="AZ33" s="69">
        <f t="shared" ref="AZ33" si="64">AX33-AV33</f>
        <v>0.52915267986963999</v>
      </c>
      <c r="BA33" s="69">
        <f>'RD T1'!E177</f>
        <v>0.75738847964579648</v>
      </c>
      <c r="BB33" s="69">
        <f t="shared" ref="BB33" si="65">SUM(AZ33:BA33)</f>
        <v>1.2865411595154366</v>
      </c>
      <c r="BD33" t="str">
        <f t="shared" ref="BD33" si="66">AH33</f>
        <v>92 Elementary administration and service occupations</v>
      </c>
      <c r="BE33" s="69">
        <v>5.0362349025728532</v>
      </c>
      <c r="BF33" s="69">
        <v>5.2452216050288589</v>
      </c>
      <c r="BG33" s="69">
        <v>4.8157752461970533</v>
      </c>
      <c r="BH33" s="69">
        <v>4.3433334219572322</v>
      </c>
      <c r="BI33" s="69">
        <v>3.9804866478643044</v>
      </c>
      <c r="BJ33" s="69"/>
      <c r="BK33" s="69">
        <f t="shared" ref="BK33" si="67">BI33-BG33</f>
        <v>-0.83528859833274893</v>
      </c>
      <c r="BL33" s="69">
        <f>'RD T1'!E206</f>
        <v>2.0831511158915235</v>
      </c>
      <c r="BM33" s="69">
        <f t="shared" ref="BM33" si="68">SUM(BK33:BL33)</f>
        <v>1.2478625175587745</v>
      </c>
      <c r="BO33" t="str">
        <f t="shared" ref="BO33" si="69">AS33</f>
        <v>92 Elementary administration and service occupations</v>
      </c>
      <c r="BP33" s="69">
        <v>8.9915558130646911</v>
      </c>
      <c r="BQ33" s="69">
        <v>10.067641054229439</v>
      </c>
      <c r="BR33" s="69">
        <v>8.2424991040966376</v>
      </c>
      <c r="BS33" s="69">
        <v>8.4341788324652356</v>
      </c>
      <c r="BT33" s="69">
        <v>7.7773463384042794</v>
      </c>
      <c r="BU33" s="69"/>
      <c r="BV33" s="69">
        <f t="shared" ref="BV33" si="70">BT33-BR33</f>
        <v>-0.46515276569235819</v>
      </c>
      <c r="BW33" s="69">
        <f>'RD T1'!E235</f>
        <v>4.1609497479168258</v>
      </c>
      <c r="BX33" s="69">
        <f t="shared" ref="BX33" si="71">SUM(BV33:BW33)</f>
        <v>3.6957969822244676</v>
      </c>
      <c r="BZ33" t="str">
        <f t="shared" ref="BZ33" si="72">BD33</f>
        <v>92 Elementary administration and service occupations</v>
      </c>
      <c r="CA33" s="69">
        <v>7.792395756314269</v>
      </c>
      <c r="CB33" s="69">
        <v>7.8398490489383885</v>
      </c>
      <c r="CC33" s="69">
        <v>6.6799498652916816</v>
      </c>
      <c r="CD33" s="69">
        <v>5.4822108123446984</v>
      </c>
      <c r="CE33" s="69">
        <v>3.4209638034354279</v>
      </c>
      <c r="CF33" s="69"/>
      <c r="CG33" s="69">
        <f t="shared" ref="CG33" si="73">CE33-CC33</f>
        <v>-3.2589860618562536</v>
      </c>
      <c r="CH33" s="69">
        <f>'RD T1'!E264</f>
        <v>2.0206772944074429</v>
      </c>
      <c r="CI33" s="69">
        <f t="shared" ref="CI33" si="74">SUM(CG33:CH33)</f>
        <v>-1.2383087674488107</v>
      </c>
      <c r="CK33" t="str">
        <f t="shared" ref="CK33" si="75">BO33</f>
        <v>92 Elementary administration and service occupations</v>
      </c>
      <c r="CL33" s="69">
        <v>5.8571533166955927</v>
      </c>
      <c r="CM33" s="69">
        <v>4.2862974043625917</v>
      </c>
      <c r="CN33" s="69">
        <v>4.2276420377952997</v>
      </c>
      <c r="CO33" s="69">
        <v>2.2746133421189954</v>
      </c>
      <c r="CP33" s="69">
        <v>1.2753862098126156</v>
      </c>
      <c r="CQ33" s="69"/>
      <c r="CR33" s="69">
        <f t="shared" ref="CR33" si="76">CP33-CN33</f>
        <v>-2.9522558279826843</v>
      </c>
      <c r="CS33" s="69">
        <f>'RD T1'!E293</f>
        <v>0.63168207939743504</v>
      </c>
      <c r="CT33" s="69">
        <f t="shared" ref="CT33" si="77">SUM(CR33:CS33)</f>
        <v>-2.3205737485852493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3.4989800254562677</v>
      </c>
      <c r="C35" s="67">
        <f t="shared" ref="C35:F35" si="78">SUM(C8:C33)</f>
        <v>5.0062834936183895</v>
      </c>
      <c r="D35" s="67">
        <f t="shared" si="78"/>
        <v>4.8631945816593785</v>
      </c>
      <c r="E35" s="67">
        <f t="shared" si="78"/>
        <v>6.2930693436807719</v>
      </c>
      <c r="F35" s="67">
        <f t="shared" si="78"/>
        <v>9.339980755473837</v>
      </c>
      <c r="G35" s="11"/>
      <c r="H35" s="67">
        <f>F35-D35</f>
        <v>4.4767861738144585</v>
      </c>
      <c r="I35" s="67">
        <f>SUM(I8:I33)</f>
        <v>3.2996686983445827</v>
      </c>
      <c r="J35" s="67">
        <f>SUM(H35:I35)</f>
        <v>7.7764548721590412</v>
      </c>
      <c r="L35" s="24" t="str">
        <f>A35</f>
        <v>All occupations</v>
      </c>
      <c r="M35" s="67">
        <f>SUM(M8:M33)</f>
        <v>23.403663335713276</v>
      </c>
      <c r="N35" s="67">
        <f t="shared" ref="N35:Q35" si="79">SUM(N8:N33)</f>
        <v>34.019683856164498</v>
      </c>
      <c r="O35" s="67">
        <f t="shared" si="79"/>
        <v>33.896928855515341</v>
      </c>
      <c r="P35" s="67">
        <f t="shared" si="79"/>
        <v>43.236580786951926</v>
      </c>
      <c r="Q35" s="67">
        <f t="shared" si="79"/>
        <v>64.763288394990937</v>
      </c>
      <c r="R35" s="11"/>
      <c r="S35" s="67">
        <f t="shared" si="29"/>
        <v>30.866359539475596</v>
      </c>
      <c r="T35" s="67">
        <f>SUM(T8:T33)</f>
        <v>23.912633731712635</v>
      </c>
      <c r="U35" s="67">
        <f>SUM(S35:T35)</f>
        <v>54.778993271188227</v>
      </c>
      <c r="W35" s="24" t="str">
        <f>A35</f>
        <v>All occupations</v>
      </c>
      <c r="X35" s="67">
        <f>SUM(X8:X33)</f>
        <v>57.141830538286854</v>
      </c>
      <c r="Y35" s="67">
        <f t="shared" ref="Y35:AB35" si="80">SUM(Y8:Y33)</f>
        <v>59.143933231940395</v>
      </c>
      <c r="Z35" s="67">
        <f t="shared" si="80"/>
        <v>65.774878459984379</v>
      </c>
      <c r="AA35" s="67">
        <f t="shared" si="80"/>
        <v>70.527806254873198</v>
      </c>
      <c r="AB35" s="67">
        <f t="shared" si="80"/>
        <v>82.596370755905596</v>
      </c>
      <c r="AC35" s="69"/>
      <c r="AD35" s="67">
        <f t="shared" ref="AD35" si="81">AB35-Z35</f>
        <v>16.821492295921217</v>
      </c>
      <c r="AE35" s="67">
        <f>SUM(AE8:AE33)</f>
        <v>41.055379794095337</v>
      </c>
      <c r="AF35" s="67">
        <f>SUM(AD35:AE35)</f>
        <v>57.876872090016555</v>
      </c>
      <c r="AH35" s="24" t="str">
        <f>L35</f>
        <v>All occupations</v>
      </c>
      <c r="AI35" s="67">
        <f>SUM(AI8:AI33)</f>
        <v>18.394730400627438</v>
      </c>
      <c r="AJ35" s="67">
        <f t="shared" ref="AJ35:AM35" si="82">SUM(AJ8:AJ33)</f>
        <v>17.303760862718271</v>
      </c>
      <c r="AK35" s="67">
        <f t="shared" si="82"/>
        <v>19.288179293861482</v>
      </c>
      <c r="AL35" s="67">
        <f t="shared" si="82"/>
        <v>19.101443948325382</v>
      </c>
      <c r="AM35" s="67">
        <f t="shared" si="82"/>
        <v>21.55428190588292</v>
      </c>
      <c r="AN35" s="69"/>
      <c r="AO35" s="67">
        <f t="shared" ref="AO35" si="83">AM35-AK35</f>
        <v>2.266102612021438</v>
      </c>
      <c r="AP35" s="67">
        <f>SUM(AP8:AP33)</f>
        <v>10.75564237258318</v>
      </c>
      <c r="AQ35" s="67">
        <f>SUM(AO35:AP35)</f>
        <v>13.021744984604618</v>
      </c>
      <c r="AS35" s="24" t="str">
        <f>W35</f>
        <v>All occupations</v>
      </c>
      <c r="AT35" s="67">
        <f>SUM(AT8:AT33)</f>
        <v>18.26725505447661</v>
      </c>
      <c r="AU35" s="67">
        <f t="shared" ref="AU35:AX35" si="84">SUM(AU8:AU33)</f>
        <v>18.123696402780261</v>
      </c>
      <c r="AV35" s="67">
        <f t="shared" si="84"/>
        <v>19.606006357879888</v>
      </c>
      <c r="AW35" s="67">
        <f t="shared" si="84"/>
        <v>20.492020354123085</v>
      </c>
      <c r="AX35" s="67">
        <f t="shared" si="84"/>
        <v>23.968798742112043</v>
      </c>
      <c r="AY35" s="69"/>
      <c r="AZ35" s="67">
        <f t="shared" ref="AZ35" si="85">AX35-AV35</f>
        <v>4.3627923842321543</v>
      </c>
      <c r="BA35" s="67">
        <f>SUM(BA8:BA33)</f>
        <v>11.139263276492162</v>
      </c>
      <c r="BB35" s="67">
        <f>SUM(AZ35:BA35)</f>
        <v>15.502055660724317</v>
      </c>
      <c r="BD35" s="24" t="str">
        <f>AH35</f>
        <v>All occupations</v>
      </c>
      <c r="BE35" s="67">
        <f>SUM(BE8:BE33)</f>
        <v>66.543461650265115</v>
      </c>
      <c r="BF35" s="67">
        <f t="shared" ref="BF35:BI35" si="86">SUM(BF8:BF33)</f>
        <v>75.561964651865139</v>
      </c>
      <c r="BG35" s="67">
        <f t="shared" si="86"/>
        <v>71.662582451091794</v>
      </c>
      <c r="BH35" s="67">
        <f t="shared" si="86"/>
        <v>74.771725151619989</v>
      </c>
      <c r="BI35" s="67">
        <f t="shared" si="86"/>
        <v>76.139154141247104</v>
      </c>
      <c r="BJ35" s="69"/>
      <c r="BK35" s="67">
        <f t="shared" ref="BK35" si="87">BI35-BG35</f>
        <v>4.4765716901553105</v>
      </c>
      <c r="BL35" s="67">
        <f>SUM(BL8:BL33)</f>
        <v>33.384593259908392</v>
      </c>
      <c r="BM35" s="67">
        <f>SUM(BK35:BL35)</f>
        <v>37.861164950063703</v>
      </c>
      <c r="BO35" s="24" t="str">
        <f>AS35</f>
        <v>All occupations</v>
      </c>
      <c r="BP35" s="67">
        <f>SUM(BP8:BP33)</f>
        <v>74.278980321823582</v>
      </c>
      <c r="BQ35" s="67">
        <f t="shared" ref="BQ35:BT35" si="88">SUM(BQ8:BQ33)</f>
        <v>80.29912348782041</v>
      </c>
      <c r="BR35" s="67">
        <f t="shared" si="88"/>
        <v>69.135977080381167</v>
      </c>
      <c r="BS35" s="67">
        <f t="shared" si="88"/>
        <v>73.236600609677026</v>
      </c>
      <c r="BT35" s="67">
        <f t="shared" si="88"/>
        <v>65.558386272784261</v>
      </c>
      <c r="BU35" s="69"/>
      <c r="BV35" s="67">
        <f t="shared" ref="BV35" si="89">BT35-BR35</f>
        <v>-3.5775908075969056</v>
      </c>
      <c r="BW35" s="67">
        <f>SUM(BW8:BW33)</f>
        <v>33.129440568696644</v>
      </c>
      <c r="BX35" s="67">
        <f>SUM(BV35:BW35)</f>
        <v>29.551849761099739</v>
      </c>
      <c r="BZ35" s="24" t="str">
        <f>BD35</f>
        <v>All occupations</v>
      </c>
      <c r="CA35" s="67">
        <f>SUM(CA8:CA33)</f>
        <v>49.291587035848586</v>
      </c>
      <c r="CB35" s="67">
        <f t="shared" ref="CB35:CE35" si="90">SUM(CB8:CB33)</f>
        <v>46.885164665734401</v>
      </c>
      <c r="CC35" s="67">
        <f t="shared" si="90"/>
        <v>42.573122500808886</v>
      </c>
      <c r="CD35" s="67">
        <f t="shared" si="90"/>
        <v>37.117193661306892</v>
      </c>
      <c r="CE35" s="67">
        <f t="shared" si="90"/>
        <v>23.252576988685551</v>
      </c>
      <c r="CF35" s="69"/>
      <c r="CG35" s="67">
        <f t="shared" ref="CG35" si="91">CE35-CC35</f>
        <v>-19.320545512123335</v>
      </c>
      <c r="CH35" s="67">
        <f>SUM(CH8:CH33)</f>
        <v>13.313294078969992</v>
      </c>
      <c r="CI35" s="67">
        <f>SUM(CG35:CH35)</f>
        <v>-6.0072514331533426</v>
      </c>
      <c r="CK35" s="24" t="str">
        <f>BO35</f>
        <v>All occupations</v>
      </c>
      <c r="CL35" s="67">
        <f>SUM(CL8:CL33)</f>
        <v>28.485511637502277</v>
      </c>
      <c r="CM35" s="67">
        <f t="shared" ref="CM35:CP35" si="92">SUM(CM8:CM33)</f>
        <v>24.124389347358079</v>
      </c>
      <c r="CN35" s="67">
        <f t="shared" si="92"/>
        <v>23.650130418817618</v>
      </c>
      <c r="CO35" s="67">
        <f t="shared" si="92"/>
        <v>15.231559889441753</v>
      </c>
      <c r="CP35" s="67">
        <f t="shared" si="92"/>
        <v>9.6351620429175231</v>
      </c>
      <c r="CQ35" s="69"/>
      <c r="CR35" s="67">
        <f t="shared" ref="CR35" si="93">CP35-CN35</f>
        <v>-14.014968375900095</v>
      </c>
      <c r="CS35" s="67">
        <f>SUM(CS8:CS33)</f>
        <v>4.7839994291139547</v>
      </c>
      <c r="CT35" s="67">
        <f>SUM(CR35:CS35)</f>
        <v>-9.23096894678614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The Marches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The Marches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The Marches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The Marches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The Marches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The Marches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The Marches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The Marches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The Marches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6.2660584976095866</v>
      </c>
      <c r="C45" s="18">
        <f t="shared" si="104"/>
        <v>6.5132965716435276</v>
      </c>
      <c r="D45" s="18">
        <f t="shared" si="104"/>
        <v>6.2572109144068762</v>
      </c>
      <c r="E45" s="18">
        <f t="shared" si="104"/>
        <v>5.6623244917918107</v>
      </c>
      <c r="F45" s="18">
        <f t="shared" si="104"/>
        <v>5.934995726728701</v>
      </c>
      <c r="H45" s="68">
        <f t="shared" ref="H45:H70" si="105">IF(D8&gt;0,(H8/D8)*100,0)</f>
        <v>82.164586077584389</v>
      </c>
      <c r="I45" s="69">
        <f t="shared" ref="I45:I70" si="106">IF(D8&gt;0,I8/D8*100,0)</f>
        <v>69.213379160898342</v>
      </c>
      <c r="J45" s="69">
        <f t="shared" ref="J45:J70" si="107">IF(D8&gt;0,(J8/D8)*100,0)</f>
        <v>151.37796523848272</v>
      </c>
      <c r="L45" t="str">
        <f>A45</f>
        <v>11 Corporate managers and directors</v>
      </c>
      <c r="M45" s="18">
        <f t="shared" ref="M45:Q54" si="108">M8/M$35*100</f>
        <v>7.5648153993579674</v>
      </c>
      <c r="N45" s="18">
        <f t="shared" si="108"/>
        <v>8.4069639549030821</v>
      </c>
      <c r="O45" s="18">
        <f t="shared" si="108"/>
        <v>8.1668932053095453</v>
      </c>
      <c r="P45" s="18">
        <f t="shared" si="108"/>
        <v>7.242655004440536</v>
      </c>
      <c r="Q45" s="18">
        <f t="shared" si="108"/>
        <v>7.2912554230407185</v>
      </c>
      <c r="S45" s="68">
        <f t="shared" ref="S45:S70" si="109">IF(O8&gt;0,(S8/O8)*100,0)</f>
        <v>70.574448680917797</v>
      </c>
      <c r="T45" s="69">
        <f t="shared" ref="T45:T70" si="110">IF(O8&gt;0,T8/O8*100,0)</f>
        <v>66.803924117747869</v>
      </c>
      <c r="U45" s="69">
        <f t="shared" ref="U45:U70" si="111">IF(O8&gt;0,(U8/O8)*100,0)</f>
        <v>137.37837279866568</v>
      </c>
      <c r="W45" t="str">
        <f>A45</f>
        <v>11 Corporate managers and directors</v>
      </c>
      <c r="X45" s="18">
        <f t="shared" ref="X45:AB54" si="112">X8/X$35*100</f>
        <v>9.1529186864964611</v>
      </c>
      <c r="Y45" s="18">
        <f t="shared" si="112"/>
        <v>10.163274735150338</v>
      </c>
      <c r="Z45" s="18">
        <f t="shared" si="112"/>
        <v>9.8501433798807536</v>
      </c>
      <c r="AA45" s="18">
        <f t="shared" si="112"/>
        <v>8.5281814632490232</v>
      </c>
      <c r="AB45" s="18">
        <f t="shared" si="112"/>
        <v>8.3379584842037371</v>
      </c>
      <c r="AD45" s="68">
        <f t="shared" ref="AD45:AD70" si="113">IF(Z8&gt;0,(AD8/Z8)*100,0)</f>
        <v>6.2962851392787833</v>
      </c>
      <c r="AE45" s="69">
        <f t="shared" ref="AE45:AE70" si="114">IF(Z8&gt;0,AE8/Z8*100,0)</f>
        <v>56.91177472121575</v>
      </c>
      <c r="AF45" s="69">
        <f t="shared" ref="AF45:AF70" si="115">IF(Z8&gt;0,(AF8/Z8)*100,0)</f>
        <v>63.208059860494537</v>
      </c>
      <c r="AH45" t="str">
        <f>L45</f>
        <v>11 Corporate managers and directors</v>
      </c>
      <c r="AI45" s="18">
        <f t="shared" ref="AI45:AM54" si="116">AI8/AI$35*100</f>
        <v>5.6922317424267117</v>
      </c>
      <c r="AJ45" s="18">
        <f t="shared" si="116"/>
        <v>6.719164898764622</v>
      </c>
      <c r="AK45" s="18">
        <f t="shared" si="116"/>
        <v>6.7274490647321619</v>
      </c>
      <c r="AL45" s="18">
        <f t="shared" si="116"/>
        <v>6.0629226667389551</v>
      </c>
      <c r="AM45" s="18">
        <f t="shared" si="116"/>
        <v>5.9018759717918448</v>
      </c>
      <c r="AO45" s="68">
        <f t="shared" ref="AO45:AO70" si="117">IF(AK8&gt;0,(AO8/AK8)*100,0)</f>
        <v>-1.964812339757444</v>
      </c>
      <c r="AP45" s="69">
        <f t="shared" ref="AP45:AP70" si="118">IF(AK8&gt;0,AP8/AK8*100,0)</f>
        <v>49.955098912742216</v>
      </c>
      <c r="AQ45" s="69">
        <f t="shared" ref="AQ45:AQ70" si="119">IF(AK8&gt;0,(AQ8/AK8)*100,0)</f>
        <v>47.990286572984772</v>
      </c>
      <c r="AS45" t="str">
        <f>W45</f>
        <v>11 Corporate managers and directors</v>
      </c>
      <c r="AT45" s="18">
        <f t="shared" ref="AT45:AX54" si="120">AT8/AT$35*100</f>
        <v>8.6846944074621533</v>
      </c>
      <c r="AU45" s="18">
        <f t="shared" si="120"/>
        <v>9.5473951021104853</v>
      </c>
      <c r="AV45" s="18">
        <f t="shared" si="120"/>
        <v>9.4127780676000299</v>
      </c>
      <c r="AW45" s="18">
        <f t="shared" si="120"/>
        <v>7.7465343217176743</v>
      </c>
      <c r="AX45" s="18">
        <f t="shared" si="120"/>
        <v>7.1855934086127906</v>
      </c>
      <c r="AZ45" s="68">
        <f t="shared" ref="AZ45:AZ70" si="121">IF(AV8&gt;0,(AZ8/AV8)*100,0)</f>
        <v>-6.6741509083032762</v>
      </c>
      <c r="BA45" s="69">
        <f t="shared" ref="BA45:BA70" si="122">IF(AV8&gt;0,BA8/AV8*100,0)</f>
        <v>48.037567747304976</v>
      </c>
      <c r="BB45" s="69">
        <f t="shared" ref="BB45:BB70" si="123">IF(AV8&gt;0,(BB8/AV8)*100,0)</f>
        <v>41.363416839001701</v>
      </c>
      <c r="BD45" t="str">
        <f>AH45</f>
        <v>11 Corporate managers and directors</v>
      </c>
      <c r="BE45" s="18">
        <f t="shared" ref="BE45:BI54" si="124">BE8/BE$35*100</f>
        <v>5.044262314587602</v>
      </c>
      <c r="BF45" s="18">
        <f t="shared" si="124"/>
        <v>5.8582396822034841</v>
      </c>
      <c r="BG45" s="18">
        <f t="shared" si="124"/>
        <v>6.3037436216892413</v>
      </c>
      <c r="BH45" s="18">
        <f t="shared" si="124"/>
        <v>5.3729989269556038</v>
      </c>
      <c r="BI45" s="18">
        <f t="shared" si="124"/>
        <v>5.6880163118222411</v>
      </c>
      <c r="BK45" s="68">
        <f t="shared" ref="BK45:BK70" si="125">IF(BG8&gt;0,(BK8/BG8)*100,0)</f>
        <v>-4.1310689990069793</v>
      </c>
      <c r="BL45" s="69">
        <f t="shared" ref="BL45:BL70" si="126">IF(BG8&gt;0,BL8/BG8*100,0)</f>
        <v>41.135580097259563</v>
      </c>
      <c r="BM45" s="69">
        <f t="shared" ref="BM45:BM70" si="127">IF(BG8&gt;0,(BM8/BG8)*100,0)</f>
        <v>37.004511098252586</v>
      </c>
      <c r="BO45" t="str">
        <f>AS45</f>
        <v>11 Corporate managers and directors</v>
      </c>
      <c r="BP45" s="18">
        <f t="shared" ref="BP45:BT54" si="128">BP8/BP$35*100</f>
        <v>4.1816375371395109</v>
      </c>
      <c r="BQ45" s="18">
        <f t="shared" si="128"/>
        <v>4.7012724464463957</v>
      </c>
      <c r="BR45" s="18">
        <f t="shared" si="128"/>
        <v>5.1161705201586019</v>
      </c>
      <c r="BS45" s="18">
        <f t="shared" si="128"/>
        <v>4.2823215738885363</v>
      </c>
      <c r="BT45" s="18">
        <f t="shared" si="128"/>
        <v>4.2987847968625115</v>
      </c>
      <c r="BV45" s="68">
        <f t="shared" ref="BV45:BV70" si="129">IF(BR8&gt;0,(BV8/BR8)*100,0)</f>
        <v>-20.324491629431623</v>
      </c>
      <c r="BW45" s="69">
        <f t="shared" ref="BW45:BW70" si="130">IF(BR8&gt;0,BW8/BR8*100,0)</f>
        <v>42.109385199030783</v>
      </c>
      <c r="BX45" s="69">
        <f t="shared" ref="BX45:BX70" si="131">IF(BR8&gt;0,(BX8/BR8)*100,0)</f>
        <v>21.784893569599152</v>
      </c>
      <c r="BZ45" t="str">
        <f>BD45</f>
        <v>11 Corporate managers and directors</v>
      </c>
      <c r="CA45" s="18">
        <f t="shared" ref="CA45:CE54" si="132">CA8/CA$35*100</f>
        <v>4.4711895997506907</v>
      </c>
      <c r="CB45" s="18">
        <f t="shared" si="132"/>
        <v>5.2227333462421921</v>
      </c>
      <c r="CC45" s="18">
        <f t="shared" si="132"/>
        <v>5.977179158856055</v>
      </c>
      <c r="CD45" s="18">
        <f t="shared" si="132"/>
        <v>5.2198634808989341</v>
      </c>
      <c r="CE45" s="18">
        <f t="shared" si="132"/>
        <v>6.0023803044028385</v>
      </c>
      <c r="CG45" s="68">
        <f t="shared" ref="CG45:CG70" si="133">IF(CC8&gt;0,(CG8/CC8)*100,0)</f>
        <v>-45.151744186530557</v>
      </c>
      <c r="CH45" s="69">
        <f t="shared" ref="CH45:CH70" si="134">IF(CC8&gt;0,CH8/CC8*100,0)</f>
        <v>32.098977162550554</v>
      </c>
      <c r="CI45" s="69">
        <f t="shared" ref="CI45:CI70" si="135">IF(CC8&gt;0,(CI8/CC8)*100,0)</f>
        <v>-13.052767023980003</v>
      </c>
      <c r="CK45" t="str">
        <f>BO45</f>
        <v>11 Corporate managers and directors</v>
      </c>
      <c r="CL45" s="18">
        <f t="shared" ref="CL45:CP54" si="136">CL8/CL$35*100</f>
        <v>2.2935571996084465</v>
      </c>
      <c r="CM45" s="18">
        <f t="shared" si="136"/>
        <v>3.0150315613322269</v>
      </c>
      <c r="CN45" s="18">
        <f t="shared" si="136"/>
        <v>3.3874751663496538</v>
      </c>
      <c r="CO45" s="18">
        <f t="shared" si="136"/>
        <v>3.3822158390273671</v>
      </c>
      <c r="CP45" s="18">
        <f t="shared" si="136"/>
        <v>4.4891331937532568</v>
      </c>
      <c r="CR45" s="68">
        <f t="shared" ref="CR45:CR70" si="137">IF(CN8&gt;0,(CR8/CN8)*100,0)</f>
        <v>-46.01018316262369</v>
      </c>
      <c r="CS45" s="69">
        <f t="shared" ref="CS45:CS70" si="138">IF(CN8&gt;0,CS8/CN8*100,0)</f>
        <v>22.624945910423534</v>
      </c>
      <c r="CT45" s="69">
        <f t="shared" ref="CT45:CT70" si="139">IF(CN8&gt;0,(CT8/CN8)*100,0)</f>
        <v>-23.385237252200156</v>
      </c>
    </row>
    <row r="46" spans="1:98" x14ac:dyDescent="0.2">
      <c r="A46" t="str">
        <f t="shared" si="103"/>
        <v>12 Other managers and proprietors</v>
      </c>
      <c r="B46" s="18">
        <f t="shared" si="104"/>
        <v>2.2683600904627612</v>
      </c>
      <c r="C46" s="18">
        <f t="shared" si="104"/>
        <v>2.2553852599067814</v>
      </c>
      <c r="D46" s="18">
        <f t="shared" si="104"/>
        <v>2.0657256108817958</v>
      </c>
      <c r="E46" s="18">
        <f t="shared" si="104"/>
        <v>2.1788609437232886</v>
      </c>
      <c r="F46" s="18">
        <f t="shared" si="104"/>
        <v>2.6066714649776914</v>
      </c>
      <c r="H46" s="68">
        <f t="shared" si="105"/>
        <v>142.34719572579706</v>
      </c>
      <c r="I46" s="69">
        <f t="shared" si="106"/>
        <v>99.453758947995681</v>
      </c>
      <c r="J46" s="69">
        <f t="shared" si="107"/>
        <v>241.80095467379275</v>
      </c>
      <c r="L46" t="str">
        <f t="shared" ref="L46:L69" si="140">A46</f>
        <v>12 Other managers and proprietors</v>
      </c>
      <c r="M46" s="18">
        <f t="shared" si="108"/>
        <v>2.9293615522150755</v>
      </c>
      <c r="N46" s="18">
        <f t="shared" si="108"/>
        <v>2.8800068218745927</v>
      </c>
      <c r="O46" s="18">
        <f t="shared" si="108"/>
        <v>2.9417022556986505</v>
      </c>
      <c r="P46" s="18">
        <f t="shared" si="108"/>
        <v>3.008381956894234</v>
      </c>
      <c r="Q46" s="18">
        <f t="shared" si="108"/>
        <v>3.5155069000123165</v>
      </c>
      <c r="S46" s="68">
        <f t="shared" si="109"/>
        <v>128.32726867680157</v>
      </c>
      <c r="T46" s="69">
        <f t="shared" si="110"/>
        <v>91.35669351543055</v>
      </c>
      <c r="U46" s="69">
        <f t="shared" si="111"/>
        <v>219.68396219223214</v>
      </c>
      <c r="W46" t="str">
        <f t="shared" ref="W46:W69" si="141">A46</f>
        <v>12 Other managers and proprietors</v>
      </c>
      <c r="X46" s="18">
        <f t="shared" si="112"/>
        <v>3.2295727179507931</v>
      </c>
      <c r="Y46" s="18">
        <f t="shared" si="112"/>
        <v>3.2563759721572576</v>
      </c>
      <c r="Z46" s="18">
        <f t="shared" si="112"/>
        <v>3.339530704810667</v>
      </c>
      <c r="AA46" s="18">
        <f t="shared" si="112"/>
        <v>3.3957578025859192</v>
      </c>
      <c r="AB46" s="18">
        <f t="shared" si="112"/>
        <v>3.755069852348885</v>
      </c>
      <c r="AD46" s="68">
        <f t="shared" si="113"/>
        <v>41.199607712898441</v>
      </c>
      <c r="AE46" s="69">
        <f t="shared" si="114"/>
        <v>78.16822522157895</v>
      </c>
      <c r="AF46" s="69">
        <f t="shared" si="115"/>
        <v>119.36783293447739</v>
      </c>
      <c r="AH46" t="str">
        <f t="shared" ref="AH46:AH69" si="142">L46</f>
        <v>12 Other managers and proprietors</v>
      </c>
      <c r="AI46" s="18">
        <f t="shared" si="116"/>
        <v>3.003538545889179</v>
      </c>
      <c r="AJ46" s="18">
        <f t="shared" si="116"/>
        <v>3.206747666667952</v>
      </c>
      <c r="AK46" s="18">
        <f t="shared" si="116"/>
        <v>3.4274398421663443</v>
      </c>
      <c r="AL46" s="18">
        <f t="shared" si="116"/>
        <v>3.4931937175621721</v>
      </c>
      <c r="AM46" s="18">
        <f t="shared" si="116"/>
        <v>4.06992697864783</v>
      </c>
      <c r="AO46" s="68">
        <f t="shared" si="117"/>
        <v>32.69638775437749</v>
      </c>
      <c r="AP46" s="69">
        <f t="shared" si="118"/>
        <v>71.858055570222589</v>
      </c>
      <c r="AQ46" s="69">
        <f t="shared" si="119"/>
        <v>104.55444332460009</v>
      </c>
      <c r="AS46" t="str">
        <f t="shared" ref="AS46:AS69" si="143">W46</f>
        <v>12 Other managers and proprietors</v>
      </c>
      <c r="AT46" s="18">
        <f t="shared" si="120"/>
        <v>3.3625258296491189</v>
      </c>
      <c r="AU46" s="18">
        <f t="shared" si="120"/>
        <v>3.389264300418946</v>
      </c>
      <c r="AV46" s="18">
        <f t="shared" si="120"/>
        <v>3.6027433343273034</v>
      </c>
      <c r="AW46" s="18">
        <f t="shared" si="120"/>
        <v>3.6642410565172026</v>
      </c>
      <c r="AX46" s="18">
        <f t="shared" si="120"/>
        <v>3.8320065336922853</v>
      </c>
      <c r="AZ46" s="68">
        <f t="shared" si="121"/>
        <v>30.031941558374779</v>
      </c>
      <c r="BA46" s="69">
        <f t="shared" si="122"/>
        <v>69.238015207586628</v>
      </c>
      <c r="BB46" s="69">
        <f t="shared" si="123"/>
        <v>99.269956765961425</v>
      </c>
      <c r="BD46" t="str">
        <f t="shared" ref="BD46:BD69" si="144">AH46</f>
        <v>12 Other managers and proprietors</v>
      </c>
      <c r="BE46" s="18">
        <f t="shared" si="124"/>
        <v>2.431893371639672</v>
      </c>
      <c r="BF46" s="18">
        <f t="shared" si="124"/>
        <v>2.3170380830279198</v>
      </c>
      <c r="BG46" s="18">
        <f t="shared" si="124"/>
        <v>2.3923789098677242</v>
      </c>
      <c r="BH46" s="18">
        <f t="shared" si="124"/>
        <v>2.2829559079975787</v>
      </c>
      <c r="BI46" s="18">
        <f t="shared" si="124"/>
        <v>2.3814921845285282</v>
      </c>
      <c r="BK46" s="68">
        <f t="shared" si="125"/>
        <v>5.7632502209757535</v>
      </c>
      <c r="BL46" s="69">
        <f t="shared" si="126"/>
        <v>47.322966605176639</v>
      </c>
      <c r="BM46" s="69">
        <f t="shared" si="127"/>
        <v>53.086216826152402</v>
      </c>
      <c r="BO46" t="str">
        <f t="shared" ref="BO46:BO69" si="145">AS46</f>
        <v>12 Other managers and proprietors</v>
      </c>
      <c r="BP46" s="18">
        <f t="shared" si="128"/>
        <v>2.504515416511222</v>
      </c>
      <c r="BQ46" s="18">
        <f t="shared" si="128"/>
        <v>2.4977621046301808</v>
      </c>
      <c r="BR46" s="18">
        <f t="shared" si="128"/>
        <v>2.8290065947883276</v>
      </c>
      <c r="BS46" s="18">
        <f t="shared" si="128"/>
        <v>2.8285764671433324</v>
      </c>
      <c r="BT46" s="18">
        <f t="shared" si="128"/>
        <v>3.0837761082324073</v>
      </c>
      <c r="BV46" s="68">
        <f t="shared" si="129"/>
        <v>3.3648858501491836</v>
      </c>
      <c r="BW46" s="69">
        <f t="shared" si="130"/>
        <v>60.088915816119759</v>
      </c>
      <c r="BX46" s="69">
        <f t="shared" si="131"/>
        <v>63.453801666268951</v>
      </c>
      <c r="BZ46" t="str">
        <f t="shared" ref="BZ46:BZ69" si="146">BD46</f>
        <v>12 Other managers and proprietors</v>
      </c>
      <c r="CA46" s="18">
        <f t="shared" si="132"/>
        <v>2.5228919884328778</v>
      </c>
      <c r="CB46" s="18">
        <f t="shared" si="132"/>
        <v>2.6814943542210203</v>
      </c>
      <c r="CC46" s="18">
        <f t="shared" si="132"/>
        <v>2.9830952211491653</v>
      </c>
      <c r="CD46" s="18">
        <f t="shared" si="132"/>
        <v>3.0819990433602262</v>
      </c>
      <c r="CE46" s="18">
        <f t="shared" si="132"/>
        <v>3.591382998959173</v>
      </c>
      <c r="CG46" s="68">
        <f t="shared" si="133"/>
        <v>-34.244786436376998</v>
      </c>
      <c r="CH46" s="69">
        <f t="shared" si="134"/>
        <v>40.924999889367861</v>
      </c>
      <c r="CI46" s="69">
        <f t="shared" si="135"/>
        <v>6.6802134529908681</v>
      </c>
      <c r="CK46" t="str">
        <f t="shared" ref="CK46:CK69" si="147">BO46</f>
        <v>12 Other managers and proprietors</v>
      </c>
      <c r="CL46" s="18">
        <f t="shared" si="136"/>
        <v>2.232372313288292</v>
      </c>
      <c r="CM46" s="18">
        <f t="shared" si="136"/>
        <v>2.4450754282916924</v>
      </c>
      <c r="CN46" s="18">
        <f t="shared" si="136"/>
        <v>2.5726165383733353</v>
      </c>
      <c r="CO46" s="18">
        <f t="shared" si="136"/>
        <v>2.8764725613412847</v>
      </c>
      <c r="CP46" s="18">
        <f t="shared" si="136"/>
        <v>3.4582716012473744</v>
      </c>
      <c r="CR46" s="68">
        <f t="shared" si="137"/>
        <v>-45.234188903753441</v>
      </c>
      <c r="CS46" s="69">
        <f t="shared" si="138"/>
        <v>26.046188896607212</v>
      </c>
      <c r="CT46" s="69">
        <f t="shared" si="139"/>
        <v>-19.188000007146229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19.191408063704436</v>
      </c>
      <c r="C47" s="18">
        <f t="shared" si="104"/>
        <v>19.891635517624824</v>
      </c>
      <c r="D47" s="18">
        <f t="shared" si="104"/>
        <v>18.656275794842603</v>
      </c>
      <c r="E47" s="18">
        <f t="shared" si="104"/>
        <v>20.543463800665975</v>
      </c>
      <c r="F47" s="18">
        <f t="shared" si="104"/>
        <v>19.891786442409057</v>
      </c>
      <c r="H47" s="68">
        <f t="shared" si="105"/>
        <v>104.77322477113637</v>
      </c>
      <c r="I47" s="69">
        <f t="shared" si="106"/>
        <v>57.568274891392754</v>
      </c>
      <c r="J47" s="69">
        <f t="shared" si="107"/>
        <v>162.34149966252915</v>
      </c>
      <c r="L47" t="str">
        <f t="shared" si="140"/>
        <v>21 Science, research, engineering and technology professionals</v>
      </c>
      <c r="M47" s="18">
        <f t="shared" si="108"/>
        <v>10.501628425720719</v>
      </c>
      <c r="N47" s="18">
        <f t="shared" si="108"/>
        <v>11.002169527356038</v>
      </c>
      <c r="O47" s="18">
        <f t="shared" si="108"/>
        <v>10.490004578720239</v>
      </c>
      <c r="P47" s="18">
        <f t="shared" si="108"/>
        <v>12.442156353389084</v>
      </c>
      <c r="Q47" s="18">
        <f t="shared" si="108"/>
        <v>12.454753151784569</v>
      </c>
      <c r="S47" s="68">
        <f t="shared" si="109"/>
        <v>126.84436056736281</v>
      </c>
      <c r="T47" s="69">
        <f t="shared" si="110"/>
        <v>64.93979419620905</v>
      </c>
      <c r="U47" s="69">
        <f t="shared" si="111"/>
        <v>191.78415476357185</v>
      </c>
      <c r="W47" t="str">
        <f t="shared" si="141"/>
        <v>21 Science, research, engineering and technology professionals</v>
      </c>
      <c r="X47" s="18">
        <f t="shared" si="112"/>
        <v>9.6395526051611089</v>
      </c>
      <c r="Y47" s="18">
        <f t="shared" si="112"/>
        <v>9.8873316371004414</v>
      </c>
      <c r="Z47" s="18">
        <f t="shared" si="112"/>
        <v>9.8387318328607947</v>
      </c>
      <c r="AA47" s="18">
        <f t="shared" si="112"/>
        <v>10.629201192948939</v>
      </c>
      <c r="AB47" s="18">
        <f t="shared" si="112"/>
        <v>9.7664025687875853</v>
      </c>
      <c r="AD47" s="68">
        <f t="shared" si="113"/>
        <v>24.651184324847197</v>
      </c>
      <c r="AE47" s="69">
        <f t="shared" si="114"/>
        <v>46.198390119953153</v>
      </c>
      <c r="AF47" s="69">
        <f t="shared" si="115"/>
        <v>70.849574444800353</v>
      </c>
      <c r="AH47" t="str">
        <f t="shared" si="142"/>
        <v>21 Science, research, engineering and technology professionals</v>
      </c>
      <c r="AI47" s="18">
        <f t="shared" si="116"/>
        <v>3.1950598878658831</v>
      </c>
      <c r="AJ47" s="18">
        <f t="shared" si="116"/>
        <v>3.3793963705353169</v>
      </c>
      <c r="AK47" s="18">
        <f t="shared" si="116"/>
        <v>3.4866244901093393</v>
      </c>
      <c r="AL47" s="18">
        <f t="shared" si="116"/>
        <v>4.0522912987220199</v>
      </c>
      <c r="AM47" s="18">
        <f t="shared" si="116"/>
        <v>4.0238929179069061</v>
      </c>
      <c r="AO47" s="68">
        <f t="shared" si="117"/>
        <v>28.968474515325653</v>
      </c>
      <c r="AP47" s="69">
        <f t="shared" si="118"/>
        <v>45.259829886559544</v>
      </c>
      <c r="AQ47" s="69">
        <f t="shared" si="119"/>
        <v>74.228304401885197</v>
      </c>
      <c r="AS47" t="str">
        <f t="shared" si="143"/>
        <v>21 Science, research, engineering and technology professionals</v>
      </c>
      <c r="AT47" s="18">
        <f t="shared" si="120"/>
        <v>9.1514816742316007</v>
      </c>
      <c r="AU47" s="18">
        <f t="shared" si="120"/>
        <v>9.7884162831876385</v>
      </c>
      <c r="AV47" s="18">
        <f t="shared" si="120"/>
        <v>9.9866072442888658</v>
      </c>
      <c r="AW47" s="18">
        <f t="shared" si="120"/>
        <v>10.225597008921246</v>
      </c>
      <c r="AX47" s="18">
        <f t="shared" si="120"/>
        <v>9.0268625427268496</v>
      </c>
      <c r="AZ47" s="68">
        <f t="shared" si="121"/>
        <v>10.50348855145142</v>
      </c>
      <c r="BA47" s="69">
        <f t="shared" si="122"/>
        <v>38.056928725766817</v>
      </c>
      <c r="BB47" s="69">
        <f t="shared" si="123"/>
        <v>48.560417277218242</v>
      </c>
      <c r="BD47" t="str">
        <f t="shared" si="144"/>
        <v>21 Science, research, engineering and technology professionals</v>
      </c>
      <c r="BE47" s="18">
        <f t="shared" si="124"/>
        <v>3.2258974295486373</v>
      </c>
      <c r="BF47" s="18">
        <f t="shared" si="124"/>
        <v>3.6609773384334736</v>
      </c>
      <c r="BG47" s="18">
        <f t="shared" si="124"/>
        <v>4.147941341368087</v>
      </c>
      <c r="BH47" s="18">
        <f t="shared" si="124"/>
        <v>4.6223786956153221</v>
      </c>
      <c r="BI47" s="18">
        <f t="shared" si="124"/>
        <v>4.9022136920823094</v>
      </c>
      <c r="BK47" s="68">
        <f t="shared" si="125"/>
        <v>25.566915409901043</v>
      </c>
      <c r="BL47" s="69">
        <f t="shared" si="126"/>
        <v>35.72016519181598</v>
      </c>
      <c r="BM47" s="69">
        <f t="shared" si="127"/>
        <v>61.287080601717022</v>
      </c>
      <c r="BO47" t="str">
        <f t="shared" si="145"/>
        <v>21 Science, research, engineering and technology professionals</v>
      </c>
      <c r="BP47" s="18">
        <f t="shared" si="128"/>
        <v>2.2379091896282275</v>
      </c>
      <c r="BQ47" s="18">
        <f t="shared" si="128"/>
        <v>2.5625603163696842</v>
      </c>
      <c r="BR47" s="18">
        <f t="shared" si="128"/>
        <v>3.0094662347413101</v>
      </c>
      <c r="BS47" s="18">
        <f t="shared" si="128"/>
        <v>3.3809611806246691</v>
      </c>
      <c r="BT47" s="18">
        <f t="shared" si="128"/>
        <v>3.6074883960834727</v>
      </c>
      <c r="BV47" s="68">
        <f t="shared" si="129"/>
        <v>13.668366158405339</v>
      </c>
      <c r="BW47" s="69">
        <f t="shared" si="130"/>
        <v>39.973603679083496</v>
      </c>
      <c r="BX47" s="69">
        <f t="shared" si="131"/>
        <v>53.641969837488837</v>
      </c>
      <c r="BZ47" t="str">
        <f t="shared" si="146"/>
        <v>21 Science, research, engineering and technology professionals</v>
      </c>
      <c r="CA47" s="18">
        <f t="shared" si="132"/>
        <v>2.0270839318758993</v>
      </c>
      <c r="CB47" s="18">
        <f t="shared" si="132"/>
        <v>2.3293110206386718</v>
      </c>
      <c r="CC47" s="18">
        <f t="shared" si="132"/>
        <v>2.7781908553712218</v>
      </c>
      <c r="CD47" s="18">
        <f t="shared" si="132"/>
        <v>3.28998686299165</v>
      </c>
      <c r="CE47" s="18">
        <f t="shared" si="132"/>
        <v>3.8130374378369067</v>
      </c>
      <c r="CG47" s="68">
        <f t="shared" si="133"/>
        <v>-25.03741082814091</v>
      </c>
      <c r="CH47" s="69">
        <f t="shared" si="134"/>
        <v>29.33132155243467</v>
      </c>
      <c r="CI47" s="69">
        <f t="shared" si="135"/>
        <v>4.2939107242937604</v>
      </c>
      <c r="CK47" t="str">
        <f t="shared" si="147"/>
        <v>21 Science, research, engineering and technology professionals</v>
      </c>
      <c r="CL47" s="18">
        <f t="shared" si="136"/>
        <v>1.213320382231347</v>
      </c>
      <c r="CM47" s="18">
        <f t="shared" si="136"/>
        <v>1.7089524558373475</v>
      </c>
      <c r="CN47" s="18">
        <f t="shared" si="136"/>
        <v>2.0098029573419551</v>
      </c>
      <c r="CO47" s="18">
        <f t="shared" si="136"/>
        <v>2.8124865345589893</v>
      </c>
      <c r="CP47" s="18">
        <f t="shared" si="136"/>
        <v>3.5395828679282491</v>
      </c>
      <c r="CR47" s="68">
        <f t="shared" si="137"/>
        <v>-28.249639673546724</v>
      </c>
      <c r="CS47" s="69">
        <f t="shared" si="138"/>
        <v>26.260455367619667</v>
      </c>
      <c r="CT47" s="69">
        <f t="shared" si="139"/>
        <v>-1.9891843059270511</v>
      </c>
    </row>
    <row r="48" spans="1:98" x14ac:dyDescent="0.2">
      <c r="A48" t="str">
        <f t="shared" si="103"/>
        <v>22 Health professionals</v>
      </c>
      <c r="B48" s="18">
        <f t="shared" si="104"/>
        <v>18.733755806166251</v>
      </c>
      <c r="C48" s="18">
        <f t="shared" si="104"/>
        <v>21.903837285770312</v>
      </c>
      <c r="D48" s="18">
        <f t="shared" si="104"/>
        <v>22.101657789473826</v>
      </c>
      <c r="E48" s="18">
        <f t="shared" si="104"/>
        <v>22.311585392188064</v>
      </c>
      <c r="F48" s="18">
        <f t="shared" si="104"/>
        <v>22.30472826259852</v>
      </c>
      <c r="H48" s="68">
        <f t="shared" si="105"/>
        <v>93.819032467172519</v>
      </c>
      <c r="I48" s="69">
        <f t="shared" si="106"/>
        <v>70.202340975736959</v>
      </c>
      <c r="J48" s="69">
        <f t="shared" si="107"/>
        <v>164.02137344290949</v>
      </c>
      <c r="L48" t="str">
        <f t="shared" si="140"/>
        <v>22 Health professionals</v>
      </c>
      <c r="M48" s="18">
        <f t="shared" si="108"/>
        <v>8.520007319643204</v>
      </c>
      <c r="N48" s="18">
        <f t="shared" si="108"/>
        <v>9.835171128736782</v>
      </c>
      <c r="O48" s="18">
        <f t="shared" si="108"/>
        <v>9.7922510454048695</v>
      </c>
      <c r="P48" s="18">
        <f t="shared" si="108"/>
        <v>9.0775881734567943</v>
      </c>
      <c r="Q48" s="18">
        <f t="shared" si="108"/>
        <v>8.5948759512725772</v>
      </c>
      <c r="S48" s="68">
        <f t="shared" si="109"/>
        <v>67.697123907759604</v>
      </c>
      <c r="T48" s="69">
        <f t="shared" si="110"/>
        <v>66.093940970673657</v>
      </c>
      <c r="U48" s="69">
        <f t="shared" si="111"/>
        <v>133.79106487843327</v>
      </c>
      <c r="W48" t="str">
        <f t="shared" si="141"/>
        <v>22 Health professionals</v>
      </c>
      <c r="X48" s="18">
        <f t="shared" si="112"/>
        <v>8.7262669488682469</v>
      </c>
      <c r="Y48" s="18">
        <f t="shared" si="112"/>
        <v>9.8529839187534662</v>
      </c>
      <c r="Z48" s="18">
        <f t="shared" si="112"/>
        <v>9.4367196297859834</v>
      </c>
      <c r="AA48" s="18">
        <f t="shared" si="112"/>
        <v>8.6025003696166902</v>
      </c>
      <c r="AB48" s="18">
        <f t="shared" si="112"/>
        <v>7.5498231930453725</v>
      </c>
      <c r="AD48" s="68">
        <f t="shared" si="113"/>
        <v>0.46542824792941512</v>
      </c>
      <c r="AE48" s="69">
        <f t="shared" si="114"/>
        <v>57.612862197601466</v>
      </c>
      <c r="AF48" s="69">
        <f t="shared" si="115"/>
        <v>58.078290445530875</v>
      </c>
      <c r="AH48" t="str">
        <f t="shared" si="142"/>
        <v>22 Health professionals</v>
      </c>
      <c r="AI48" s="18">
        <f t="shared" si="116"/>
        <v>14.203001008284472</v>
      </c>
      <c r="AJ48" s="18">
        <f t="shared" si="116"/>
        <v>12.395576054155217</v>
      </c>
      <c r="AK48" s="18">
        <f t="shared" si="116"/>
        <v>10.938181143545437</v>
      </c>
      <c r="AL48" s="18">
        <f t="shared" si="116"/>
        <v>5.8894888109528605</v>
      </c>
      <c r="AM48" s="18">
        <f t="shared" si="116"/>
        <v>2.0232915284632411</v>
      </c>
      <c r="AO48" s="68">
        <f t="shared" si="117"/>
        <v>-79.329276577420515</v>
      </c>
      <c r="AP48" s="69">
        <f t="shared" si="118"/>
        <v>18.307032378792734</v>
      </c>
      <c r="AQ48" s="69">
        <f t="shared" si="119"/>
        <v>-61.022244198627781</v>
      </c>
      <c r="AS48" t="str">
        <f t="shared" si="143"/>
        <v>22 Health professionals</v>
      </c>
      <c r="AT48" s="18">
        <f t="shared" si="120"/>
        <v>1.7714662672378705</v>
      </c>
      <c r="AU48" s="18">
        <f t="shared" si="120"/>
        <v>1.9889693827344197</v>
      </c>
      <c r="AV48" s="18">
        <f t="shared" si="120"/>
        <v>2.107112423153831</v>
      </c>
      <c r="AW48" s="18">
        <f t="shared" si="120"/>
        <v>1.9962095618167079</v>
      </c>
      <c r="AX48" s="18">
        <f t="shared" si="120"/>
        <v>1.8153875792562841</v>
      </c>
      <c r="AZ48" s="68">
        <f t="shared" si="121"/>
        <v>5.3267737899468699</v>
      </c>
      <c r="BA48" s="69">
        <f t="shared" si="122"/>
        <v>51.850780892150858</v>
      </c>
      <c r="BB48" s="69">
        <f t="shared" si="123"/>
        <v>57.177554682097728</v>
      </c>
      <c r="BD48" t="str">
        <f t="shared" si="144"/>
        <v>22 Health professionals</v>
      </c>
      <c r="BE48" s="18">
        <f t="shared" si="124"/>
        <v>2.1157242387444208</v>
      </c>
      <c r="BF48" s="18">
        <f t="shared" si="124"/>
        <v>2.5799133107976191</v>
      </c>
      <c r="BG48" s="18">
        <f t="shared" si="124"/>
        <v>2.4949841593593631</v>
      </c>
      <c r="BH48" s="18">
        <f t="shared" si="124"/>
        <v>2.4614967515068407</v>
      </c>
      <c r="BI48" s="18">
        <f t="shared" si="124"/>
        <v>2.2852245959214765</v>
      </c>
      <c r="BK48" s="68">
        <f t="shared" si="125"/>
        <v>-2.6856938663670493</v>
      </c>
      <c r="BL48" s="69">
        <f t="shared" si="126"/>
        <v>56.548899968638558</v>
      </c>
      <c r="BM48" s="69">
        <f t="shared" si="127"/>
        <v>53.863206102271498</v>
      </c>
      <c r="BO48" t="str">
        <f t="shared" si="145"/>
        <v>22 Health professionals</v>
      </c>
      <c r="BP48" s="18">
        <f t="shared" si="128"/>
        <v>1.6564519143396141</v>
      </c>
      <c r="BQ48" s="18">
        <f t="shared" si="128"/>
        <v>1.9363420203222761</v>
      </c>
      <c r="BR48" s="18">
        <f t="shared" si="128"/>
        <v>1.876857592580585</v>
      </c>
      <c r="BS48" s="18">
        <f t="shared" si="128"/>
        <v>1.7872413012022126</v>
      </c>
      <c r="BT48" s="18">
        <f t="shared" si="128"/>
        <v>1.627324005018481</v>
      </c>
      <c r="BV48" s="68">
        <f t="shared" si="129"/>
        <v>-17.782009276603524</v>
      </c>
      <c r="BW48" s="69">
        <f t="shared" si="130"/>
        <v>49.811435887414547</v>
      </c>
      <c r="BX48" s="69">
        <f t="shared" si="131"/>
        <v>32.029426610811015</v>
      </c>
      <c r="BZ48" t="str">
        <f t="shared" si="146"/>
        <v>22 Health professionals</v>
      </c>
      <c r="CA48" s="18">
        <f t="shared" si="132"/>
        <v>1.3134063166611625</v>
      </c>
      <c r="CB48" s="18">
        <f t="shared" si="132"/>
        <v>1.6985272326010059</v>
      </c>
      <c r="CC48" s="18">
        <f t="shared" si="132"/>
        <v>1.4337307848548093</v>
      </c>
      <c r="CD48" s="18">
        <f t="shared" si="132"/>
        <v>1.3318343002561985</v>
      </c>
      <c r="CE48" s="18">
        <f t="shared" si="132"/>
        <v>1.0363722696906388</v>
      </c>
      <c r="CG48" s="68">
        <f t="shared" si="133"/>
        <v>-60.519398548828427</v>
      </c>
      <c r="CH48" s="69">
        <f t="shared" si="134"/>
        <v>29.538599431535712</v>
      </c>
      <c r="CI48" s="69">
        <f t="shared" si="135"/>
        <v>-30.980799117292712</v>
      </c>
      <c r="CK48" t="str">
        <f t="shared" si="147"/>
        <v>22 Health professionals</v>
      </c>
      <c r="CL48" s="18">
        <f t="shared" si="136"/>
        <v>0.45902515801759525</v>
      </c>
      <c r="CM48" s="18">
        <f t="shared" si="136"/>
        <v>0.6801136993383623</v>
      </c>
      <c r="CN48" s="18">
        <f t="shared" si="136"/>
        <v>0.87308630148193245</v>
      </c>
      <c r="CO48" s="18">
        <f t="shared" si="136"/>
        <v>0.88908521030037702</v>
      </c>
      <c r="CP48" s="18">
        <f t="shared" si="136"/>
        <v>1.2200523202483426</v>
      </c>
      <c r="CR48" s="68">
        <f t="shared" si="137"/>
        <v>-43.069268528753781</v>
      </c>
      <c r="CS48" s="69">
        <f t="shared" si="138"/>
        <v>29.089759252079933</v>
      </c>
      <c r="CT48" s="69">
        <f t="shared" si="139"/>
        <v>-13.979509276673848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27.938965462898814</v>
      </c>
      <c r="C49" s="18">
        <f t="shared" si="104"/>
        <v>23.367739069222672</v>
      </c>
      <c r="D49" s="18">
        <f t="shared" si="104"/>
        <v>24.931945922288484</v>
      </c>
      <c r="E49" s="18">
        <f t="shared" si="104"/>
        <v>22.232322257201702</v>
      </c>
      <c r="F49" s="18">
        <f t="shared" si="104"/>
        <v>19.241232537836179</v>
      </c>
      <c r="H49" s="68">
        <f t="shared" si="105"/>
        <v>48.21803349367454</v>
      </c>
      <c r="I49" s="69">
        <f t="shared" si="106"/>
        <v>61.1712448248215</v>
      </c>
      <c r="J49" s="69">
        <f t="shared" si="107"/>
        <v>109.38927831849605</v>
      </c>
      <c r="L49" t="str">
        <f t="shared" si="140"/>
        <v>23 Teaching and other educational professionals</v>
      </c>
      <c r="M49" s="18">
        <f t="shared" si="108"/>
        <v>22.962361799972673</v>
      </c>
      <c r="N49" s="18">
        <f t="shared" si="108"/>
        <v>19.642350355349514</v>
      </c>
      <c r="O49" s="18">
        <f t="shared" si="108"/>
        <v>20.659760567602056</v>
      </c>
      <c r="P49" s="18">
        <f t="shared" si="108"/>
        <v>18.436077613021514</v>
      </c>
      <c r="Q49" s="18">
        <f t="shared" si="108"/>
        <v>15.592556986630631</v>
      </c>
      <c r="S49" s="68">
        <f t="shared" si="109"/>
        <v>44.198451372248933</v>
      </c>
      <c r="T49" s="69">
        <f t="shared" si="110"/>
        <v>61.952803387498555</v>
      </c>
      <c r="U49" s="69">
        <f t="shared" si="111"/>
        <v>106.15125475974749</v>
      </c>
      <c r="W49" t="str">
        <f t="shared" si="141"/>
        <v>23 Teaching and other educational professionals</v>
      </c>
      <c r="X49" s="18">
        <f t="shared" si="112"/>
        <v>7.1757086322278729</v>
      </c>
      <c r="Y49" s="18">
        <f t="shared" si="112"/>
        <v>5.2537259145973687</v>
      </c>
      <c r="Z49" s="18">
        <f t="shared" si="112"/>
        <v>5.3380463093250796</v>
      </c>
      <c r="AA49" s="18">
        <f t="shared" si="112"/>
        <v>3.8492657156560148</v>
      </c>
      <c r="AB49" s="18">
        <f t="shared" si="112"/>
        <v>2.3919453483453648</v>
      </c>
      <c r="AD49" s="68">
        <f t="shared" si="113"/>
        <v>-43.730918475991665</v>
      </c>
      <c r="AE49" s="69">
        <f t="shared" si="114"/>
        <v>39.254891053936106</v>
      </c>
      <c r="AF49" s="69">
        <f t="shared" si="115"/>
        <v>-4.4760274220555623</v>
      </c>
      <c r="AH49" t="str">
        <f t="shared" si="142"/>
        <v>23 Teaching and other educational professionals</v>
      </c>
      <c r="AI49" s="18">
        <f t="shared" si="116"/>
        <v>3.1210939662793535</v>
      </c>
      <c r="AJ49" s="18">
        <f t="shared" si="116"/>
        <v>1.6092802326022306</v>
      </c>
      <c r="AK49" s="18">
        <f t="shared" si="116"/>
        <v>1.4369120790715182</v>
      </c>
      <c r="AL49" s="18">
        <f t="shared" si="116"/>
        <v>0.79692701423857515</v>
      </c>
      <c r="AM49" s="18">
        <f t="shared" si="116"/>
        <v>0.73400505738995026</v>
      </c>
      <c r="AO49" s="68">
        <f t="shared" si="117"/>
        <v>-42.916422781657516</v>
      </c>
      <c r="AP49" s="69">
        <f t="shared" si="118"/>
        <v>17.513526715122183</v>
      </c>
      <c r="AQ49" s="69">
        <f t="shared" si="119"/>
        <v>-25.402896066535334</v>
      </c>
      <c r="AS49" t="str">
        <f t="shared" si="143"/>
        <v>23 Teaching and other educational professionals</v>
      </c>
      <c r="AT49" s="18">
        <f t="shared" si="120"/>
        <v>0.78465572494307234</v>
      </c>
      <c r="AU49" s="18">
        <f t="shared" si="120"/>
        <v>0.64135196487075352</v>
      </c>
      <c r="AV49" s="18">
        <f t="shared" si="120"/>
        <v>0.69404936428494191</v>
      </c>
      <c r="AW49" s="18">
        <f t="shared" si="120"/>
        <v>0.50681912297808462</v>
      </c>
      <c r="AX49" s="18">
        <f t="shared" si="120"/>
        <v>0.37807577800179093</v>
      </c>
      <c r="AZ49" s="68">
        <f t="shared" si="121"/>
        <v>-33.404386609984847</v>
      </c>
      <c r="BA49" s="69">
        <f t="shared" si="122"/>
        <v>37.702271836143616</v>
      </c>
      <c r="BB49" s="69">
        <f t="shared" si="123"/>
        <v>4.2978852261587663</v>
      </c>
      <c r="BD49" t="str">
        <f t="shared" si="144"/>
        <v>23 Teaching and other educational professionals</v>
      </c>
      <c r="BE49" s="18">
        <f t="shared" si="124"/>
        <v>0.82680645782869155</v>
      </c>
      <c r="BF49" s="18">
        <f t="shared" si="124"/>
        <v>0.74258546714425322</v>
      </c>
      <c r="BG49" s="18">
        <f t="shared" si="124"/>
        <v>0.85155009467487131</v>
      </c>
      <c r="BH49" s="18">
        <f t="shared" si="124"/>
        <v>0.73451413858741554</v>
      </c>
      <c r="BI49" s="18">
        <f t="shared" si="124"/>
        <v>0.73544763799278434</v>
      </c>
      <c r="BK49" s="68">
        <f t="shared" si="125"/>
        <v>-8.239208872198752</v>
      </c>
      <c r="BL49" s="69">
        <f t="shared" si="126"/>
        <v>40.378823642809955</v>
      </c>
      <c r="BM49" s="69">
        <f t="shared" si="127"/>
        <v>32.139614770611203</v>
      </c>
      <c r="BO49" t="str">
        <f t="shared" si="145"/>
        <v>23 Teaching and other educational professionals</v>
      </c>
      <c r="BP49" s="18">
        <f t="shared" si="128"/>
        <v>0.67796140938446015</v>
      </c>
      <c r="BQ49" s="18">
        <f t="shared" si="128"/>
        <v>0.61704184920419192</v>
      </c>
      <c r="BR49" s="18">
        <f t="shared" si="128"/>
        <v>0.65603386067617853</v>
      </c>
      <c r="BS49" s="18">
        <f t="shared" si="128"/>
        <v>0.56197966068213312</v>
      </c>
      <c r="BT49" s="18">
        <f t="shared" si="128"/>
        <v>0.49983174142949616</v>
      </c>
      <c r="BV49" s="68">
        <f t="shared" si="129"/>
        <v>-27.75268255406106</v>
      </c>
      <c r="BW49" s="69">
        <f t="shared" si="130"/>
        <v>44.269603358746004</v>
      </c>
      <c r="BX49" s="69">
        <f t="shared" si="131"/>
        <v>16.51692080468495</v>
      </c>
      <c r="BZ49" t="str">
        <f t="shared" si="146"/>
        <v>23 Teaching and other educational professionals</v>
      </c>
      <c r="CA49" s="18">
        <f t="shared" si="132"/>
        <v>0.66077723899070273</v>
      </c>
      <c r="CB49" s="18">
        <f t="shared" si="132"/>
        <v>0.66371262141468679</v>
      </c>
      <c r="CC49" s="18">
        <f t="shared" si="132"/>
        <v>0.74665854120318875</v>
      </c>
      <c r="CD49" s="18">
        <f t="shared" si="132"/>
        <v>0.68241922995478954</v>
      </c>
      <c r="CE49" s="18">
        <f t="shared" si="132"/>
        <v>0.64413274575980695</v>
      </c>
      <c r="CG49" s="68">
        <f t="shared" si="133"/>
        <v>-52.881774419660779</v>
      </c>
      <c r="CH49" s="69">
        <f t="shared" si="134"/>
        <v>33.344997859740246</v>
      </c>
      <c r="CI49" s="69">
        <f t="shared" si="135"/>
        <v>-19.536776559920526</v>
      </c>
      <c r="CK49" t="str">
        <f t="shared" si="147"/>
        <v>23 Teaching and other educational professionals</v>
      </c>
      <c r="CL49" s="18">
        <f t="shared" si="136"/>
        <v>0.3700249798845025</v>
      </c>
      <c r="CM49" s="18">
        <f t="shared" si="136"/>
        <v>0.46434404085309983</v>
      </c>
      <c r="CN49" s="18">
        <f t="shared" si="136"/>
        <v>0.68120250091564893</v>
      </c>
      <c r="CO49" s="18">
        <f t="shared" si="136"/>
        <v>0.73176037134002392</v>
      </c>
      <c r="CP49" s="18">
        <f t="shared" si="136"/>
        <v>1.0980498414592663</v>
      </c>
      <c r="CR49" s="68">
        <f t="shared" si="137"/>
        <v>-34.329351829085667</v>
      </c>
      <c r="CS49" s="69">
        <f t="shared" si="138"/>
        <v>31.874545437069401</v>
      </c>
      <c r="CT49" s="69">
        <f t="shared" si="139"/>
        <v>-2.4548063920162644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6.5801326636499224</v>
      </c>
      <c r="C50" s="18">
        <f t="shared" si="104"/>
        <v>7.1747044987835515</v>
      </c>
      <c r="D50" s="18">
        <f t="shared" si="104"/>
        <v>7.4372707324522782</v>
      </c>
      <c r="E50" s="18">
        <f t="shared" si="104"/>
        <v>7.5201029403081767</v>
      </c>
      <c r="F50" s="18">
        <f t="shared" si="104"/>
        <v>7.8317209541755597</v>
      </c>
      <c r="H50" s="68">
        <f t="shared" si="105"/>
        <v>102.24041553808706</v>
      </c>
      <c r="I50" s="69">
        <f t="shared" si="106"/>
        <v>70.906442654847496</v>
      </c>
      <c r="J50" s="69">
        <f t="shared" si="107"/>
        <v>173.14685819293453</v>
      </c>
      <c r="L50" t="str">
        <f t="shared" si="140"/>
        <v>24 Business, media and public service professionals</v>
      </c>
      <c r="M50" s="18">
        <f t="shared" si="108"/>
        <v>11.975794141671777</v>
      </c>
      <c r="N50" s="18">
        <f t="shared" si="108"/>
        <v>13.238392965227311</v>
      </c>
      <c r="O50" s="18">
        <f t="shared" si="108"/>
        <v>13.27456747028034</v>
      </c>
      <c r="P50" s="18">
        <f t="shared" si="108"/>
        <v>12.763163983254419</v>
      </c>
      <c r="Q50" s="18">
        <f t="shared" si="108"/>
        <v>11.952714598976662</v>
      </c>
      <c r="S50" s="68">
        <f t="shared" si="109"/>
        <v>72.034167784094237</v>
      </c>
      <c r="T50" s="69">
        <f t="shared" si="110"/>
        <v>64.417452182414578</v>
      </c>
      <c r="U50" s="69">
        <f t="shared" si="111"/>
        <v>136.45161996650884</v>
      </c>
      <c r="W50" t="str">
        <f t="shared" si="141"/>
        <v>24 Business, media and public service professionals</v>
      </c>
      <c r="X50" s="18">
        <f t="shared" si="112"/>
        <v>10.1933198478799</v>
      </c>
      <c r="Y50" s="18">
        <f t="shared" si="112"/>
        <v>10.970857039044402</v>
      </c>
      <c r="Z50" s="18">
        <f t="shared" si="112"/>
        <v>11.593383367940662</v>
      </c>
      <c r="AA50" s="18">
        <f t="shared" si="112"/>
        <v>10.812246495594403</v>
      </c>
      <c r="AB50" s="18">
        <f t="shared" si="112"/>
        <v>9.8670028980069002</v>
      </c>
      <c r="AD50" s="68">
        <f t="shared" si="113"/>
        <v>6.8749610042891875</v>
      </c>
      <c r="AE50" s="69">
        <f t="shared" si="114"/>
        <v>53.359248455624133</v>
      </c>
      <c r="AF50" s="69">
        <f t="shared" si="115"/>
        <v>60.234209459913323</v>
      </c>
      <c r="AH50" t="str">
        <f t="shared" si="142"/>
        <v>24 Business, media and public service professionals</v>
      </c>
      <c r="AI50" s="18">
        <f t="shared" si="116"/>
        <v>3.703555966122305</v>
      </c>
      <c r="AJ50" s="18">
        <f t="shared" si="116"/>
        <v>3.7168687049195599</v>
      </c>
      <c r="AK50" s="18">
        <f t="shared" si="116"/>
        <v>3.9873394318165229</v>
      </c>
      <c r="AL50" s="18">
        <f t="shared" si="116"/>
        <v>3.6244924362489739</v>
      </c>
      <c r="AM50" s="18">
        <f t="shared" si="116"/>
        <v>3.3384665580944621</v>
      </c>
      <c r="AO50" s="68">
        <f t="shared" si="117"/>
        <v>-6.4365673363149885</v>
      </c>
      <c r="AP50" s="69">
        <f t="shared" si="118"/>
        <v>35.233999588150091</v>
      </c>
      <c r="AQ50" s="69">
        <f t="shared" si="119"/>
        <v>28.797432251835104</v>
      </c>
      <c r="AS50" t="str">
        <f t="shared" si="143"/>
        <v>24 Business, media and public service professionals</v>
      </c>
      <c r="AT50" s="18">
        <f t="shared" si="120"/>
        <v>5.4819158219533524</v>
      </c>
      <c r="AU50" s="18">
        <f t="shared" si="120"/>
        <v>5.8462980081377394</v>
      </c>
      <c r="AV50" s="18">
        <f t="shared" si="120"/>
        <v>6.3640273720698985</v>
      </c>
      <c r="AW50" s="18">
        <f t="shared" si="120"/>
        <v>6.1504405831493525</v>
      </c>
      <c r="AX50" s="18">
        <f t="shared" si="120"/>
        <v>5.8161463656100336</v>
      </c>
      <c r="AZ50" s="68">
        <f t="shared" si="121"/>
        <v>11.727586639845757</v>
      </c>
      <c r="BA50" s="69">
        <f t="shared" si="122"/>
        <v>50.593223429334621</v>
      </c>
      <c r="BB50" s="69">
        <f t="shared" si="123"/>
        <v>62.320810069180375</v>
      </c>
      <c r="BD50" t="str">
        <f t="shared" si="144"/>
        <v>24 Business, media and public service professionals</v>
      </c>
      <c r="BE50" s="18">
        <f t="shared" si="124"/>
        <v>3.1371127663306559</v>
      </c>
      <c r="BF50" s="18">
        <f t="shared" si="124"/>
        <v>3.6549428580414198</v>
      </c>
      <c r="BG50" s="18">
        <f t="shared" si="124"/>
        <v>4.2616929793187222</v>
      </c>
      <c r="BH50" s="18">
        <f t="shared" si="124"/>
        <v>4.3238774575002914</v>
      </c>
      <c r="BI50" s="18">
        <f t="shared" si="124"/>
        <v>4.7175713910873629</v>
      </c>
      <c r="BK50" s="68">
        <f t="shared" si="125"/>
        <v>17.612075841093688</v>
      </c>
      <c r="BL50" s="69">
        <f t="shared" si="126"/>
        <v>46.077497979509893</v>
      </c>
      <c r="BM50" s="69">
        <f t="shared" si="127"/>
        <v>63.689573820603584</v>
      </c>
      <c r="BO50" t="str">
        <f t="shared" si="145"/>
        <v>24 Business, media and public service professionals</v>
      </c>
      <c r="BP50" s="18">
        <f t="shared" si="128"/>
        <v>2.3048873118800941</v>
      </c>
      <c r="BQ50" s="18">
        <f t="shared" si="128"/>
        <v>2.5449514064792971</v>
      </c>
      <c r="BR50" s="18">
        <f t="shared" si="128"/>
        <v>2.8972645578903999</v>
      </c>
      <c r="BS50" s="18">
        <f t="shared" si="128"/>
        <v>2.7695774116032821</v>
      </c>
      <c r="BT50" s="18">
        <f t="shared" si="128"/>
        <v>2.8079944547697093</v>
      </c>
      <c r="BV50" s="68">
        <f t="shared" si="129"/>
        <v>-8.0964596282934345</v>
      </c>
      <c r="BW50" s="69">
        <f t="shared" si="130"/>
        <v>42.376048491032719</v>
      </c>
      <c r="BX50" s="69">
        <f t="shared" si="131"/>
        <v>34.279588862739288</v>
      </c>
      <c r="BZ50" t="str">
        <f t="shared" si="146"/>
        <v>24 Business, media and public service professionals</v>
      </c>
      <c r="CA50" s="18">
        <f t="shared" si="132"/>
        <v>2.0850629945329571</v>
      </c>
      <c r="CB50" s="18">
        <f t="shared" si="132"/>
        <v>2.4989989539601059</v>
      </c>
      <c r="CC50" s="18">
        <f t="shared" si="132"/>
        <v>2.8898399985833483</v>
      </c>
      <c r="CD50" s="18">
        <f t="shared" si="132"/>
        <v>2.842041920433406</v>
      </c>
      <c r="CE50" s="18">
        <f t="shared" si="132"/>
        <v>2.956297135000872</v>
      </c>
      <c r="CG50" s="68">
        <f t="shared" si="133"/>
        <v>-44.125986142563498</v>
      </c>
      <c r="CH50" s="69">
        <f t="shared" si="134"/>
        <v>30.459038799568077</v>
      </c>
      <c r="CI50" s="69">
        <f t="shared" si="135"/>
        <v>-13.666947342995419</v>
      </c>
      <c r="CK50" t="str">
        <f t="shared" si="147"/>
        <v>24 Business, media and public service professionals</v>
      </c>
      <c r="CL50" s="18">
        <f t="shared" si="136"/>
        <v>1.2247006868866843</v>
      </c>
      <c r="CM50" s="18">
        <f t="shared" si="136"/>
        <v>1.6414096182551223</v>
      </c>
      <c r="CN50" s="18">
        <f t="shared" si="136"/>
        <v>2.0232569966537941</v>
      </c>
      <c r="CO50" s="18">
        <f t="shared" si="136"/>
        <v>2.2990932648660078</v>
      </c>
      <c r="CP50" s="18">
        <f t="shared" si="136"/>
        <v>2.8033939914813542</v>
      </c>
      <c r="CR50" s="68">
        <f t="shared" si="137"/>
        <v>-43.550698776398072</v>
      </c>
      <c r="CS50" s="69">
        <f t="shared" si="138"/>
        <v>25.789868489955097</v>
      </c>
      <c r="CT50" s="69">
        <f t="shared" si="139"/>
        <v>-17.760830286442975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2.1146787686880502</v>
      </c>
      <c r="C51" s="18">
        <f t="shared" si="104"/>
        <v>2.3740884868512415</v>
      </c>
      <c r="D51" s="18">
        <f t="shared" si="104"/>
        <v>2.3227737265090109</v>
      </c>
      <c r="E51" s="18">
        <f t="shared" si="104"/>
        <v>2.238500633622166</v>
      </c>
      <c r="F51" s="18">
        <f t="shared" si="104"/>
        <v>2.5064687084208064</v>
      </c>
      <c r="H51" s="68">
        <f t="shared" si="105"/>
        <v>107.24292680611842</v>
      </c>
      <c r="I51" s="69">
        <f t="shared" si="106"/>
        <v>65.463176612071877</v>
      </c>
      <c r="J51" s="69">
        <f t="shared" si="107"/>
        <v>172.70610341819028</v>
      </c>
      <c r="L51" t="str">
        <f t="shared" si="140"/>
        <v>31 Science, engineering and technology associate professionals</v>
      </c>
      <c r="M51" s="18">
        <f t="shared" si="108"/>
        <v>2.0365451558626586</v>
      </c>
      <c r="N51" s="18">
        <f t="shared" si="108"/>
        <v>2.1480978188353448</v>
      </c>
      <c r="O51" s="18">
        <f t="shared" si="108"/>
        <v>2.0647290583985201</v>
      </c>
      <c r="P51" s="18">
        <f t="shared" si="108"/>
        <v>1.8565430031153414</v>
      </c>
      <c r="Q51" s="18">
        <f t="shared" si="108"/>
        <v>1.8041053499180104</v>
      </c>
      <c r="S51" s="68">
        <f t="shared" si="109"/>
        <v>66.942673714592843</v>
      </c>
      <c r="T51" s="69">
        <f t="shared" si="110"/>
        <v>53.502172364088437</v>
      </c>
      <c r="U51" s="69">
        <f t="shared" si="111"/>
        <v>120.44484607868131</v>
      </c>
      <c r="W51" t="str">
        <f t="shared" si="141"/>
        <v>31 Science, engineering and technology associate professionals</v>
      </c>
      <c r="X51" s="18">
        <f t="shared" si="112"/>
        <v>2.2638029377850959</v>
      </c>
      <c r="Y51" s="18">
        <f t="shared" si="112"/>
        <v>2.4690410712213762</v>
      </c>
      <c r="Z51" s="18">
        <f t="shared" si="112"/>
        <v>2.4448796325288202</v>
      </c>
      <c r="AA51" s="18">
        <f t="shared" si="112"/>
        <v>2.2097094352686124</v>
      </c>
      <c r="AB51" s="18">
        <f t="shared" si="112"/>
        <v>2.1326993217150911</v>
      </c>
      <c r="AD51" s="68">
        <f t="shared" si="113"/>
        <v>9.5400813247052376</v>
      </c>
      <c r="AE51" s="69">
        <f t="shared" si="114"/>
        <v>44.79999685823865</v>
      </c>
      <c r="AF51" s="69">
        <f t="shared" si="115"/>
        <v>54.340078182943884</v>
      </c>
      <c r="AH51" t="str">
        <f t="shared" si="142"/>
        <v>31 Science, engineering and technology associate professionals</v>
      </c>
      <c r="AI51" s="18">
        <f t="shared" si="116"/>
        <v>1.2126509236062166</v>
      </c>
      <c r="AJ51" s="18">
        <f t="shared" si="116"/>
        <v>1.5332705506369306</v>
      </c>
      <c r="AK51" s="18">
        <f t="shared" si="116"/>
        <v>1.6161262347109497</v>
      </c>
      <c r="AL51" s="18">
        <f t="shared" si="116"/>
        <v>1.6766350388794018</v>
      </c>
      <c r="AM51" s="18">
        <f t="shared" si="116"/>
        <v>1.9445086568034571</v>
      </c>
      <c r="AO51" s="68">
        <f t="shared" si="117"/>
        <v>34.454990059325105</v>
      </c>
      <c r="AP51" s="69">
        <f t="shared" si="118"/>
        <v>51.546695243148243</v>
      </c>
      <c r="AQ51" s="69">
        <f t="shared" si="119"/>
        <v>86.001685302473348</v>
      </c>
      <c r="AS51" t="str">
        <f t="shared" si="143"/>
        <v>31 Science, engineering and technology associate professionals</v>
      </c>
      <c r="AT51" s="18">
        <f t="shared" si="120"/>
        <v>3.4613873002742599</v>
      </c>
      <c r="AU51" s="18">
        <f t="shared" si="120"/>
        <v>3.6777360468229539</v>
      </c>
      <c r="AV51" s="18">
        <f t="shared" si="120"/>
        <v>3.6469727118799526</v>
      </c>
      <c r="AW51" s="18">
        <f t="shared" si="120"/>
        <v>2.9907610527295962</v>
      </c>
      <c r="AX51" s="18">
        <f t="shared" si="120"/>
        <v>2.5685621876712905</v>
      </c>
      <c r="AZ51" s="68">
        <f t="shared" si="121"/>
        <v>-13.897710276374958</v>
      </c>
      <c r="BA51" s="69">
        <f t="shared" si="122"/>
        <v>32.390358481127826</v>
      </c>
      <c r="BB51" s="69">
        <f t="shared" si="123"/>
        <v>18.492648204752875</v>
      </c>
      <c r="BD51" t="str">
        <f t="shared" si="144"/>
        <v>31 Science, engineering and technology associate professionals</v>
      </c>
      <c r="BE51" s="18">
        <f t="shared" si="124"/>
        <v>1.4379921391663755</v>
      </c>
      <c r="BF51" s="18">
        <f t="shared" si="124"/>
        <v>1.4864074564741137</v>
      </c>
      <c r="BG51" s="18">
        <f t="shared" si="124"/>
        <v>1.6895831142907856</v>
      </c>
      <c r="BH51" s="18">
        <f t="shared" si="124"/>
        <v>1.4069420706949043</v>
      </c>
      <c r="BI51" s="18">
        <f t="shared" si="124"/>
        <v>1.2415582813596513</v>
      </c>
      <c r="BK51" s="68">
        <f t="shared" si="125"/>
        <v>-21.926590818348689</v>
      </c>
      <c r="BL51" s="69">
        <f t="shared" si="126"/>
        <v>29.468233002940607</v>
      </c>
      <c r="BM51" s="69">
        <f t="shared" si="127"/>
        <v>7.5416421845919164</v>
      </c>
      <c r="BO51" t="str">
        <f t="shared" si="145"/>
        <v>31 Science, engineering and technology associate professionals</v>
      </c>
      <c r="BP51" s="18">
        <f t="shared" si="128"/>
        <v>1.0240066295409422</v>
      </c>
      <c r="BQ51" s="18">
        <f t="shared" si="128"/>
        <v>1.1726626257391817</v>
      </c>
      <c r="BR51" s="18">
        <f t="shared" si="128"/>
        <v>1.4001300713294085</v>
      </c>
      <c r="BS51" s="18">
        <f t="shared" si="128"/>
        <v>1.2598167185184834</v>
      </c>
      <c r="BT51" s="18">
        <f t="shared" si="128"/>
        <v>1.3817516181828653</v>
      </c>
      <c r="BV51" s="68">
        <f t="shared" si="129"/>
        <v>-6.4194165846359006</v>
      </c>
      <c r="BW51" s="69">
        <f t="shared" si="130"/>
        <v>36.251020329767194</v>
      </c>
      <c r="BX51" s="69">
        <f t="shared" si="131"/>
        <v>29.831603745131289</v>
      </c>
      <c r="BZ51" t="str">
        <f t="shared" si="146"/>
        <v>31 Science, engineering and technology associate professionals</v>
      </c>
      <c r="CA51" s="18">
        <f t="shared" si="132"/>
        <v>1.1716617022084033</v>
      </c>
      <c r="CB51" s="18">
        <f t="shared" si="132"/>
        <v>1.4222358261308234</v>
      </c>
      <c r="CC51" s="18">
        <f t="shared" si="132"/>
        <v>1.8028056371842305</v>
      </c>
      <c r="CD51" s="18">
        <f t="shared" si="132"/>
        <v>1.6399006232069369</v>
      </c>
      <c r="CE51" s="18">
        <f t="shared" si="132"/>
        <v>2.0224438392908741</v>
      </c>
      <c r="CG51" s="68">
        <f t="shared" si="133"/>
        <v>-38.727845752768268</v>
      </c>
      <c r="CH51" s="69">
        <f t="shared" si="134"/>
        <v>27.170936186282191</v>
      </c>
      <c r="CI51" s="69">
        <f t="shared" si="135"/>
        <v>-11.55690956648608</v>
      </c>
      <c r="CK51" t="str">
        <f t="shared" si="147"/>
        <v>31 Science, engineering and technology associate professionals</v>
      </c>
      <c r="CL51" s="18">
        <f t="shared" si="136"/>
        <v>0.54823118343904254</v>
      </c>
      <c r="CM51" s="18">
        <f t="shared" si="136"/>
        <v>0.84313907009059985</v>
      </c>
      <c r="CN51" s="18">
        <f t="shared" si="136"/>
        <v>1.1357278233839887</v>
      </c>
      <c r="CO51" s="18">
        <f t="shared" si="136"/>
        <v>1.4197651702045371</v>
      </c>
      <c r="CP51" s="18">
        <f t="shared" si="136"/>
        <v>2.6028970777375395</v>
      </c>
      <c r="CR51" s="68">
        <f t="shared" si="137"/>
        <v>-6.6298162683402246</v>
      </c>
      <c r="CS51" s="69">
        <f t="shared" si="138"/>
        <v>33.39579111758021</v>
      </c>
      <c r="CT51" s="69">
        <f t="shared" si="139"/>
        <v>26.765974849239988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0.52841896013669465</v>
      </c>
      <c r="C52" s="18">
        <f t="shared" si="104"/>
        <v>0.55954114712890657</v>
      </c>
      <c r="D52" s="18">
        <f t="shared" si="104"/>
        <v>0.52009207813181202</v>
      </c>
      <c r="E52" s="18">
        <f t="shared" si="104"/>
        <v>0.86528742358544175</v>
      </c>
      <c r="F52" s="18">
        <f t="shared" si="104"/>
        <v>1.2435088312963316</v>
      </c>
      <c r="H52" s="68">
        <f t="shared" si="105"/>
        <v>359.19057980811408</v>
      </c>
      <c r="I52" s="69">
        <f t="shared" si="106"/>
        <v>157.2339898179537</v>
      </c>
      <c r="J52" s="69">
        <f t="shared" si="107"/>
        <v>516.42456962606786</v>
      </c>
      <c r="L52" t="str">
        <f t="shared" si="140"/>
        <v>32 Health and social care associate professionals</v>
      </c>
      <c r="M52" s="18">
        <f t="shared" si="108"/>
        <v>2.0093171998760808</v>
      </c>
      <c r="N52" s="18">
        <f t="shared" si="108"/>
        <v>2.2979436596546776</v>
      </c>
      <c r="O52" s="18">
        <f t="shared" si="108"/>
        <v>2.3533332588822042</v>
      </c>
      <c r="P52" s="18">
        <f t="shared" si="108"/>
        <v>3.8039708859294308</v>
      </c>
      <c r="Q52" s="18">
        <f t="shared" si="108"/>
        <v>4.7856701095755012</v>
      </c>
      <c r="S52" s="68">
        <f t="shared" si="109"/>
        <v>288.53295922407005</v>
      </c>
      <c r="T52" s="69">
        <f t="shared" si="110"/>
        <v>137.71136377041378</v>
      </c>
      <c r="U52" s="69">
        <f t="shared" si="111"/>
        <v>426.24432299448387</v>
      </c>
      <c r="W52" t="str">
        <f t="shared" si="141"/>
        <v>32 Health and social care associate professionals</v>
      </c>
      <c r="X52" s="18">
        <f t="shared" si="112"/>
        <v>2.9193917095723867</v>
      </c>
      <c r="Y52" s="18">
        <f t="shared" si="112"/>
        <v>3.3327646695247806</v>
      </c>
      <c r="Z52" s="18">
        <f t="shared" si="112"/>
        <v>3.3398484437977611</v>
      </c>
      <c r="AA52" s="18">
        <f t="shared" si="112"/>
        <v>5.308608015895679</v>
      </c>
      <c r="AB52" s="18">
        <f t="shared" si="112"/>
        <v>5.8033247964480141</v>
      </c>
      <c r="AD52" s="68">
        <f t="shared" si="113"/>
        <v>118.19813214834423</v>
      </c>
      <c r="AE52" s="69">
        <f t="shared" si="114"/>
        <v>117.08664773057129</v>
      </c>
      <c r="AF52" s="69">
        <f t="shared" si="115"/>
        <v>235.28477987891549</v>
      </c>
      <c r="AH52" t="str">
        <f t="shared" si="142"/>
        <v>32 Health and social care associate professionals</v>
      </c>
      <c r="AI52" s="18">
        <f t="shared" si="116"/>
        <v>6.5144170539970316</v>
      </c>
      <c r="AJ52" s="18">
        <f t="shared" si="116"/>
        <v>6.2294149736957403</v>
      </c>
      <c r="AK52" s="18">
        <f t="shared" si="116"/>
        <v>5.9159414775267098</v>
      </c>
      <c r="AL52" s="18">
        <f t="shared" si="116"/>
        <v>6.7353047403020945</v>
      </c>
      <c r="AM52" s="18">
        <f t="shared" si="116"/>
        <v>3.8698408564737901</v>
      </c>
      <c r="AO52" s="68">
        <f t="shared" si="117"/>
        <v>-26.900979007433346</v>
      </c>
      <c r="AP52" s="69">
        <f t="shared" si="118"/>
        <v>44.432263388974299</v>
      </c>
      <c r="AQ52" s="69">
        <f t="shared" si="119"/>
        <v>17.531284381540953</v>
      </c>
      <c r="AS52" t="str">
        <f t="shared" si="143"/>
        <v>32 Health and social care associate professionals</v>
      </c>
      <c r="AT52" s="18">
        <f t="shared" si="120"/>
        <v>1.3523248880668275</v>
      </c>
      <c r="AU52" s="18">
        <f t="shared" si="120"/>
        <v>1.4689903634050736</v>
      </c>
      <c r="AV52" s="18">
        <f t="shared" si="120"/>
        <v>1.5842692249130055</v>
      </c>
      <c r="AW52" s="18">
        <f t="shared" si="120"/>
        <v>2.2005039035197114</v>
      </c>
      <c r="AX52" s="18">
        <f t="shared" si="120"/>
        <v>2.2323880943026135</v>
      </c>
      <c r="AZ52" s="68">
        <f t="shared" si="121"/>
        <v>72.265314517809628</v>
      </c>
      <c r="BA52" s="69">
        <f t="shared" si="122"/>
        <v>86.176225481384037</v>
      </c>
      <c r="BB52" s="69">
        <f t="shared" si="123"/>
        <v>158.44153999919368</v>
      </c>
      <c r="BD52" t="str">
        <f t="shared" si="144"/>
        <v>32 Health and social care associate professionals</v>
      </c>
      <c r="BE52" s="18">
        <f t="shared" si="124"/>
        <v>1.4675044742540473</v>
      </c>
      <c r="BF52" s="18">
        <f t="shared" si="124"/>
        <v>1.7393361547323491</v>
      </c>
      <c r="BG52" s="18">
        <f t="shared" si="124"/>
        <v>1.7403798996443218</v>
      </c>
      <c r="BH52" s="18">
        <f t="shared" si="124"/>
        <v>2.7973114507858883</v>
      </c>
      <c r="BI52" s="18">
        <f t="shared" si="124"/>
        <v>3.0596016982679339</v>
      </c>
      <c r="BK52" s="68">
        <f t="shared" si="125"/>
        <v>86.782604882940262</v>
      </c>
      <c r="BL52" s="69">
        <f t="shared" si="126"/>
        <v>96.770214865575625</v>
      </c>
      <c r="BM52" s="69">
        <f t="shared" si="127"/>
        <v>183.55281974851587</v>
      </c>
      <c r="BO52" t="str">
        <f t="shared" si="145"/>
        <v>32 Health and social care associate professionals</v>
      </c>
      <c r="BP52" s="18">
        <f t="shared" si="128"/>
        <v>1.1972486996339526</v>
      </c>
      <c r="BQ52" s="18">
        <f t="shared" si="128"/>
        <v>1.3352946495715972</v>
      </c>
      <c r="BR52" s="18">
        <f t="shared" si="128"/>
        <v>1.2806213350953006</v>
      </c>
      <c r="BS52" s="18">
        <f t="shared" si="128"/>
        <v>1.9444321919110168</v>
      </c>
      <c r="BT52" s="18">
        <f t="shared" si="128"/>
        <v>1.8730319952397063</v>
      </c>
      <c r="BV52" s="68">
        <f t="shared" si="129"/>
        <v>38.691106497706464</v>
      </c>
      <c r="BW52" s="69">
        <f t="shared" si="130"/>
        <v>81.897864499409621</v>
      </c>
      <c r="BX52" s="69">
        <f t="shared" si="131"/>
        <v>120.58897099711608</v>
      </c>
      <c r="BZ52" t="str">
        <f t="shared" si="146"/>
        <v>32 Health and social care associate professionals</v>
      </c>
      <c r="CA52" s="18">
        <f t="shared" si="132"/>
        <v>0.71143189553388586</v>
      </c>
      <c r="CB52" s="18">
        <f t="shared" si="132"/>
        <v>0.75373312626199951</v>
      </c>
      <c r="CC52" s="18">
        <f t="shared" si="132"/>
        <v>0.68861363509854878</v>
      </c>
      <c r="CD52" s="18">
        <f t="shared" si="132"/>
        <v>0.96622952800101658</v>
      </c>
      <c r="CE52" s="18">
        <f t="shared" si="132"/>
        <v>0.90730171249387515</v>
      </c>
      <c r="CG52" s="68">
        <f t="shared" si="133"/>
        <v>-28.036595793221796</v>
      </c>
      <c r="CH52" s="69">
        <f t="shared" si="134"/>
        <v>46.369624750170971</v>
      </c>
      <c r="CI52" s="69">
        <f t="shared" si="135"/>
        <v>18.333028956949175</v>
      </c>
      <c r="CK52" t="str">
        <f t="shared" si="147"/>
        <v>32 Health and social care associate professionals</v>
      </c>
      <c r="CL52" s="18">
        <f t="shared" si="136"/>
        <v>0.23166911406378526</v>
      </c>
      <c r="CM52" s="18">
        <f t="shared" si="136"/>
        <v>0.30102456465416266</v>
      </c>
      <c r="CN52" s="18">
        <f t="shared" si="136"/>
        <v>0.35635520792610387</v>
      </c>
      <c r="CO52" s="18">
        <f t="shared" si="136"/>
        <v>0.57752844824145644</v>
      </c>
      <c r="CP52" s="18">
        <f t="shared" si="136"/>
        <v>0.84699066006999435</v>
      </c>
      <c r="CR52" s="68">
        <f t="shared" si="137"/>
        <v>-3.167533531867321</v>
      </c>
      <c r="CS52" s="69">
        <f t="shared" si="138"/>
        <v>42.940452887169386</v>
      </c>
      <c r="CT52" s="69">
        <f t="shared" si="139"/>
        <v>39.772919355302072</v>
      </c>
    </row>
    <row r="53" spans="1:98" x14ac:dyDescent="0.2">
      <c r="A53" t="str">
        <f t="shared" si="103"/>
        <v>33 Protective service occupations</v>
      </c>
      <c r="B53" s="18">
        <f t="shared" si="104"/>
        <v>0.32922410250439477</v>
      </c>
      <c r="C53" s="18">
        <f t="shared" si="104"/>
        <v>0.34611935406786909</v>
      </c>
      <c r="D53" s="18">
        <f t="shared" si="104"/>
        <v>0.32292335006839862</v>
      </c>
      <c r="E53" s="18">
        <f t="shared" si="104"/>
        <v>0.30801959601783874</v>
      </c>
      <c r="F53" s="18">
        <f t="shared" si="104"/>
        <v>0.36394432035152929</v>
      </c>
      <c r="H53" s="68">
        <f t="shared" si="105"/>
        <v>116.45111725160197</v>
      </c>
      <c r="I53" s="69">
        <f t="shared" si="106"/>
        <v>56.756898429917811</v>
      </c>
      <c r="J53" s="69">
        <f t="shared" si="107"/>
        <v>173.20801568151981</v>
      </c>
      <c r="L53" t="str">
        <f t="shared" si="140"/>
        <v>33 Protective service occupations</v>
      </c>
      <c r="M53" s="18">
        <f t="shared" si="108"/>
        <v>0.69348505665630578</v>
      </c>
      <c r="N53" s="18">
        <f t="shared" si="108"/>
        <v>0.63602350923252959</v>
      </c>
      <c r="O53" s="18">
        <f t="shared" si="108"/>
        <v>0.58814749146700418</v>
      </c>
      <c r="P53" s="18">
        <f t="shared" si="108"/>
        <v>0.50662482511936702</v>
      </c>
      <c r="Q53" s="18">
        <f t="shared" si="108"/>
        <v>0.56953968285169987</v>
      </c>
      <c r="S53" s="68">
        <f t="shared" si="109"/>
        <v>85.014718983641117</v>
      </c>
      <c r="T53" s="69">
        <f t="shared" si="110"/>
        <v>42.485272866036631</v>
      </c>
      <c r="U53" s="69">
        <f t="shared" si="111"/>
        <v>127.49999184967773</v>
      </c>
      <c r="W53" t="str">
        <f t="shared" si="141"/>
        <v>33 Protective service occupations</v>
      </c>
      <c r="X53" s="18">
        <f t="shared" si="112"/>
        <v>1.3839041799785987</v>
      </c>
      <c r="Y53" s="18">
        <f t="shared" si="112"/>
        <v>1.2984732122159937</v>
      </c>
      <c r="Z53" s="18">
        <f t="shared" si="112"/>
        <v>1.3741264442374037</v>
      </c>
      <c r="AA53" s="18">
        <f t="shared" si="112"/>
        <v>1.1611698478018069</v>
      </c>
      <c r="AB53" s="18">
        <f t="shared" si="112"/>
        <v>1.3833283262869109</v>
      </c>
      <c r="AD53" s="68">
        <f t="shared" si="113"/>
        <v>26.415254521522165</v>
      </c>
      <c r="AE53" s="69">
        <f t="shared" si="114"/>
        <v>43.332584547921975</v>
      </c>
      <c r="AF53" s="69">
        <f t="shared" si="115"/>
        <v>69.747839069444126</v>
      </c>
      <c r="AH53" t="str">
        <f t="shared" si="142"/>
        <v>33 Protective service occupations</v>
      </c>
      <c r="AI53" s="18">
        <f t="shared" si="116"/>
        <v>1.1671441090067913</v>
      </c>
      <c r="AJ53" s="18">
        <f t="shared" si="116"/>
        <v>1.1907566362880893</v>
      </c>
      <c r="AK53" s="18">
        <f t="shared" si="116"/>
        <v>1.2491450845448282</v>
      </c>
      <c r="AL53" s="18">
        <f t="shared" si="116"/>
        <v>1.1942543952404441</v>
      </c>
      <c r="AM53" s="18">
        <f t="shared" si="116"/>
        <v>1.5144194105051527</v>
      </c>
      <c r="AO53" s="68">
        <f t="shared" si="117"/>
        <v>35.480131129355847</v>
      </c>
      <c r="AP53" s="69">
        <f t="shared" si="118"/>
        <v>39.854446637042393</v>
      </c>
      <c r="AQ53" s="69">
        <f t="shared" si="119"/>
        <v>75.334577766398226</v>
      </c>
      <c r="AS53" t="str">
        <f t="shared" si="143"/>
        <v>33 Protective service occupations</v>
      </c>
      <c r="AT53" s="18">
        <f t="shared" si="120"/>
        <v>1.1401166775954896</v>
      </c>
      <c r="AU53" s="18">
        <f t="shared" si="120"/>
        <v>0.98770025586241805</v>
      </c>
      <c r="AV53" s="18">
        <f t="shared" si="120"/>
        <v>1.0512541709561305</v>
      </c>
      <c r="AW53" s="18">
        <f t="shared" si="120"/>
        <v>0.82654075353669287</v>
      </c>
      <c r="AX53" s="18">
        <f t="shared" si="120"/>
        <v>0.8696625869242296</v>
      </c>
      <c r="AZ53" s="68">
        <f t="shared" si="121"/>
        <v>1.1346986587925612</v>
      </c>
      <c r="BA53" s="69">
        <f t="shared" si="122"/>
        <v>33.648985887558005</v>
      </c>
      <c r="BB53" s="69">
        <f t="shared" si="123"/>
        <v>34.783684546350564</v>
      </c>
      <c r="BD53" t="str">
        <f t="shared" si="144"/>
        <v>33 Protective service occupations</v>
      </c>
      <c r="BE53" s="18">
        <f t="shared" si="124"/>
        <v>0.9877142957456958</v>
      </c>
      <c r="BF53" s="18">
        <f t="shared" si="124"/>
        <v>0.83833986462461296</v>
      </c>
      <c r="BG53" s="18">
        <f t="shared" si="124"/>
        <v>0.92591954535730747</v>
      </c>
      <c r="BH53" s="18">
        <f t="shared" si="124"/>
        <v>0.74786391492577486</v>
      </c>
      <c r="BI53" s="18">
        <f t="shared" si="124"/>
        <v>0.68171105110176955</v>
      </c>
      <c r="BK53" s="68">
        <f t="shared" si="125"/>
        <v>-21.775521617392787</v>
      </c>
      <c r="BL53" s="69">
        <f t="shared" si="126"/>
        <v>21.467113976309641</v>
      </c>
      <c r="BM53" s="69">
        <f t="shared" si="127"/>
        <v>-0.30840764108314639</v>
      </c>
      <c r="BO53" t="str">
        <f t="shared" si="145"/>
        <v>33 Protective service occupations</v>
      </c>
      <c r="BP53" s="18">
        <f t="shared" si="128"/>
        <v>1.1331937948596085</v>
      </c>
      <c r="BQ53" s="18">
        <f t="shared" si="128"/>
        <v>1.0595972598656533</v>
      </c>
      <c r="BR53" s="18">
        <f t="shared" si="128"/>
        <v>1.1894126779069865</v>
      </c>
      <c r="BS53" s="18">
        <f t="shared" si="128"/>
        <v>0.94909624242499691</v>
      </c>
      <c r="BT53" s="18">
        <f t="shared" si="128"/>
        <v>0.86134294564744007</v>
      </c>
      <c r="BV53" s="68">
        <f t="shared" si="129"/>
        <v>-31.329898750768947</v>
      </c>
      <c r="BW53" s="69">
        <f t="shared" si="130"/>
        <v>24.86189107594203</v>
      </c>
      <c r="BX53" s="69">
        <f t="shared" si="131"/>
        <v>-6.4680076748269144</v>
      </c>
      <c r="BZ53" t="str">
        <f t="shared" si="146"/>
        <v>33 Protective service occupations</v>
      </c>
      <c r="CA53" s="18">
        <f t="shared" si="132"/>
        <v>0.97841862697854876</v>
      </c>
      <c r="CB53" s="18">
        <f t="shared" si="132"/>
        <v>0.94719124676214006</v>
      </c>
      <c r="CC53" s="18">
        <f t="shared" si="132"/>
        <v>1.0608677753762559</v>
      </c>
      <c r="CD53" s="18">
        <f t="shared" si="132"/>
        <v>0.9093119898026919</v>
      </c>
      <c r="CE53" s="18">
        <f t="shared" si="132"/>
        <v>0.97599530458565387</v>
      </c>
      <c r="CG53" s="68">
        <f t="shared" si="133"/>
        <v>-49.751620861071416</v>
      </c>
      <c r="CH53" s="69">
        <f t="shared" si="134"/>
        <v>23.634898841513515</v>
      </c>
      <c r="CI53" s="69">
        <f t="shared" si="135"/>
        <v>-26.116722019557905</v>
      </c>
      <c r="CK53" t="str">
        <f t="shared" si="147"/>
        <v>33 Protective service occupations</v>
      </c>
      <c r="CL53" s="18">
        <f t="shared" si="136"/>
        <v>0.41991924734634406</v>
      </c>
      <c r="CM53" s="18">
        <f t="shared" si="136"/>
        <v>0.38339092797682739</v>
      </c>
      <c r="CN53" s="18">
        <f t="shared" si="136"/>
        <v>0.43642737151998623</v>
      </c>
      <c r="CO53" s="18">
        <f t="shared" si="136"/>
        <v>0.50644523039005607</v>
      </c>
      <c r="CP53" s="18">
        <f t="shared" si="136"/>
        <v>0.67479275266749472</v>
      </c>
      <c r="CR53" s="68">
        <f t="shared" si="137"/>
        <v>-37.008215452219645</v>
      </c>
      <c r="CS53" s="69">
        <f t="shared" si="138"/>
        <v>16.709931803194397</v>
      </c>
      <c r="CT53" s="69">
        <f t="shared" si="139"/>
        <v>-20.298283649025244</v>
      </c>
    </row>
    <row r="54" spans="1:98" x14ac:dyDescent="0.2">
      <c r="A54" t="str">
        <f t="shared" si="103"/>
        <v>34 Culture, media and sports occupations</v>
      </c>
      <c r="B54" s="18">
        <f t="shared" si="104"/>
        <v>1.0089422203684357</v>
      </c>
      <c r="C54" s="18">
        <f t="shared" si="104"/>
        <v>1.0790765530322501</v>
      </c>
      <c r="D54" s="18">
        <f t="shared" si="104"/>
        <v>1.1351803629644022</v>
      </c>
      <c r="E54" s="18">
        <f t="shared" si="104"/>
        <v>1.0223339994757799</v>
      </c>
      <c r="F54" s="18">
        <f t="shared" si="104"/>
        <v>0.98643891784344262</v>
      </c>
      <c r="H54" s="68">
        <f t="shared" si="105"/>
        <v>66.889749637349155</v>
      </c>
      <c r="I54" s="69">
        <f t="shared" si="106"/>
        <v>65.517357601404129</v>
      </c>
      <c r="J54" s="69">
        <f t="shared" si="107"/>
        <v>132.40710723875327</v>
      </c>
      <c r="L54" t="str">
        <f t="shared" si="140"/>
        <v>34 Culture, media and sports occupations</v>
      </c>
      <c r="M54" s="18">
        <f t="shared" si="108"/>
        <v>3.1024504869106058</v>
      </c>
      <c r="N54" s="18">
        <f t="shared" si="108"/>
        <v>3.0691492814429333</v>
      </c>
      <c r="O54" s="18">
        <f t="shared" si="108"/>
        <v>3.0723618752104467</v>
      </c>
      <c r="P54" s="18">
        <f t="shared" si="108"/>
        <v>2.4303660758561438</v>
      </c>
      <c r="Q54" s="18">
        <f t="shared" si="108"/>
        <v>2.2209434359359341</v>
      </c>
      <c r="S54" s="68">
        <f t="shared" si="109"/>
        <v>38.112717621822931</v>
      </c>
      <c r="T54" s="69">
        <f t="shared" si="110"/>
        <v>55.606511323808384</v>
      </c>
      <c r="U54" s="69">
        <f t="shared" si="111"/>
        <v>93.719228945631315</v>
      </c>
      <c r="W54" t="str">
        <f t="shared" si="141"/>
        <v>34 Culture, media and sports occupations</v>
      </c>
      <c r="X54" s="18">
        <f t="shared" si="112"/>
        <v>3.6428774459759792</v>
      </c>
      <c r="Y54" s="18">
        <f t="shared" si="112"/>
        <v>3.5210031228569827</v>
      </c>
      <c r="Z54" s="18">
        <f t="shared" si="112"/>
        <v>3.3221773803088821</v>
      </c>
      <c r="AA54" s="18">
        <f t="shared" si="112"/>
        <v>2.6246120210975392</v>
      </c>
      <c r="AB54" s="18">
        <f t="shared" si="112"/>
        <v>2.4274078254674798</v>
      </c>
      <c r="AD54" s="68">
        <f t="shared" si="113"/>
        <v>-8.2468798952428344</v>
      </c>
      <c r="AE54" s="69">
        <f t="shared" si="114"/>
        <v>43.292530826842508</v>
      </c>
      <c r="AF54" s="69">
        <f t="shared" si="115"/>
        <v>35.045650931599674</v>
      </c>
      <c r="AH54" t="str">
        <f t="shared" si="142"/>
        <v>34 Culture, media and sports occupations</v>
      </c>
      <c r="AI54" s="18">
        <f t="shared" si="116"/>
        <v>1.5546307750483124</v>
      </c>
      <c r="AJ54" s="18">
        <f t="shared" si="116"/>
        <v>1.4473383309457351</v>
      </c>
      <c r="AK54" s="18">
        <f t="shared" si="116"/>
        <v>1.5641251614108991</v>
      </c>
      <c r="AL54" s="18">
        <f t="shared" si="116"/>
        <v>1.3904497087730179</v>
      </c>
      <c r="AM54" s="18">
        <f t="shared" si="116"/>
        <v>1.6155793168534189</v>
      </c>
      <c r="AO54" s="68">
        <f t="shared" si="117"/>
        <v>15.424793546875815</v>
      </c>
      <c r="AP54" s="69">
        <f t="shared" si="118"/>
        <v>50.387467964967655</v>
      </c>
      <c r="AQ54" s="69">
        <f t="shared" si="119"/>
        <v>65.812261511843474</v>
      </c>
      <c r="AS54" t="str">
        <f t="shared" si="143"/>
        <v>34 Culture, media and sports occupations</v>
      </c>
      <c r="AT54" s="18">
        <f t="shared" si="120"/>
        <v>1.9470070721602974</v>
      </c>
      <c r="AU54" s="18">
        <f t="shared" si="120"/>
        <v>1.8692811674675742</v>
      </c>
      <c r="AV54" s="18">
        <f t="shared" si="120"/>
        <v>1.7913346350263954</v>
      </c>
      <c r="AW54" s="18">
        <f t="shared" si="120"/>
        <v>1.3754961684456413</v>
      </c>
      <c r="AX54" s="18">
        <f t="shared" si="120"/>
        <v>1.2132961233007586</v>
      </c>
      <c r="AZ54" s="68">
        <f t="shared" si="121"/>
        <v>-17.196781723009817</v>
      </c>
      <c r="BA54" s="69">
        <f t="shared" si="122"/>
        <v>39.10506054067077</v>
      </c>
      <c r="BB54" s="69">
        <f t="shared" si="123"/>
        <v>21.908278817660957</v>
      </c>
      <c r="BD54" t="str">
        <f t="shared" si="144"/>
        <v>34 Culture, media and sports occupations</v>
      </c>
      <c r="BE54" s="18">
        <f t="shared" si="124"/>
        <v>1.4008949605967289</v>
      </c>
      <c r="BF54" s="18">
        <f t="shared" si="124"/>
        <v>1.3124158123955396</v>
      </c>
      <c r="BG54" s="18">
        <f t="shared" si="124"/>
        <v>1.4258851908366952</v>
      </c>
      <c r="BH54" s="18">
        <f t="shared" si="124"/>
        <v>1.1474431358571973</v>
      </c>
      <c r="BI54" s="18">
        <f t="shared" si="124"/>
        <v>1.2485875535103461</v>
      </c>
      <c r="BK54" s="68">
        <f t="shared" si="125"/>
        <v>-6.9642128994145889</v>
      </c>
      <c r="BL54" s="69">
        <f t="shared" si="126"/>
        <v>34.756758883256623</v>
      </c>
      <c r="BM54" s="69">
        <f t="shared" si="127"/>
        <v>27.792545983842032</v>
      </c>
      <c r="BO54" t="str">
        <f t="shared" si="145"/>
        <v>34 Culture, media and sports occupations</v>
      </c>
      <c r="BP54" s="18">
        <f t="shared" si="128"/>
        <v>0.7183081199742446</v>
      </c>
      <c r="BQ54" s="18">
        <f t="shared" si="128"/>
        <v>0.65785188142688666</v>
      </c>
      <c r="BR54" s="18">
        <f t="shared" si="128"/>
        <v>0.6859578193864716</v>
      </c>
      <c r="BS54" s="18">
        <f t="shared" si="128"/>
        <v>0.51178405046936126</v>
      </c>
      <c r="BT54" s="18">
        <f t="shared" si="128"/>
        <v>0.43614972705103572</v>
      </c>
      <c r="BV54" s="68">
        <f t="shared" si="129"/>
        <v>-39.707631648949835</v>
      </c>
      <c r="BW54" s="69">
        <f t="shared" si="130"/>
        <v>28.592962651636501</v>
      </c>
      <c r="BX54" s="69">
        <f t="shared" si="131"/>
        <v>-11.114668997313334</v>
      </c>
      <c r="BZ54" t="str">
        <f t="shared" si="146"/>
        <v>34 Culture, media and sports occupations</v>
      </c>
      <c r="CA54" s="18">
        <f t="shared" si="132"/>
        <v>0.77445374510060661</v>
      </c>
      <c r="CB54" s="18">
        <f t="shared" si="132"/>
        <v>0.72909599279269377</v>
      </c>
      <c r="CC54" s="18">
        <f t="shared" si="132"/>
        <v>0.79297295863588813</v>
      </c>
      <c r="CD54" s="18">
        <f t="shared" si="132"/>
        <v>0.55998684611026284</v>
      </c>
      <c r="CE54" s="18">
        <f t="shared" si="132"/>
        <v>0.473828017845706</v>
      </c>
      <c r="CG54" s="68">
        <f t="shared" si="133"/>
        <v>-67.363923209883282</v>
      </c>
      <c r="CH54" s="69">
        <f t="shared" si="134"/>
        <v>19.711295793851345</v>
      </c>
      <c r="CI54" s="69">
        <f t="shared" si="135"/>
        <v>-47.65262741603194</v>
      </c>
      <c r="CK54" t="str">
        <f t="shared" si="147"/>
        <v>34 Culture, media and sports occupations</v>
      </c>
      <c r="CL54" s="18">
        <f t="shared" si="136"/>
        <v>0.68359728507619066</v>
      </c>
      <c r="CM54" s="18">
        <f t="shared" si="136"/>
        <v>0.81819253710743078</v>
      </c>
      <c r="CN54" s="18">
        <f t="shared" si="136"/>
        <v>0.9024095994388609</v>
      </c>
      <c r="CO54" s="18">
        <f t="shared" si="136"/>
        <v>0.85298827656419762</v>
      </c>
      <c r="CP54" s="18">
        <f t="shared" si="136"/>
        <v>1.0828843651478242</v>
      </c>
      <c r="CR54" s="68">
        <f t="shared" si="137"/>
        <v>-51.111821116783297</v>
      </c>
      <c r="CS54" s="69">
        <f t="shared" si="138"/>
        <v>22.444693420318004</v>
      </c>
      <c r="CT54" s="69">
        <f t="shared" si="139"/>
        <v>-28.66712769646529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5.4998589810355574</v>
      </c>
      <c r="C55" s="18">
        <f t="shared" si="148"/>
        <v>5.5859980030952876</v>
      </c>
      <c r="D55" s="18">
        <f t="shared" si="148"/>
        <v>5.3253077448595949</v>
      </c>
      <c r="E55" s="18">
        <f t="shared" si="148"/>
        <v>5.4167673879410172</v>
      </c>
      <c r="F55" s="18">
        <f t="shared" si="148"/>
        <v>5.9075848712024088</v>
      </c>
      <c r="H55" s="68">
        <f t="shared" si="105"/>
        <v>113.05395186140115</v>
      </c>
      <c r="I55" s="69">
        <f t="shared" si="106"/>
        <v>70.872223020503171</v>
      </c>
      <c r="J55" s="69">
        <f t="shared" si="107"/>
        <v>183.92617488190433</v>
      </c>
      <c r="L55" t="str">
        <f t="shared" si="140"/>
        <v>35 Business and public service associate professionals</v>
      </c>
      <c r="M55" s="18">
        <f t="shared" ref="M55:Q64" si="149">M18/M$35*100</f>
        <v>7.9802767702723667</v>
      </c>
      <c r="N55" s="18">
        <f t="shared" si="149"/>
        <v>7.9052822266067286</v>
      </c>
      <c r="O55" s="18">
        <f t="shared" si="149"/>
        <v>7.7154292506381994</v>
      </c>
      <c r="P55" s="18">
        <f t="shared" si="149"/>
        <v>7.6133270293752373</v>
      </c>
      <c r="Q55" s="18">
        <f t="shared" si="149"/>
        <v>7.5610551884688695</v>
      </c>
      <c r="S55" s="68">
        <f t="shared" si="109"/>
        <v>87.23664696166739</v>
      </c>
      <c r="T55" s="69">
        <f t="shared" si="110"/>
        <v>67.712149871461264</v>
      </c>
      <c r="U55" s="69">
        <f t="shared" si="111"/>
        <v>154.94879683312865</v>
      </c>
      <c r="W55" t="str">
        <f t="shared" si="141"/>
        <v>35 Business and public service associate professionals</v>
      </c>
      <c r="X55" s="18">
        <f t="shared" ref="X55:AB64" si="150">X18/X$35*100</f>
        <v>8.1363779889849077</v>
      </c>
      <c r="Y55" s="18">
        <f t="shared" si="150"/>
        <v>7.9701555838417395</v>
      </c>
      <c r="Z55" s="18">
        <f t="shared" si="150"/>
        <v>7.9450586857226728</v>
      </c>
      <c r="AA55" s="18">
        <f t="shared" si="150"/>
        <v>7.5060031593908141</v>
      </c>
      <c r="AB55" s="18">
        <f t="shared" si="150"/>
        <v>6.8830718247918377</v>
      </c>
      <c r="AD55" s="68">
        <f t="shared" si="113"/>
        <v>8.7892800769076871</v>
      </c>
      <c r="AE55" s="69">
        <f t="shared" si="114"/>
        <v>53.365325142579778</v>
      </c>
      <c r="AF55" s="69">
        <f t="shared" si="115"/>
        <v>62.154605219487472</v>
      </c>
      <c r="AH55" t="str">
        <f t="shared" si="142"/>
        <v>35 Business and public service associate professionals</v>
      </c>
      <c r="AI55" s="18">
        <f t="shared" ref="AI55:AM64" si="151">AI18/AI$35*100</f>
        <v>6.945942002611309</v>
      </c>
      <c r="AJ55" s="18">
        <f t="shared" si="151"/>
        <v>7.5319647391395819</v>
      </c>
      <c r="AK55" s="18">
        <f t="shared" si="151"/>
        <v>7.8303602945132775</v>
      </c>
      <c r="AL55" s="18">
        <f t="shared" si="151"/>
        <v>8.0692035605819825</v>
      </c>
      <c r="AM55" s="18">
        <f t="shared" si="151"/>
        <v>8.050696765210553</v>
      </c>
      <c r="AO55" s="68">
        <f t="shared" si="117"/>
        <v>14.893126499463857</v>
      </c>
      <c r="AP55" s="69">
        <f t="shared" si="118"/>
        <v>52.340584595145479</v>
      </c>
      <c r="AQ55" s="69">
        <f t="shared" si="119"/>
        <v>67.233711094609333</v>
      </c>
      <c r="AS55" t="str">
        <f t="shared" si="143"/>
        <v>35 Business and public service associate professionals</v>
      </c>
      <c r="AT55" s="18">
        <f t="shared" ref="AT55:AX64" si="152">AT18/AT$35*100</f>
        <v>6.6234745157006447</v>
      </c>
      <c r="AU55" s="18">
        <f t="shared" si="152"/>
        <v>6.6535072751438422</v>
      </c>
      <c r="AV55" s="18">
        <f t="shared" si="152"/>
        <v>6.8433738731404405</v>
      </c>
      <c r="AW55" s="18">
        <f t="shared" si="152"/>
        <v>6.6742931008522017</v>
      </c>
      <c r="AX55" s="18">
        <f t="shared" si="152"/>
        <v>6.4150902914538817</v>
      </c>
      <c r="AZ55" s="68">
        <f t="shared" si="121"/>
        <v>14.601324142974478</v>
      </c>
      <c r="BA55" s="69">
        <f t="shared" si="122"/>
        <v>50.552714427533921</v>
      </c>
      <c r="BB55" s="69">
        <f t="shared" si="123"/>
        <v>65.154038570508405</v>
      </c>
      <c r="BD55" t="str">
        <f t="shared" si="144"/>
        <v>35 Business and public service associate professionals</v>
      </c>
      <c r="BE55" s="18">
        <f t="shared" ref="BE55:BI64" si="153">BE18/BE$35*100</f>
        <v>5.0475260786579437</v>
      </c>
      <c r="BF55" s="18">
        <f t="shared" si="153"/>
        <v>5.0992565603106863</v>
      </c>
      <c r="BG55" s="18">
        <f t="shared" si="153"/>
        <v>5.4323371273213894</v>
      </c>
      <c r="BH55" s="18">
        <f t="shared" si="153"/>
        <v>5.1616241680969397</v>
      </c>
      <c r="BI55" s="18">
        <f t="shared" si="153"/>
        <v>5.0895614869029888</v>
      </c>
      <c r="BK55" s="68">
        <f t="shared" si="125"/>
        <v>-0.45733937522496831</v>
      </c>
      <c r="BL55" s="69">
        <f t="shared" si="126"/>
        <v>41.439701814125854</v>
      </c>
      <c r="BM55" s="69">
        <f t="shared" si="127"/>
        <v>40.982362438900886</v>
      </c>
      <c r="BO55" t="str">
        <f t="shared" si="145"/>
        <v>35 Business and public service associate professionals</v>
      </c>
      <c r="BP55" s="18">
        <f t="shared" ref="BP55:BT64" si="154">BP18/BP$35*100</f>
        <v>4.0358281322378344</v>
      </c>
      <c r="BQ55" s="18">
        <f t="shared" si="154"/>
        <v>4.0517141026880594</v>
      </c>
      <c r="BR55" s="18">
        <f t="shared" si="154"/>
        <v>4.3501731252415627</v>
      </c>
      <c r="BS55" s="18">
        <f t="shared" si="154"/>
        <v>4.0274662860424817</v>
      </c>
      <c r="BT55" s="18">
        <f t="shared" si="154"/>
        <v>3.8623153587836412</v>
      </c>
      <c r="BV55" s="68">
        <f t="shared" si="129"/>
        <v>-15.809063604743997</v>
      </c>
      <c r="BW55" s="69">
        <f t="shared" si="130"/>
        <v>39.009154458360094</v>
      </c>
      <c r="BX55" s="69">
        <f t="shared" si="131"/>
        <v>23.2000908536161</v>
      </c>
      <c r="BZ55" t="str">
        <f t="shared" si="146"/>
        <v>35 Business and public service associate professionals</v>
      </c>
      <c r="CA55" s="18">
        <f t="shared" ref="CA55:CE64" si="155">CA18/CA$35*100</f>
        <v>3.659895049667687</v>
      </c>
      <c r="CB55" s="18">
        <f t="shared" si="155"/>
        <v>3.9050541914965686</v>
      </c>
      <c r="CC55" s="18">
        <f t="shared" si="155"/>
        <v>4.2222755192578676</v>
      </c>
      <c r="CD55" s="18">
        <f t="shared" si="155"/>
        <v>3.9468097365906409</v>
      </c>
      <c r="CE55" s="18">
        <f t="shared" si="155"/>
        <v>3.9790077431268238</v>
      </c>
      <c r="CG55" s="68">
        <f t="shared" si="133"/>
        <v>-48.528858298313402</v>
      </c>
      <c r="CH55" s="69">
        <f t="shared" si="134"/>
        <v>27.048077950387288</v>
      </c>
      <c r="CI55" s="69">
        <f t="shared" si="135"/>
        <v>-21.480780347926114</v>
      </c>
      <c r="CK55" t="str">
        <f t="shared" si="147"/>
        <v>35 Business and public service associate professionals</v>
      </c>
      <c r="CL55" s="18">
        <f t="shared" ref="CL55:CP64" si="156">CL18/CL$35*100</f>
        <v>2.0873226700156589</v>
      </c>
      <c r="CM55" s="18">
        <f t="shared" si="156"/>
        <v>2.4398432068565481</v>
      </c>
      <c r="CN55" s="18">
        <f t="shared" si="156"/>
        <v>2.8833804277159425</v>
      </c>
      <c r="CO55" s="18">
        <f t="shared" si="156"/>
        <v>2.8907091273285239</v>
      </c>
      <c r="CP55" s="18">
        <f t="shared" si="156"/>
        <v>4.0429459363858138</v>
      </c>
      <c r="CR55" s="68">
        <f t="shared" si="137"/>
        <v>-42.875623792757999</v>
      </c>
      <c r="CS55" s="69">
        <f t="shared" si="138"/>
        <v>21.894311934336148</v>
      </c>
      <c r="CT55" s="69">
        <f t="shared" si="139"/>
        <v>-20.981311858421851</v>
      </c>
    </row>
    <row r="56" spans="1:98" x14ac:dyDescent="0.2">
      <c r="A56" t="str">
        <f t="shared" si="103"/>
        <v>41 Administrative occupations</v>
      </c>
      <c r="B56" s="18">
        <f t="shared" si="148"/>
        <v>4.1845848494095295</v>
      </c>
      <c r="C56" s="18">
        <f t="shared" si="148"/>
        <v>3.8860526031811551</v>
      </c>
      <c r="D56" s="18">
        <f t="shared" si="148"/>
        <v>4.2286826532362607</v>
      </c>
      <c r="E56" s="18">
        <f t="shared" si="148"/>
        <v>4.5558050045030143</v>
      </c>
      <c r="F56" s="18">
        <f t="shared" si="148"/>
        <v>5.2657795903280862</v>
      </c>
      <c r="H56" s="68">
        <f t="shared" si="105"/>
        <v>139.15635053596364</v>
      </c>
      <c r="I56" s="69">
        <f t="shared" si="106"/>
        <v>83.508084591215649</v>
      </c>
      <c r="J56" s="69">
        <f t="shared" si="107"/>
        <v>222.66443512717927</v>
      </c>
      <c r="L56" t="str">
        <f t="shared" si="140"/>
        <v>41 Administrative occupations</v>
      </c>
      <c r="M56" s="18">
        <f t="shared" si="149"/>
        <v>6.1739079319885439</v>
      </c>
      <c r="N56" s="18">
        <f t="shared" si="149"/>
        <v>5.95557625936324</v>
      </c>
      <c r="O56" s="18">
        <f t="shared" si="149"/>
        <v>6.4367982042399046</v>
      </c>
      <c r="P56" s="18">
        <f t="shared" si="149"/>
        <v>6.894984338616057</v>
      </c>
      <c r="Q56" s="18">
        <f t="shared" si="149"/>
        <v>7.0187936202954786</v>
      </c>
      <c r="S56" s="68">
        <f t="shared" si="109"/>
        <v>108.33446368019941</v>
      </c>
      <c r="T56" s="69">
        <f t="shared" si="110"/>
        <v>79.20575236569843</v>
      </c>
      <c r="U56" s="69">
        <f t="shared" si="111"/>
        <v>187.54021604589781</v>
      </c>
      <c r="W56" t="str">
        <f t="shared" si="141"/>
        <v>41 Administrative occupations</v>
      </c>
      <c r="X56" s="18">
        <f t="shared" si="150"/>
        <v>9.9854915212820767</v>
      </c>
      <c r="Y56" s="18">
        <f t="shared" si="150"/>
        <v>9.266149105778819</v>
      </c>
      <c r="Z56" s="18">
        <f t="shared" si="150"/>
        <v>9.9734665577269013</v>
      </c>
      <c r="AA56" s="18">
        <f t="shared" si="150"/>
        <v>10.702072420657904</v>
      </c>
      <c r="AB56" s="18">
        <f t="shared" si="150"/>
        <v>11.151176003996447</v>
      </c>
      <c r="AD56" s="68">
        <f t="shared" si="113"/>
        <v>40.402695483112225</v>
      </c>
      <c r="AE56" s="69">
        <f t="shared" si="114"/>
        <v>69.074793298850921</v>
      </c>
      <c r="AF56" s="69">
        <f t="shared" si="115"/>
        <v>109.47748878196315</v>
      </c>
      <c r="AH56" t="str">
        <f t="shared" si="142"/>
        <v>41 Administrative occupations</v>
      </c>
      <c r="AI56" s="18">
        <f t="shared" si="151"/>
        <v>11.206989356684518</v>
      </c>
      <c r="AJ56" s="18">
        <f t="shared" si="151"/>
        <v>11.671815575369525</v>
      </c>
      <c r="AK56" s="18">
        <f t="shared" si="151"/>
        <v>12.779763857546595</v>
      </c>
      <c r="AL56" s="18">
        <f t="shared" si="151"/>
        <v>14.314547807117489</v>
      </c>
      <c r="AM56" s="18">
        <f t="shared" si="151"/>
        <v>15.392218371012619</v>
      </c>
      <c r="AO56" s="68">
        <f t="shared" si="117"/>
        <v>34.592453905056949</v>
      </c>
      <c r="AP56" s="69">
        <f t="shared" si="118"/>
        <v>70.672533354843537</v>
      </c>
      <c r="AQ56" s="69">
        <f t="shared" si="119"/>
        <v>105.26498725990048</v>
      </c>
      <c r="AS56" t="str">
        <f t="shared" si="143"/>
        <v>41 Administrative occupations</v>
      </c>
      <c r="AT56" s="18">
        <f t="shared" si="152"/>
        <v>11.421682452503644</v>
      </c>
      <c r="AU56" s="18">
        <f t="shared" si="152"/>
        <v>10.829034595656609</v>
      </c>
      <c r="AV56" s="18">
        <f t="shared" si="152"/>
        <v>12.080368283583525</v>
      </c>
      <c r="AW56" s="18">
        <f t="shared" si="152"/>
        <v>12.384830387079985</v>
      </c>
      <c r="AX56" s="18">
        <f t="shared" si="152"/>
        <v>12.580030719547278</v>
      </c>
      <c r="AZ56" s="68">
        <f t="shared" si="121"/>
        <v>27.308868096725401</v>
      </c>
      <c r="BA56" s="69">
        <f t="shared" si="122"/>
        <v>62.553277162226173</v>
      </c>
      <c r="BB56" s="69">
        <f t="shared" si="123"/>
        <v>89.862145258951571</v>
      </c>
      <c r="BD56" t="str">
        <f t="shared" si="144"/>
        <v>41 Administrative occupations</v>
      </c>
      <c r="BE56" s="18">
        <f t="shared" si="153"/>
        <v>9.9018341744421754</v>
      </c>
      <c r="BF56" s="18">
        <f t="shared" si="153"/>
        <v>8.9860804555640961</v>
      </c>
      <c r="BG56" s="18">
        <f t="shared" si="153"/>
        <v>9.5568528531528898</v>
      </c>
      <c r="BH56" s="18">
        <f t="shared" si="153"/>
        <v>9.3950156359015313</v>
      </c>
      <c r="BI56" s="18">
        <f t="shared" si="153"/>
        <v>8.5600025616692204</v>
      </c>
      <c r="BK56" s="68">
        <f t="shared" si="125"/>
        <v>-4.8355835772418772</v>
      </c>
      <c r="BL56" s="69">
        <f t="shared" si="126"/>
        <v>46.012329079775711</v>
      </c>
      <c r="BM56" s="69">
        <f t="shared" si="127"/>
        <v>41.176745502533834</v>
      </c>
      <c r="BO56" t="str">
        <f t="shared" si="145"/>
        <v>41 Administrative occupations</v>
      </c>
      <c r="BP56" s="18">
        <f t="shared" si="154"/>
        <v>11.405653153810338</v>
      </c>
      <c r="BQ56" s="18">
        <f t="shared" si="154"/>
        <v>10.394559194950489</v>
      </c>
      <c r="BR56" s="18">
        <f t="shared" si="154"/>
        <v>11.016032854957535</v>
      </c>
      <c r="BS56" s="18">
        <f t="shared" si="154"/>
        <v>10.587063287086105</v>
      </c>
      <c r="BT56" s="18">
        <f t="shared" si="154"/>
        <v>8.9666430638167824</v>
      </c>
      <c r="BV56" s="68">
        <f t="shared" si="129"/>
        <v>-22.815728507695436</v>
      </c>
      <c r="BW56" s="69">
        <f t="shared" si="130"/>
        <v>42.755634254365198</v>
      </c>
      <c r="BX56" s="69">
        <f t="shared" si="131"/>
        <v>19.939905746669762</v>
      </c>
      <c r="BZ56" t="str">
        <f t="shared" si="146"/>
        <v>41 Administrative occupations</v>
      </c>
      <c r="CA56" s="18">
        <f t="shared" si="155"/>
        <v>9.1333418377073876</v>
      </c>
      <c r="CB56" s="18">
        <f t="shared" si="155"/>
        <v>8.4066065175906015</v>
      </c>
      <c r="CC56" s="18">
        <f t="shared" si="155"/>
        <v>8.4189665388461936</v>
      </c>
      <c r="CD56" s="18">
        <f t="shared" si="155"/>
        <v>7.4903483808502784</v>
      </c>
      <c r="CE56" s="18">
        <f t="shared" si="155"/>
        <v>4.4602115956872748</v>
      </c>
      <c r="CG56" s="68">
        <f t="shared" si="133"/>
        <v>-71.064415097669212</v>
      </c>
      <c r="CH56" s="69">
        <f t="shared" si="134"/>
        <v>23.978062801279307</v>
      </c>
      <c r="CI56" s="69">
        <f t="shared" si="135"/>
        <v>-47.086352296389904</v>
      </c>
      <c r="CK56" t="str">
        <f t="shared" si="147"/>
        <v>41 Administrative occupations</v>
      </c>
      <c r="CL56" s="18">
        <f t="shared" si="156"/>
        <v>5.8899080252052389</v>
      </c>
      <c r="CM56" s="18">
        <f t="shared" si="156"/>
        <v>5.5798396164595028</v>
      </c>
      <c r="CN56" s="18">
        <f t="shared" si="156"/>
        <v>6.3231145854539834</v>
      </c>
      <c r="CO56" s="18">
        <f t="shared" si="156"/>
        <v>6.9703903983867166</v>
      </c>
      <c r="CP56" s="18">
        <f t="shared" si="156"/>
        <v>7.9622266259700218</v>
      </c>
      <c r="CR56" s="68">
        <f t="shared" si="137"/>
        <v>-48.698629710939123</v>
      </c>
      <c r="CS56" s="69">
        <f t="shared" si="138"/>
        <v>22.267871005635644</v>
      </c>
      <c r="CT56" s="69">
        <f t="shared" si="139"/>
        <v>-26.430758705303475</v>
      </c>
    </row>
    <row r="57" spans="1:98" x14ac:dyDescent="0.2">
      <c r="A57" t="str">
        <f t="shared" si="103"/>
        <v>42 Secretarial and related occupations</v>
      </c>
      <c r="B57" s="18">
        <f t="shared" si="148"/>
        <v>0.35892210179373185</v>
      </c>
      <c r="C57" s="18">
        <f t="shared" si="148"/>
        <v>0.29415073064166597</v>
      </c>
      <c r="D57" s="18">
        <f t="shared" si="148"/>
        <v>0.35696087837508028</v>
      </c>
      <c r="E57" s="18">
        <f t="shared" si="148"/>
        <v>0.42388598002498251</v>
      </c>
      <c r="F57" s="18">
        <f t="shared" si="148"/>
        <v>0.51523007451846958</v>
      </c>
      <c r="H57" s="68">
        <f t="shared" si="105"/>
        <v>177.20746324405522</v>
      </c>
      <c r="I57" s="69">
        <f t="shared" si="106"/>
        <v>111.35960085051779</v>
      </c>
      <c r="J57" s="69">
        <f t="shared" si="107"/>
        <v>288.56706409457297</v>
      </c>
      <c r="L57" t="str">
        <f t="shared" si="140"/>
        <v>42 Secretarial and related occupations</v>
      </c>
      <c r="M57" s="18">
        <f t="shared" si="149"/>
        <v>1.0246514132266145</v>
      </c>
      <c r="N57" s="18">
        <f t="shared" si="149"/>
        <v>0.89081236490627691</v>
      </c>
      <c r="O57" s="18">
        <f t="shared" si="149"/>
        <v>1.0173908942277943</v>
      </c>
      <c r="P57" s="18">
        <f t="shared" si="149"/>
        <v>1.0274686352912092</v>
      </c>
      <c r="Q57" s="18">
        <f t="shared" si="149"/>
        <v>0.68065581820025567</v>
      </c>
      <c r="S57" s="68">
        <f t="shared" si="109"/>
        <v>27.822778969675937</v>
      </c>
      <c r="T57" s="69">
        <f t="shared" si="110"/>
        <v>68.030826122787502</v>
      </c>
      <c r="U57" s="69">
        <f t="shared" si="111"/>
        <v>95.85360509246344</v>
      </c>
      <c r="W57" t="str">
        <f t="shared" si="141"/>
        <v>42 Secretarial and related occupations</v>
      </c>
      <c r="X57" s="18">
        <f t="shared" si="150"/>
        <v>1.6240334803189747</v>
      </c>
      <c r="Y57" s="18">
        <f t="shared" si="150"/>
        <v>1.4456653783290185</v>
      </c>
      <c r="Z57" s="18">
        <f t="shared" si="150"/>
        <v>1.5754439891354635</v>
      </c>
      <c r="AA57" s="18">
        <f t="shared" si="150"/>
        <v>1.787941926140588</v>
      </c>
      <c r="AB57" s="18">
        <f t="shared" si="150"/>
        <v>2.0071618530145967</v>
      </c>
      <c r="AD57" s="68">
        <f t="shared" si="113"/>
        <v>59.985394910723322</v>
      </c>
      <c r="AE57" s="69">
        <f t="shared" si="114"/>
        <v>84.086840793742695</v>
      </c>
      <c r="AF57" s="69">
        <f t="shared" si="115"/>
        <v>144.07223570446601</v>
      </c>
      <c r="AH57" t="str">
        <f t="shared" si="142"/>
        <v>42 Secretarial and related occupations</v>
      </c>
      <c r="AI57" s="18">
        <f t="shared" si="151"/>
        <v>2.3481946305029813</v>
      </c>
      <c r="AJ57" s="18">
        <f t="shared" si="151"/>
        <v>2.2661591167799813</v>
      </c>
      <c r="AK57" s="18">
        <f t="shared" si="151"/>
        <v>2.5422099298305922</v>
      </c>
      <c r="AL57" s="18">
        <f t="shared" si="151"/>
        <v>2.6832238335395382</v>
      </c>
      <c r="AM57" s="18">
        <f t="shared" si="151"/>
        <v>2.3718805011496902</v>
      </c>
      <c r="AO57" s="68">
        <f t="shared" si="117"/>
        <v>4.2614398813127483</v>
      </c>
      <c r="AP57" s="69">
        <f t="shared" si="118"/>
        <v>64.083332452715737</v>
      </c>
      <c r="AQ57" s="69">
        <f t="shared" si="119"/>
        <v>68.344772334028491</v>
      </c>
      <c r="AS57" t="str">
        <f t="shared" si="143"/>
        <v>42 Secretarial and related occupations</v>
      </c>
      <c r="AT57" s="18">
        <f t="shared" si="152"/>
        <v>2.0639840972842989</v>
      </c>
      <c r="AU57" s="18">
        <f t="shared" si="152"/>
        <v>1.7135230441836271</v>
      </c>
      <c r="AV57" s="18">
        <f t="shared" si="152"/>
        <v>1.9706960824743218</v>
      </c>
      <c r="AW57" s="18">
        <f t="shared" si="152"/>
        <v>1.9364581432827626</v>
      </c>
      <c r="AX57" s="18">
        <f t="shared" si="152"/>
        <v>1.689411103818983</v>
      </c>
      <c r="AZ57" s="68">
        <f t="shared" si="121"/>
        <v>4.8027842949670339</v>
      </c>
      <c r="BA57" s="69">
        <f t="shared" si="122"/>
        <v>58.874993737688953</v>
      </c>
      <c r="BB57" s="69">
        <f t="shared" si="123"/>
        <v>63.677778032655986</v>
      </c>
      <c r="BD57" t="str">
        <f t="shared" si="144"/>
        <v>42 Secretarial and related occupations</v>
      </c>
      <c r="BE57" s="18">
        <f t="shared" si="153"/>
        <v>2.1359196356060282</v>
      </c>
      <c r="BF57" s="18">
        <f t="shared" si="153"/>
        <v>1.7857786909524518</v>
      </c>
      <c r="BG57" s="18">
        <f t="shared" si="153"/>
        <v>1.7399416637880749</v>
      </c>
      <c r="BH57" s="18">
        <f t="shared" si="153"/>
        <v>1.6078360453562108</v>
      </c>
      <c r="BI57" s="18">
        <f t="shared" si="153"/>
        <v>0.49047132179802144</v>
      </c>
      <c r="BK57" s="68">
        <f t="shared" si="125"/>
        <v>-70.05015875829875</v>
      </c>
      <c r="BL57" s="69">
        <f t="shared" si="126"/>
        <v>35.905567331045098</v>
      </c>
      <c r="BM57" s="69">
        <f t="shared" si="127"/>
        <v>-34.144591427253658</v>
      </c>
      <c r="BO57" t="str">
        <f t="shared" si="145"/>
        <v>42 Secretarial and related occupations</v>
      </c>
      <c r="BP57" s="18">
        <f t="shared" si="154"/>
        <v>2.8045189410657261</v>
      </c>
      <c r="BQ57" s="18">
        <f t="shared" si="154"/>
        <v>2.1912620592313967</v>
      </c>
      <c r="BR57" s="18">
        <f t="shared" si="154"/>
        <v>2.1174013555158728</v>
      </c>
      <c r="BS57" s="18">
        <f t="shared" si="154"/>
        <v>1.503813964317831</v>
      </c>
      <c r="BT57" s="18">
        <f t="shared" si="154"/>
        <v>0.44104095000365806</v>
      </c>
      <c r="BV57" s="68">
        <f t="shared" si="129"/>
        <v>-80.248509327732847</v>
      </c>
      <c r="BW57" s="69">
        <f t="shared" si="130"/>
        <v>27.331185166715759</v>
      </c>
      <c r="BX57" s="69">
        <f t="shared" si="131"/>
        <v>-52.917324161017099</v>
      </c>
      <c r="BZ57" t="str">
        <f t="shared" si="146"/>
        <v>42 Secretarial and related occupations</v>
      </c>
      <c r="CA57" s="18">
        <f t="shared" si="155"/>
        <v>3.3818716429432301</v>
      </c>
      <c r="CB57" s="18">
        <f t="shared" si="155"/>
        <v>3.2232953147029266</v>
      </c>
      <c r="CC57" s="18">
        <f t="shared" si="155"/>
        <v>2.9593135280643486</v>
      </c>
      <c r="CD57" s="18">
        <f t="shared" si="155"/>
        <v>2.5421064221096454</v>
      </c>
      <c r="CE57" s="18">
        <f t="shared" si="155"/>
        <v>0.85533860100119541</v>
      </c>
      <c r="CG57" s="68">
        <f t="shared" si="133"/>
        <v>-84.213615405008895</v>
      </c>
      <c r="CH57" s="69">
        <f t="shared" si="134"/>
        <v>24.313073058522683</v>
      </c>
      <c r="CI57" s="69">
        <f t="shared" si="135"/>
        <v>-59.900542346486219</v>
      </c>
      <c r="CK57" t="str">
        <f t="shared" si="147"/>
        <v>42 Secretarial and related occupations</v>
      </c>
      <c r="CL57" s="18">
        <f t="shared" si="156"/>
        <v>1.8687007739582571</v>
      </c>
      <c r="CM57" s="18">
        <f t="shared" si="156"/>
        <v>1.8785952287971037</v>
      </c>
      <c r="CN57" s="18">
        <f t="shared" si="156"/>
        <v>2.2021523540637817</v>
      </c>
      <c r="CO57" s="18">
        <f t="shared" si="156"/>
        <v>2.8119140048851801</v>
      </c>
      <c r="CP57" s="18">
        <f t="shared" si="156"/>
        <v>3.5838019814142461</v>
      </c>
      <c r="CR57" s="68">
        <f t="shared" si="137"/>
        <v>-33.698687431006476</v>
      </c>
      <c r="CS57" s="69">
        <f t="shared" si="138"/>
        <v>32.690533707785498</v>
      </c>
      <c r="CT57" s="69">
        <f t="shared" si="139"/>
        <v>-1.0081537232209772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0.43719490019163498</v>
      </c>
      <c r="C58" s="18">
        <f t="shared" si="148"/>
        <v>0.49159747559174183</v>
      </c>
      <c r="D58" s="18">
        <f t="shared" si="148"/>
        <v>0.4536205401476483</v>
      </c>
      <c r="E58" s="18">
        <f t="shared" si="148"/>
        <v>0.40961374793219385</v>
      </c>
      <c r="F58" s="18">
        <f t="shared" si="148"/>
        <v>0.39237708845842045</v>
      </c>
      <c r="H58" s="68">
        <f t="shared" si="105"/>
        <v>66.125103214580619</v>
      </c>
      <c r="I58" s="69">
        <f t="shared" si="106"/>
        <v>83.304123709512069</v>
      </c>
      <c r="J58" s="69">
        <f t="shared" si="107"/>
        <v>149.42922692409269</v>
      </c>
      <c r="L58" t="str">
        <f t="shared" si="140"/>
        <v>51 Skilled agricultural and related trades</v>
      </c>
      <c r="M58" s="18">
        <f t="shared" si="149"/>
        <v>0.53985233113984687</v>
      </c>
      <c r="N58" s="18">
        <f t="shared" si="149"/>
        <v>0.34689907847888918</v>
      </c>
      <c r="O58" s="18">
        <f t="shared" si="149"/>
        <v>0.29674213144171002</v>
      </c>
      <c r="P58" s="18">
        <f t="shared" si="149"/>
        <v>0.2679560531661746</v>
      </c>
      <c r="Q58" s="18">
        <f t="shared" si="149"/>
        <v>0.26321459997034197</v>
      </c>
      <c r="S58" s="68">
        <f t="shared" si="109"/>
        <v>69.472526342412451</v>
      </c>
      <c r="T58" s="69">
        <f t="shared" si="110"/>
        <v>63.554632354964248</v>
      </c>
      <c r="U58" s="69">
        <f t="shared" si="111"/>
        <v>133.02715869737668</v>
      </c>
      <c r="W58" t="str">
        <f t="shared" si="141"/>
        <v>51 Skilled agricultural and related trades</v>
      </c>
      <c r="X58" s="18">
        <f t="shared" si="150"/>
        <v>1.811198331866281</v>
      </c>
      <c r="Y58" s="18">
        <f t="shared" si="150"/>
        <v>1.6003839667074735</v>
      </c>
      <c r="Z58" s="18">
        <f t="shared" si="150"/>
        <v>1.3991645801651116</v>
      </c>
      <c r="AA58" s="18">
        <f t="shared" si="150"/>
        <v>1.4863089983308011</v>
      </c>
      <c r="AB58" s="18">
        <f t="shared" si="150"/>
        <v>1.6973514018668849</v>
      </c>
      <c r="AD58" s="68">
        <f t="shared" si="113"/>
        <v>52.336464393988372</v>
      </c>
      <c r="AE58" s="69">
        <f t="shared" si="114"/>
        <v>83.810251222190359</v>
      </c>
      <c r="AF58" s="69">
        <f t="shared" si="115"/>
        <v>136.14671561617874</v>
      </c>
      <c r="AH58" t="str">
        <f t="shared" si="142"/>
        <v>51 Skilled agricultural and related trades</v>
      </c>
      <c r="AI58" s="18">
        <f t="shared" si="151"/>
        <v>2.042684308399751</v>
      </c>
      <c r="AJ58" s="18">
        <f t="shared" si="151"/>
        <v>1.9729238019378394</v>
      </c>
      <c r="AK58" s="18">
        <f t="shared" si="151"/>
        <v>1.6874821233586093</v>
      </c>
      <c r="AL58" s="18">
        <f t="shared" si="151"/>
        <v>1.9184674083466173</v>
      </c>
      <c r="AM58" s="18">
        <f t="shared" si="151"/>
        <v>2.1567881661322215</v>
      </c>
      <c r="AO58" s="68">
        <f t="shared" si="117"/>
        <v>42.827105666269333</v>
      </c>
      <c r="AP58" s="69">
        <f t="shared" si="118"/>
        <v>84.765895208829946</v>
      </c>
      <c r="AQ58" s="69">
        <f t="shared" si="119"/>
        <v>127.59300087509928</v>
      </c>
      <c r="AS58" t="str">
        <f t="shared" si="143"/>
        <v>51 Skilled agricultural and related trades</v>
      </c>
      <c r="AT58" s="18">
        <f t="shared" si="152"/>
        <v>4.279208673955746</v>
      </c>
      <c r="AU58" s="18">
        <f t="shared" si="152"/>
        <v>3.5102643646922878</v>
      </c>
      <c r="AV58" s="18">
        <f t="shared" si="152"/>
        <v>2.6932025366183594</v>
      </c>
      <c r="AW58" s="18">
        <f t="shared" si="152"/>
        <v>2.8624332413478371</v>
      </c>
      <c r="AX58" s="18">
        <f t="shared" si="152"/>
        <v>3.2275390821376515</v>
      </c>
      <c r="AZ58" s="68">
        <f t="shared" si="121"/>
        <v>46.507421404134298</v>
      </c>
      <c r="BA58" s="69">
        <f t="shared" si="122"/>
        <v>76.101712457552551</v>
      </c>
      <c r="BB58" s="69">
        <f t="shared" si="123"/>
        <v>122.60913386168686</v>
      </c>
      <c r="BD58" t="str">
        <f t="shared" si="144"/>
        <v>51 Skilled agricultural and related trades</v>
      </c>
      <c r="BE58" s="18">
        <f t="shared" si="153"/>
        <v>1.8449672460322637</v>
      </c>
      <c r="BF58" s="18">
        <f t="shared" si="153"/>
        <v>1.5447383656497828</v>
      </c>
      <c r="BG58" s="18">
        <f t="shared" si="153"/>
        <v>1.2361483617711722</v>
      </c>
      <c r="BH58" s="18">
        <f t="shared" si="153"/>
        <v>1.2054123971114574</v>
      </c>
      <c r="BI58" s="18">
        <f t="shared" si="153"/>
        <v>1.2025929260936903</v>
      </c>
      <c r="BK58" s="68">
        <f t="shared" si="125"/>
        <v>3.3626512811257192</v>
      </c>
      <c r="BL58" s="69">
        <f t="shared" si="126"/>
        <v>55.403885472044287</v>
      </c>
      <c r="BM58" s="69">
        <f t="shared" si="127"/>
        <v>58.766536753170008</v>
      </c>
      <c r="BO58" t="str">
        <f t="shared" si="145"/>
        <v>51 Skilled agricultural and related trades</v>
      </c>
      <c r="BP58" s="18">
        <f t="shared" si="154"/>
        <v>2.6528681453308165</v>
      </c>
      <c r="BQ58" s="18">
        <f t="shared" si="154"/>
        <v>2.4295180295687659</v>
      </c>
      <c r="BR58" s="18">
        <f t="shared" si="154"/>
        <v>2.0039778288966614</v>
      </c>
      <c r="BS58" s="18">
        <f t="shared" si="154"/>
        <v>1.9862706361783198</v>
      </c>
      <c r="BT58" s="18">
        <f t="shared" si="154"/>
        <v>2.01949859888841</v>
      </c>
      <c r="BV58" s="68">
        <f t="shared" si="129"/>
        <v>-4.4402964827834159</v>
      </c>
      <c r="BW58" s="69">
        <f t="shared" si="130"/>
        <v>58.217758101185055</v>
      </c>
      <c r="BX58" s="69">
        <f t="shared" si="131"/>
        <v>53.777461618401631</v>
      </c>
      <c r="BZ58" t="str">
        <f t="shared" si="146"/>
        <v>51 Skilled agricultural and related trades</v>
      </c>
      <c r="CA58" s="18">
        <f t="shared" si="155"/>
        <v>3.1547598292296226</v>
      </c>
      <c r="CB58" s="18">
        <f t="shared" si="155"/>
        <v>2.6202193058894085</v>
      </c>
      <c r="CC58" s="18">
        <f t="shared" si="155"/>
        <v>2.5912530607454958</v>
      </c>
      <c r="CD58" s="18">
        <f t="shared" si="155"/>
        <v>2.743681563526847</v>
      </c>
      <c r="CE58" s="18">
        <f t="shared" si="155"/>
        <v>4.0732600928297789</v>
      </c>
      <c r="CG58" s="68">
        <f t="shared" si="133"/>
        <v>-14.144543690744928</v>
      </c>
      <c r="CH58" s="69">
        <f t="shared" si="134"/>
        <v>42.617437912777859</v>
      </c>
      <c r="CI58" s="69">
        <f t="shared" si="135"/>
        <v>28.472894222032931</v>
      </c>
      <c r="CK58" t="str">
        <f t="shared" si="147"/>
        <v>51 Skilled agricultural and related trades</v>
      </c>
      <c r="CL58" s="18">
        <f t="shared" si="156"/>
        <v>6.6589274128075999</v>
      </c>
      <c r="CM58" s="18">
        <f t="shared" si="156"/>
        <v>6.0200185308425578</v>
      </c>
      <c r="CN58" s="18">
        <f t="shared" si="156"/>
        <v>4.8719775219037738</v>
      </c>
      <c r="CO58" s="18">
        <f t="shared" si="156"/>
        <v>5.031439166033322</v>
      </c>
      <c r="CP58" s="18">
        <f t="shared" si="156"/>
        <v>2.9702484854800812</v>
      </c>
      <c r="CR58" s="68">
        <f t="shared" si="137"/>
        <v>-75.162207752246729</v>
      </c>
      <c r="CS58" s="69">
        <f t="shared" si="138"/>
        <v>20.353287292902827</v>
      </c>
      <c r="CT58" s="69">
        <f t="shared" si="139"/>
        <v>-54.808920459343888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0.25354313678874191</v>
      </c>
      <c r="C59" s="18">
        <f t="shared" si="148"/>
        <v>0.19173332433622342</v>
      </c>
      <c r="D59" s="18">
        <f t="shared" si="148"/>
        <v>0.13762906798698615</v>
      </c>
      <c r="E59" s="18">
        <f t="shared" si="148"/>
        <v>0.13550263989638558</v>
      </c>
      <c r="F59" s="18">
        <f t="shared" si="148"/>
        <v>0.13462701254646497</v>
      </c>
      <c r="H59" s="68">
        <f t="shared" si="105"/>
        <v>87.865215341349341</v>
      </c>
      <c r="I59" s="69">
        <f t="shared" si="106"/>
        <v>58.735010931561149</v>
      </c>
      <c r="J59" s="69">
        <f t="shared" si="107"/>
        <v>146.6002262729105</v>
      </c>
      <c r="L59" t="str">
        <f t="shared" si="140"/>
        <v>52 Skilled metal, electrical and electronic trades</v>
      </c>
      <c r="M59" s="18">
        <f t="shared" si="149"/>
        <v>1.0329198068869878</v>
      </c>
      <c r="N59" s="18">
        <f t="shared" si="149"/>
        <v>0.9830465026954871</v>
      </c>
      <c r="O59" s="18">
        <f t="shared" si="149"/>
        <v>0.70812568478500859</v>
      </c>
      <c r="P59" s="18">
        <f t="shared" si="149"/>
        <v>0.89872318357744563</v>
      </c>
      <c r="Q59" s="18">
        <f t="shared" si="149"/>
        <v>0.99285114757724102</v>
      </c>
      <c r="S59" s="68">
        <f t="shared" si="109"/>
        <v>167.88126140964874</v>
      </c>
      <c r="T59" s="69">
        <f t="shared" si="110"/>
        <v>84.895072047924657</v>
      </c>
      <c r="U59" s="69">
        <f t="shared" si="111"/>
        <v>252.77633345757334</v>
      </c>
      <c r="W59" t="str">
        <f t="shared" si="141"/>
        <v>52 Skilled metal, electrical and electronic trades</v>
      </c>
      <c r="X59" s="18">
        <f t="shared" si="150"/>
        <v>1.3780401589440967</v>
      </c>
      <c r="Y59" s="18">
        <f t="shared" si="150"/>
        <v>1.3545891202578031</v>
      </c>
      <c r="Z59" s="18">
        <f t="shared" si="150"/>
        <v>0.97645103759883922</v>
      </c>
      <c r="AA59" s="18">
        <f t="shared" si="150"/>
        <v>1.0889882833503022</v>
      </c>
      <c r="AB59" s="18">
        <f t="shared" si="150"/>
        <v>1.1489164505628504</v>
      </c>
      <c r="AD59" s="68">
        <f t="shared" si="113"/>
        <v>47.753877677533374</v>
      </c>
      <c r="AE59" s="69">
        <f t="shared" si="114"/>
        <v>60.970141884484683</v>
      </c>
      <c r="AF59" s="69">
        <f t="shared" si="115"/>
        <v>108.72401956201807</v>
      </c>
      <c r="AH59" t="str">
        <f t="shared" si="142"/>
        <v>52 Skilled metal, electrical and electronic trades</v>
      </c>
      <c r="AI59" s="18">
        <f t="shared" si="151"/>
        <v>1.8341714548417511</v>
      </c>
      <c r="AJ59" s="18">
        <f t="shared" si="151"/>
        <v>1.8407039063307717</v>
      </c>
      <c r="AK59" s="18">
        <f t="shared" si="151"/>
        <v>1.3914063528582024</v>
      </c>
      <c r="AL59" s="18">
        <f t="shared" si="151"/>
        <v>1.5730606889485337</v>
      </c>
      <c r="AM59" s="18">
        <f t="shared" si="151"/>
        <v>1.7218671910992844</v>
      </c>
      <c r="AO59" s="68">
        <f t="shared" si="117"/>
        <v>38.289113720752312</v>
      </c>
      <c r="AP59" s="69">
        <f t="shared" si="118"/>
        <v>51.133753256988811</v>
      </c>
      <c r="AQ59" s="69">
        <f t="shared" si="119"/>
        <v>89.422866977741123</v>
      </c>
      <c r="AS59" t="str">
        <f t="shared" si="143"/>
        <v>52 Skilled metal, electrical and electronic trades</v>
      </c>
      <c r="AT59" s="18">
        <f t="shared" si="152"/>
        <v>7.5605911710956608</v>
      </c>
      <c r="AU59" s="18">
        <f t="shared" si="152"/>
        <v>7.3699500190619034</v>
      </c>
      <c r="AV59" s="18">
        <f t="shared" si="152"/>
        <v>6.0332591528859139</v>
      </c>
      <c r="AW59" s="18">
        <f t="shared" si="152"/>
        <v>6.0228182881499732</v>
      </c>
      <c r="AX59" s="18">
        <f t="shared" si="152"/>
        <v>5.8259880516336091</v>
      </c>
      <c r="AZ59" s="68">
        <f t="shared" si="121"/>
        <v>18.052377752649011</v>
      </c>
      <c r="BA59" s="69">
        <f t="shared" si="122"/>
        <v>46.582074467011154</v>
      </c>
      <c r="BB59" s="69">
        <f t="shared" si="123"/>
        <v>64.634452219660162</v>
      </c>
      <c r="BD59" t="str">
        <f t="shared" si="144"/>
        <v>52 Skilled metal, electrical and electronic trades</v>
      </c>
      <c r="BE59" s="18">
        <f t="shared" si="153"/>
        <v>9.6499589214351094</v>
      </c>
      <c r="BF59" s="18">
        <f t="shared" si="153"/>
        <v>9.8441675200667849</v>
      </c>
      <c r="BG59" s="18">
        <f t="shared" si="153"/>
        <v>8.751125375866323</v>
      </c>
      <c r="BH59" s="18">
        <f t="shared" si="153"/>
        <v>8.4535693009495603</v>
      </c>
      <c r="BI59" s="18">
        <f t="shared" si="153"/>
        <v>8.1199163014877307</v>
      </c>
      <c r="BK59" s="68">
        <f t="shared" si="125"/>
        <v>-1.4167253640497874</v>
      </c>
      <c r="BL59" s="69">
        <f t="shared" si="126"/>
        <v>34.974869230339088</v>
      </c>
      <c r="BM59" s="69">
        <f t="shared" si="127"/>
        <v>33.558143866289299</v>
      </c>
      <c r="BO59" t="str">
        <f t="shared" si="145"/>
        <v>52 Skilled metal, electrical and electronic trades</v>
      </c>
      <c r="BP59" s="18">
        <f t="shared" si="154"/>
        <v>5.4903780585524391</v>
      </c>
      <c r="BQ59" s="18">
        <f t="shared" si="154"/>
        <v>5.645598718910481</v>
      </c>
      <c r="BR59" s="18">
        <f t="shared" si="154"/>
        <v>5.2856429538201928</v>
      </c>
      <c r="BS59" s="18">
        <f t="shared" si="154"/>
        <v>5.0738965898812793</v>
      </c>
      <c r="BT59" s="18">
        <f t="shared" si="154"/>
        <v>4.9852100496389316</v>
      </c>
      <c r="BV59" s="68">
        <f t="shared" si="129"/>
        <v>-10.564531044543866</v>
      </c>
      <c r="BW59" s="69">
        <f t="shared" si="130"/>
        <v>36.928150217052519</v>
      </c>
      <c r="BX59" s="69">
        <f t="shared" si="131"/>
        <v>26.363619172508653</v>
      </c>
      <c r="BZ59" t="str">
        <f t="shared" si="146"/>
        <v>52 Skilled metal, electrical and electronic trades</v>
      </c>
      <c r="CA59" s="18">
        <f t="shared" si="155"/>
        <v>4.4201758375173146</v>
      </c>
      <c r="CB59" s="18">
        <f t="shared" si="155"/>
        <v>4.4067531335809598</v>
      </c>
      <c r="CC59" s="18">
        <f t="shared" si="155"/>
        <v>4.2895404873514877</v>
      </c>
      <c r="CD59" s="18">
        <f t="shared" si="155"/>
        <v>4.0453059089514349</v>
      </c>
      <c r="CE59" s="18">
        <f t="shared" si="155"/>
        <v>3.5264744574043938</v>
      </c>
      <c r="CG59" s="68">
        <f t="shared" si="133"/>
        <v>-55.098013207088961</v>
      </c>
      <c r="CH59" s="69">
        <f t="shared" si="134"/>
        <v>25.189402348163732</v>
      </c>
      <c r="CI59" s="69">
        <f t="shared" si="135"/>
        <v>-29.908610858925229</v>
      </c>
      <c r="CK59" t="str">
        <f t="shared" si="147"/>
        <v>52 Skilled metal, electrical and electronic trades</v>
      </c>
      <c r="CL59" s="18">
        <f t="shared" si="156"/>
        <v>4.5643399114110199</v>
      </c>
      <c r="CM59" s="18">
        <f t="shared" si="156"/>
        <v>4.9473579998102926</v>
      </c>
      <c r="CN59" s="18">
        <f t="shared" si="156"/>
        <v>4.0624370923924253</v>
      </c>
      <c r="CO59" s="18">
        <f t="shared" si="156"/>
        <v>3.8803060376200751</v>
      </c>
      <c r="CP59" s="18">
        <f t="shared" si="156"/>
        <v>3.7322304407931717</v>
      </c>
      <c r="CR59" s="68">
        <f t="shared" si="137"/>
        <v>-62.571080953507455</v>
      </c>
      <c r="CS59" s="69">
        <f t="shared" si="138"/>
        <v>19.410906547847759</v>
      </c>
      <c r="CT59" s="69">
        <f t="shared" si="139"/>
        <v>-43.160174405659689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0.13039290176815471</v>
      </c>
      <c r="C60" s="18">
        <f t="shared" si="148"/>
        <v>8.3406584007074361E-2</v>
      </c>
      <c r="D60" s="18">
        <f t="shared" si="148"/>
        <v>5.3686821514018913E-2</v>
      </c>
      <c r="E60" s="18">
        <f t="shared" si="148"/>
        <v>6.2170171868777858E-2</v>
      </c>
      <c r="F60" s="18">
        <f t="shared" si="148"/>
        <v>4.5231993417880721E-2</v>
      </c>
      <c r="H60" s="68">
        <f t="shared" si="105"/>
        <v>61.808886836834333</v>
      </c>
      <c r="I60" s="69">
        <f t="shared" si="106"/>
        <v>59.499534834561793</v>
      </c>
      <c r="J60" s="69">
        <f t="shared" si="107"/>
        <v>121.30842167139613</v>
      </c>
      <c r="L60" t="str">
        <f t="shared" si="140"/>
        <v>53 Skilled construction and building trades</v>
      </c>
      <c r="M60" s="18">
        <f t="shared" si="149"/>
        <v>0.41044532847441795</v>
      </c>
      <c r="N60" s="18">
        <f t="shared" si="149"/>
        <v>0.43028278114646545</v>
      </c>
      <c r="O60" s="18">
        <f t="shared" si="149"/>
        <v>0.30231737992419949</v>
      </c>
      <c r="P60" s="18">
        <f t="shared" si="149"/>
        <v>0.32346029462329223</v>
      </c>
      <c r="Q60" s="18">
        <f t="shared" si="149"/>
        <v>0.31202870988762632</v>
      </c>
      <c r="S60" s="68">
        <f t="shared" si="109"/>
        <v>97.196853399013108</v>
      </c>
      <c r="T60" s="69">
        <f t="shared" si="110"/>
        <v>68.036331489905763</v>
      </c>
      <c r="U60" s="69">
        <f t="shared" si="111"/>
        <v>165.23318488891888</v>
      </c>
      <c r="W60" t="str">
        <f t="shared" si="141"/>
        <v>53 Skilled construction and building trades</v>
      </c>
      <c r="X60" s="18">
        <f t="shared" si="150"/>
        <v>0.76039471356324873</v>
      </c>
      <c r="Y60" s="18">
        <f t="shared" si="150"/>
        <v>0.73642922013425627</v>
      </c>
      <c r="Z60" s="18">
        <f t="shared" si="150"/>
        <v>0.52932053414675706</v>
      </c>
      <c r="AA60" s="18">
        <f t="shared" si="150"/>
        <v>0.57140363857449994</v>
      </c>
      <c r="AB60" s="18">
        <f t="shared" si="150"/>
        <v>0.54478800261131399</v>
      </c>
      <c r="AD60" s="68">
        <f t="shared" si="113"/>
        <v>29.243795554709624</v>
      </c>
      <c r="AE60" s="69">
        <f t="shared" si="114"/>
        <v>58.753323135045633</v>
      </c>
      <c r="AF60" s="69">
        <f t="shared" si="115"/>
        <v>87.997118689755254</v>
      </c>
      <c r="AH60" t="str">
        <f t="shared" si="142"/>
        <v>53 Skilled construction and building trades</v>
      </c>
      <c r="AI60" s="18">
        <f t="shared" si="151"/>
        <v>1.3071682059004244</v>
      </c>
      <c r="AJ60" s="18">
        <f t="shared" si="151"/>
        <v>1.7505758834427354</v>
      </c>
      <c r="AK60" s="18">
        <f t="shared" si="151"/>
        <v>1.3753797939519403</v>
      </c>
      <c r="AL60" s="18">
        <f t="shared" si="151"/>
        <v>1.6096355653810785</v>
      </c>
      <c r="AM60" s="18">
        <f t="shared" si="151"/>
        <v>1.675215164470448</v>
      </c>
      <c r="AO60" s="68">
        <f t="shared" si="117"/>
        <v>36.110077174126808</v>
      </c>
      <c r="AP60" s="69">
        <f t="shared" si="118"/>
        <v>63.78893518692945</v>
      </c>
      <c r="AQ60" s="69">
        <f t="shared" si="119"/>
        <v>99.899012361056265</v>
      </c>
      <c r="AS60" t="str">
        <f t="shared" si="143"/>
        <v>53 Skilled construction and building trades</v>
      </c>
      <c r="AT60" s="18">
        <f t="shared" si="152"/>
        <v>2.133726199923994</v>
      </c>
      <c r="AU60" s="18">
        <f t="shared" si="152"/>
        <v>2.5953221802075084</v>
      </c>
      <c r="AV60" s="18">
        <f t="shared" si="152"/>
        <v>2.0488515638008966</v>
      </c>
      <c r="AW60" s="18">
        <f t="shared" si="152"/>
        <v>2.1969886026622332</v>
      </c>
      <c r="AX60" s="18">
        <f t="shared" si="152"/>
        <v>1.9620170277234548</v>
      </c>
      <c r="AZ60" s="68">
        <f t="shared" si="121"/>
        <v>17.071021086713767</v>
      </c>
      <c r="BA60" s="69">
        <f t="shared" si="122"/>
        <v>56.010988983652368</v>
      </c>
      <c r="BB60" s="69">
        <f t="shared" si="123"/>
        <v>73.082010070366124</v>
      </c>
      <c r="BD60" t="str">
        <f t="shared" si="144"/>
        <v>53 Skilled construction and building trades</v>
      </c>
      <c r="BE60" s="18">
        <f t="shared" si="153"/>
        <v>5.7480575464847954</v>
      </c>
      <c r="BF60" s="18">
        <f t="shared" si="153"/>
        <v>6.6792809566429838</v>
      </c>
      <c r="BG60" s="18">
        <f t="shared" si="153"/>
        <v>5.7535101280987977</v>
      </c>
      <c r="BH60" s="18">
        <f t="shared" si="153"/>
        <v>5.4837833336133563</v>
      </c>
      <c r="BI60" s="18">
        <f t="shared" si="153"/>
        <v>4.8169248239717648</v>
      </c>
      <c r="BK60" s="68">
        <f t="shared" si="125"/>
        <v>-11.048642591169406</v>
      </c>
      <c r="BL60" s="69">
        <f t="shared" si="126"/>
        <v>36.677982088095874</v>
      </c>
      <c r="BM60" s="69">
        <f t="shared" si="127"/>
        <v>25.629339496926466</v>
      </c>
      <c r="BO60" t="str">
        <f t="shared" si="145"/>
        <v>53 Skilled construction and building trades</v>
      </c>
      <c r="BP60" s="18">
        <f t="shared" si="154"/>
        <v>4.9543541371945601</v>
      </c>
      <c r="BQ60" s="18">
        <f t="shared" si="154"/>
        <v>6.459218155222497</v>
      </c>
      <c r="BR60" s="18">
        <f t="shared" si="154"/>
        <v>5.910895326320472</v>
      </c>
      <c r="BS60" s="18">
        <f t="shared" si="154"/>
        <v>6.1462082434263809</v>
      </c>
      <c r="BT60" s="18">
        <f t="shared" si="154"/>
        <v>6.4613138315038325</v>
      </c>
      <c r="BV60" s="68">
        <f t="shared" si="129"/>
        <v>3.6553486543631579</v>
      </c>
      <c r="BW60" s="69">
        <f t="shared" si="130"/>
        <v>49.283420623029798</v>
      </c>
      <c r="BX60" s="69">
        <f t="shared" si="131"/>
        <v>52.938769277392964</v>
      </c>
      <c r="BZ60" t="str">
        <f t="shared" si="146"/>
        <v>53 Skilled construction and building trades</v>
      </c>
      <c r="CA60" s="18">
        <f t="shared" si="155"/>
        <v>4.1116286459346423</v>
      </c>
      <c r="CB60" s="18">
        <f t="shared" si="155"/>
        <v>4.8071786826332783</v>
      </c>
      <c r="CC60" s="18">
        <f t="shared" si="155"/>
        <v>4.5700007383245058</v>
      </c>
      <c r="CD60" s="18">
        <f t="shared" si="155"/>
        <v>4.4632738681223634</v>
      </c>
      <c r="CE60" s="18">
        <f t="shared" si="155"/>
        <v>4.9483575556254298</v>
      </c>
      <c r="CG60" s="68">
        <f t="shared" si="133"/>
        <v>-40.860126746158137</v>
      </c>
      <c r="CH60" s="69">
        <f t="shared" si="134"/>
        <v>30.726524175625997</v>
      </c>
      <c r="CI60" s="69">
        <f t="shared" si="135"/>
        <v>-10.13360257053214</v>
      </c>
      <c r="CK60" t="str">
        <f t="shared" si="147"/>
        <v>53 Skilled construction and building trades</v>
      </c>
      <c r="CL60" s="18">
        <f t="shared" si="156"/>
        <v>5.558427981982649</v>
      </c>
      <c r="CM60" s="18">
        <f t="shared" si="156"/>
        <v>7.4561919615189804</v>
      </c>
      <c r="CN60" s="18">
        <f t="shared" si="156"/>
        <v>6.1528333132366626</v>
      </c>
      <c r="CO60" s="18">
        <f t="shared" si="156"/>
        <v>4.8220890947947677</v>
      </c>
      <c r="CP60" s="18">
        <f t="shared" si="156"/>
        <v>1.3489701118369248</v>
      </c>
      <c r="CR60" s="68">
        <f t="shared" si="137"/>
        <v>-91.067918838566897</v>
      </c>
      <c r="CS60" s="69">
        <f t="shared" si="138"/>
        <v>12.036706371096411</v>
      </c>
      <c r="CT60" s="69">
        <f t="shared" si="139"/>
        <v>-79.031212467470482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0.57965918956493412</v>
      </c>
      <c r="C61" s="18">
        <f t="shared" si="148"/>
        <v>0.43120005122750016</v>
      </c>
      <c r="D61" s="18">
        <f t="shared" si="148"/>
        <v>0.40774278855496238</v>
      </c>
      <c r="E61" s="18">
        <f t="shared" si="148"/>
        <v>0.43812057583302111</v>
      </c>
      <c r="F61" s="18">
        <f t="shared" si="148"/>
        <v>0.41479221849888376</v>
      </c>
      <c r="H61" s="68">
        <f t="shared" si="105"/>
        <v>95.374845044047845</v>
      </c>
      <c r="I61" s="69">
        <f t="shared" si="106"/>
        <v>71.729915975218162</v>
      </c>
      <c r="J61" s="69">
        <f t="shared" si="107"/>
        <v>167.10476101926602</v>
      </c>
      <c r="L61" t="str">
        <f t="shared" si="140"/>
        <v>54 Textiles, printing and other skilled trades</v>
      </c>
      <c r="M61" s="18">
        <f t="shared" si="149"/>
        <v>0.62716004883885257</v>
      </c>
      <c r="N61" s="18">
        <f t="shared" si="149"/>
        <v>0.56499286968522011</v>
      </c>
      <c r="O61" s="18">
        <f t="shared" si="149"/>
        <v>0.6191630321588254</v>
      </c>
      <c r="P61" s="18">
        <f t="shared" si="149"/>
        <v>0.64233950291463671</v>
      </c>
      <c r="Q61" s="18">
        <f t="shared" si="149"/>
        <v>0.7561980597874739</v>
      </c>
      <c r="S61" s="68">
        <f t="shared" si="109"/>
        <v>133.34531229053505</v>
      </c>
      <c r="T61" s="69">
        <f t="shared" si="110"/>
        <v>82.911684264349162</v>
      </c>
      <c r="U61" s="69">
        <f t="shared" si="111"/>
        <v>216.25699655488418</v>
      </c>
      <c r="W61" t="str">
        <f t="shared" si="141"/>
        <v>54 Textiles, printing and other skilled trades</v>
      </c>
      <c r="X61" s="18">
        <f t="shared" si="150"/>
        <v>0.82112927706125083</v>
      </c>
      <c r="Y61" s="18">
        <f t="shared" si="150"/>
        <v>0.70166052081333297</v>
      </c>
      <c r="Z61" s="18">
        <f t="shared" si="150"/>
        <v>0.71225026931867097</v>
      </c>
      <c r="AA61" s="18">
        <f t="shared" si="150"/>
        <v>0.80808181453167482</v>
      </c>
      <c r="AB61" s="18">
        <f t="shared" si="150"/>
        <v>0.91034274086898204</v>
      </c>
      <c r="AD61" s="68">
        <f t="shared" si="113"/>
        <v>60.499329385254917</v>
      </c>
      <c r="AE61" s="69">
        <f t="shared" si="114"/>
        <v>73.34962420902265</v>
      </c>
      <c r="AF61" s="69">
        <f t="shared" si="115"/>
        <v>133.84895359427759</v>
      </c>
      <c r="AH61" t="str">
        <f t="shared" si="142"/>
        <v>54 Textiles, printing and other skilled trades</v>
      </c>
      <c r="AI61" s="18">
        <f t="shared" si="151"/>
        <v>1.0804167283820714</v>
      </c>
      <c r="AJ61" s="18">
        <f t="shared" si="151"/>
        <v>0.94900314613240266</v>
      </c>
      <c r="AK61" s="18">
        <f t="shared" si="151"/>
        <v>1.0523163971882075</v>
      </c>
      <c r="AL61" s="18">
        <f t="shared" si="151"/>
        <v>1.1703925259335548</v>
      </c>
      <c r="AM61" s="18">
        <f t="shared" si="151"/>
        <v>1.3803901692472555</v>
      </c>
      <c r="AO61" s="68">
        <f t="shared" si="117"/>
        <v>46.58780586326364</v>
      </c>
      <c r="AP61" s="69">
        <f t="shared" si="118"/>
        <v>69.071686052328701</v>
      </c>
      <c r="AQ61" s="69">
        <f t="shared" si="119"/>
        <v>115.65949191559235</v>
      </c>
      <c r="AS61" t="str">
        <f t="shared" si="143"/>
        <v>54 Textiles, printing and other skilled trades</v>
      </c>
      <c r="AT61" s="18">
        <f t="shared" si="152"/>
        <v>1.2219831557402718</v>
      </c>
      <c r="AU61" s="18">
        <f t="shared" si="152"/>
        <v>1.0150973590509531</v>
      </c>
      <c r="AV61" s="18">
        <f t="shared" si="152"/>
        <v>1.1097576004992629</v>
      </c>
      <c r="AW61" s="18">
        <f t="shared" si="152"/>
        <v>1.1601473870838845</v>
      </c>
      <c r="AX61" s="18">
        <f t="shared" si="152"/>
        <v>1.2020706362133313</v>
      </c>
      <c r="AZ61" s="68">
        <f t="shared" si="121"/>
        <v>32.421648495107235</v>
      </c>
      <c r="BA61" s="69">
        <f t="shared" si="122"/>
        <v>62.252258662495194</v>
      </c>
      <c r="BB61" s="69">
        <f t="shared" si="123"/>
        <v>94.673907157602429</v>
      </c>
      <c r="BD61" t="str">
        <f t="shared" si="144"/>
        <v>54 Textiles, printing and other skilled trades</v>
      </c>
      <c r="BE61" s="18">
        <f t="shared" si="153"/>
        <v>2.1831720219589252</v>
      </c>
      <c r="BF61" s="18">
        <f t="shared" si="153"/>
        <v>1.9446070146117926</v>
      </c>
      <c r="BG61" s="18">
        <f t="shared" si="153"/>
        <v>1.9993168009222</v>
      </c>
      <c r="BH61" s="18">
        <f t="shared" si="153"/>
        <v>2.2176774742085903</v>
      </c>
      <c r="BI61" s="18">
        <f t="shared" si="153"/>
        <v>2.2778759076036952</v>
      </c>
      <c r="BK61" s="68">
        <f t="shared" si="125"/>
        <v>21.049789623041352</v>
      </c>
      <c r="BL61" s="69">
        <f t="shared" si="126"/>
        <v>46.990154797362116</v>
      </c>
      <c r="BM61" s="69">
        <f t="shared" si="127"/>
        <v>68.039944420403472</v>
      </c>
      <c r="BO61" t="str">
        <f t="shared" si="145"/>
        <v>54 Textiles, printing and other skilled trades</v>
      </c>
      <c r="BP61" s="18">
        <f t="shared" si="154"/>
        <v>2.5408918798129254</v>
      </c>
      <c r="BQ61" s="18">
        <f t="shared" si="154"/>
        <v>2.1293495078404092</v>
      </c>
      <c r="BR61" s="18">
        <f t="shared" si="154"/>
        <v>2.3815198513411175</v>
      </c>
      <c r="BS61" s="18">
        <f t="shared" si="154"/>
        <v>2.4015851697611241</v>
      </c>
      <c r="BT61" s="18">
        <f t="shared" si="154"/>
        <v>2.8020078083517452</v>
      </c>
      <c r="BV61" s="68">
        <f t="shared" si="129"/>
        <v>11.567906801247592</v>
      </c>
      <c r="BW61" s="69">
        <f t="shared" si="130"/>
        <v>42.770047106034561</v>
      </c>
      <c r="BX61" s="69">
        <f t="shared" si="131"/>
        <v>54.337953907282156</v>
      </c>
      <c r="BZ61" t="str">
        <f t="shared" si="146"/>
        <v>54 Textiles, printing and other skilled trades</v>
      </c>
      <c r="CA61" s="18">
        <f t="shared" si="155"/>
        <v>3.1590412847233185</v>
      </c>
      <c r="CB61" s="18">
        <f t="shared" si="155"/>
        <v>2.8862447420158679</v>
      </c>
      <c r="CC61" s="18">
        <f t="shared" si="155"/>
        <v>3.1803031713339474</v>
      </c>
      <c r="CD61" s="18">
        <f t="shared" si="155"/>
        <v>3.5615300219623287</v>
      </c>
      <c r="CE61" s="18">
        <f t="shared" si="155"/>
        <v>3.8788300148115193</v>
      </c>
      <c r="CG61" s="68">
        <f t="shared" si="133"/>
        <v>-33.385647348985849</v>
      </c>
      <c r="CH61" s="69">
        <f t="shared" si="134"/>
        <v>32.448743910365529</v>
      </c>
      <c r="CI61" s="69">
        <f t="shared" si="135"/>
        <v>-0.93690343862031855</v>
      </c>
      <c r="CK61" t="str">
        <f t="shared" si="147"/>
        <v>54 Textiles, printing and other skilled trades</v>
      </c>
      <c r="CL61" s="18">
        <f t="shared" si="156"/>
        <v>3.8704266464695167</v>
      </c>
      <c r="CM61" s="18">
        <f t="shared" si="156"/>
        <v>3.5583217283669115</v>
      </c>
      <c r="CN61" s="18">
        <f t="shared" si="156"/>
        <v>3.8960019907683026</v>
      </c>
      <c r="CO61" s="18">
        <f t="shared" si="156"/>
        <v>3.529272405756545</v>
      </c>
      <c r="CP61" s="18">
        <f t="shared" si="156"/>
        <v>4.0493768464603175</v>
      </c>
      <c r="CR61" s="68">
        <f t="shared" si="137"/>
        <v>-57.655743847579345</v>
      </c>
      <c r="CS61" s="69">
        <f t="shared" si="138"/>
        <v>19.075900585649961</v>
      </c>
      <c r="CT61" s="69">
        <f t="shared" si="139"/>
        <v>-38.579843261929383</v>
      </c>
    </row>
    <row r="62" spans="1:98" x14ac:dyDescent="0.2">
      <c r="A62" t="str">
        <f t="shared" si="103"/>
        <v>61 Caring personal service occupations</v>
      </c>
      <c r="B62" s="18">
        <f t="shared" si="148"/>
        <v>0.35220143103945845</v>
      </c>
      <c r="C62" s="18">
        <f t="shared" si="148"/>
        <v>0.34766835171993687</v>
      </c>
      <c r="D62" s="18">
        <f t="shared" si="148"/>
        <v>0.35939395487165315</v>
      </c>
      <c r="E62" s="18">
        <f t="shared" si="148"/>
        <v>0.38046944529065468</v>
      </c>
      <c r="F62" s="18">
        <f t="shared" si="148"/>
        <v>0.45409466187488445</v>
      </c>
      <c r="H62" s="68">
        <f t="shared" si="105"/>
        <v>142.66098916877959</v>
      </c>
      <c r="I62" s="69">
        <f t="shared" si="106"/>
        <v>87.108288206173157</v>
      </c>
      <c r="J62" s="69">
        <f t="shared" si="107"/>
        <v>229.76927737495276</v>
      </c>
      <c r="L62" t="str">
        <f t="shared" si="140"/>
        <v>61 Caring personal service occupations</v>
      </c>
      <c r="M62" s="18">
        <f t="shared" si="149"/>
        <v>2.9275998306114608</v>
      </c>
      <c r="N62" s="18">
        <f t="shared" si="149"/>
        <v>2.9971195067493341</v>
      </c>
      <c r="O62" s="18">
        <f t="shared" si="149"/>
        <v>3.0921609404439137</v>
      </c>
      <c r="P62" s="18">
        <f t="shared" si="149"/>
        <v>3.5008789862147669</v>
      </c>
      <c r="Q62" s="18">
        <f t="shared" si="149"/>
        <v>4.4612624582310509</v>
      </c>
      <c r="S62" s="68">
        <f t="shared" si="109"/>
        <v>175.65395257304445</v>
      </c>
      <c r="T62" s="69">
        <f t="shared" si="110"/>
        <v>100.49001101606028</v>
      </c>
      <c r="U62" s="69">
        <f t="shared" si="111"/>
        <v>276.14396358910471</v>
      </c>
      <c r="W62" t="str">
        <f t="shared" si="141"/>
        <v>61 Caring personal service occupations</v>
      </c>
      <c r="X62" s="18">
        <f t="shared" si="150"/>
        <v>4.9696597596978052</v>
      </c>
      <c r="Y62" s="18">
        <f t="shared" si="150"/>
        <v>4.8524080732886237</v>
      </c>
      <c r="Z62" s="18">
        <f t="shared" si="150"/>
        <v>5.1119392515061071</v>
      </c>
      <c r="AA62" s="18">
        <f t="shared" si="150"/>
        <v>5.4458115329366796</v>
      </c>
      <c r="AB62" s="18">
        <f t="shared" si="150"/>
        <v>6.0009515695615097</v>
      </c>
      <c r="AD62" s="68">
        <f t="shared" si="113"/>
        <v>47.412851951835705</v>
      </c>
      <c r="AE62" s="69">
        <f t="shared" si="114"/>
        <v>83.158741576481333</v>
      </c>
      <c r="AF62" s="69">
        <f t="shared" si="115"/>
        <v>130.57159352831704</v>
      </c>
      <c r="AH62" t="str">
        <f t="shared" si="142"/>
        <v>61 Caring personal service occupations</v>
      </c>
      <c r="AI62" s="18">
        <f t="shared" si="151"/>
        <v>13.356879149454873</v>
      </c>
      <c r="AJ62" s="18">
        <f t="shared" si="151"/>
        <v>12.953845611510239</v>
      </c>
      <c r="AK62" s="18">
        <f t="shared" si="151"/>
        <v>13.834327859545176</v>
      </c>
      <c r="AL62" s="18">
        <f t="shared" si="151"/>
        <v>13.41834392147338</v>
      </c>
      <c r="AM62" s="18">
        <f t="shared" si="151"/>
        <v>13.265706887184617</v>
      </c>
      <c r="AO62" s="68">
        <f t="shared" si="117"/>
        <v>7.1555469914955889</v>
      </c>
      <c r="AP62" s="69">
        <f t="shared" si="118"/>
        <v>60.014954025594733</v>
      </c>
      <c r="AQ62" s="69">
        <f t="shared" si="119"/>
        <v>67.170501017090317</v>
      </c>
      <c r="AS62" t="str">
        <f t="shared" si="143"/>
        <v>61 Caring personal service occupations</v>
      </c>
      <c r="AT62" s="18">
        <f t="shared" si="152"/>
        <v>6.9938681139944965</v>
      </c>
      <c r="AU62" s="18">
        <f t="shared" si="152"/>
        <v>6.9075035543773726</v>
      </c>
      <c r="AV62" s="18">
        <f t="shared" si="152"/>
        <v>7.4194282123890618</v>
      </c>
      <c r="AW62" s="18">
        <f t="shared" si="152"/>
        <v>6.9584242640545719</v>
      </c>
      <c r="AX62" s="18">
        <f t="shared" si="152"/>
        <v>6.8557525904801979</v>
      </c>
      <c r="AZ62" s="68">
        <f t="shared" si="121"/>
        <v>12.964459573273654</v>
      </c>
      <c r="BA62" s="69">
        <f t="shared" si="122"/>
        <v>62.949571956389462</v>
      </c>
      <c r="BB62" s="69">
        <f t="shared" si="123"/>
        <v>75.91403152966312</v>
      </c>
      <c r="BD62" t="str">
        <f t="shared" si="144"/>
        <v>61 Caring personal service occupations</v>
      </c>
      <c r="BE62" s="18">
        <f t="shared" si="153"/>
        <v>12.135340055738876</v>
      </c>
      <c r="BF62" s="18">
        <f t="shared" si="153"/>
        <v>12.459637988408883</v>
      </c>
      <c r="BG62" s="18">
        <f t="shared" si="153"/>
        <v>12.501797123838577</v>
      </c>
      <c r="BH62" s="18">
        <f t="shared" si="153"/>
        <v>12.709886259971897</v>
      </c>
      <c r="BI62" s="18">
        <f t="shared" si="153"/>
        <v>13.47289538912494</v>
      </c>
      <c r="BK62" s="68">
        <f t="shared" si="125"/>
        <v>14.499630191794624</v>
      </c>
      <c r="BL62" s="69">
        <f t="shared" si="126"/>
        <v>60.715380405538831</v>
      </c>
      <c r="BM62" s="69">
        <f t="shared" si="127"/>
        <v>75.21501059733346</v>
      </c>
      <c r="BO62" t="str">
        <f t="shared" si="145"/>
        <v>61 Caring personal service occupations</v>
      </c>
      <c r="BP62" s="18">
        <f t="shared" si="154"/>
        <v>9.7756127639950972</v>
      </c>
      <c r="BQ62" s="18">
        <f t="shared" si="154"/>
        <v>9.4125549677512108</v>
      </c>
      <c r="BR62" s="18">
        <f t="shared" si="154"/>
        <v>8.9790183845765164</v>
      </c>
      <c r="BS62" s="18">
        <f t="shared" si="154"/>
        <v>8.5338016076732863</v>
      </c>
      <c r="BT62" s="18">
        <f t="shared" si="154"/>
        <v>7.7454231156932574</v>
      </c>
      <c r="BV62" s="68">
        <f t="shared" si="129"/>
        <v>-18.202423541102451</v>
      </c>
      <c r="BW62" s="69">
        <f t="shared" si="130"/>
        <v>49.308896163366498</v>
      </c>
      <c r="BX62" s="69">
        <f t="shared" si="131"/>
        <v>31.106472622264043</v>
      </c>
      <c r="BZ62" t="str">
        <f t="shared" si="146"/>
        <v>61 Caring personal service occupations</v>
      </c>
      <c r="CA62" s="18">
        <f t="shared" si="155"/>
        <v>4.3241223675920564</v>
      </c>
      <c r="CB62" s="18">
        <f t="shared" si="155"/>
        <v>2.7098674554174793</v>
      </c>
      <c r="CC62" s="18">
        <f t="shared" si="155"/>
        <v>2.3953361440269623</v>
      </c>
      <c r="CD62" s="18">
        <f t="shared" si="155"/>
        <v>2.0558831336858456</v>
      </c>
      <c r="CE62" s="18">
        <f t="shared" si="155"/>
        <v>2.5221938035399902</v>
      </c>
      <c r="CG62" s="68">
        <f t="shared" si="133"/>
        <v>-42.489443083517571</v>
      </c>
      <c r="CH62" s="69">
        <f t="shared" si="134"/>
        <v>24.319077260037783</v>
      </c>
      <c r="CI62" s="69">
        <f t="shared" si="135"/>
        <v>-18.170365823479788</v>
      </c>
      <c r="CK62" t="str">
        <f t="shared" si="147"/>
        <v>61 Caring personal service occupations</v>
      </c>
      <c r="CL62" s="18">
        <f t="shared" si="156"/>
        <v>1.6637417695772694</v>
      </c>
      <c r="CM62" s="18">
        <f t="shared" si="156"/>
        <v>1.5119093154383332</v>
      </c>
      <c r="CN62" s="18">
        <f t="shared" si="156"/>
        <v>1.5662619763331265</v>
      </c>
      <c r="CO62" s="18">
        <f t="shared" si="156"/>
        <v>1.8711670045032918</v>
      </c>
      <c r="CP62" s="18">
        <f t="shared" si="156"/>
        <v>2.1538647280971617</v>
      </c>
      <c r="CR62" s="68">
        <f t="shared" si="137"/>
        <v>-43.975304805688225</v>
      </c>
      <c r="CS62" s="69">
        <f t="shared" si="138"/>
        <v>21.98784112779143</v>
      </c>
      <c r="CT62" s="69">
        <f t="shared" si="139"/>
        <v>-21.987463677896798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0.16885003482405286</v>
      </c>
      <c r="C63" s="18">
        <f t="shared" si="148"/>
        <v>0.21645130183271946</v>
      </c>
      <c r="D63" s="18">
        <f t="shared" si="148"/>
        <v>0.23525696535732771</v>
      </c>
      <c r="E63" s="18">
        <f t="shared" si="148"/>
        <v>0.25781033382725488</v>
      </c>
      <c r="F63" s="18">
        <f t="shared" si="148"/>
        <v>0.31537097294449495</v>
      </c>
      <c r="H63" s="68">
        <f t="shared" si="105"/>
        <v>157.45632290103987</v>
      </c>
      <c r="I63" s="69">
        <f t="shared" si="106"/>
        <v>95.524549549381149</v>
      </c>
      <c r="J63" s="69">
        <f t="shared" si="107"/>
        <v>252.980872450421</v>
      </c>
      <c r="L63" t="str">
        <f t="shared" si="140"/>
        <v>62 Leisure, travel and related personal service occupations</v>
      </c>
      <c r="M63" s="18">
        <f t="shared" si="149"/>
        <v>0.58491854385978215</v>
      </c>
      <c r="N63" s="18">
        <f t="shared" si="149"/>
        <v>0.51085951494069604</v>
      </c>
      <c r="O63" s="18">
        <f t="shared" si="149"/>
        <v>0.51276774236605682</v>
      </c>
      <c r="P63" s="18">
        <f t="shared" si="149"/>
        <v>0.46227467017455109</v>
      </c>
      <c r="Q63" s="18">
        <f t="shared" si="149"/>
        <v>0.56666930506736546</v>
      </c>
      <c r="S63" s="68">
        <f t="shared" si="109"/>
        <v>111.14341072374468</v>
      </c>
      <c r="T63" s="69">
        <f t="shared" si="110"/>
        <v>75.56520683383458</v>
      </c>
      <c r="U63" s="69">
        <f t="shared" si="111"/>
        <v>186.70861755757923</v>
      </c>
      <c r="W63" t="str">
        <f t="shared" si="141"/>
        <v>62 Leisure, travel and related personal service occupations</v>
      </c>
      <c r="X63" s="18">
        <f t="shared" si="150"/>
        <v>1.0285438623069363</v>
      </c>
      <c r="Y63" s="18">
        <f t="shared" si="150"/>
        <v>1.0232606812119298</v>
      </c>
      <c r="Z63" s="18">
        <f t="shared" si="150"/>
        <v>0.9760777940523182</v>
      </c>
      <c r="AA63" s="18">
        <f t="shared" si="150"/>
        <v>1.035778859423891</v>
      </c>
      <c r="AB63" s="18">
        <f t="shared" si="150"/>
        <v>1.2774667984225714</v>
      </c>
      <c r="AD63" s="68">
        <f t="shared" si="113"/>
        <v>64.348634378684338</v>
      </c>
      <c r="AE63" s="69">
        <f t="shared" si="114"/>
        <v>80.512633380552984</v>
      </c>
      <c r="AF63" s="69">
        <f t="shared" si="115"/>
        <v>144.86126775923734</v>
      </c>
      <c r="AH63" t="str">
        <f t="shared" si="142"/>
        <v>62 Leisure, travel and related personal service occupations</v>
      </c>
      <c r="AI63" s="18">
        <f t="shared" si="151"/>
        <v>2.2771946179628433</v>
      </c>
      <c r="AJ63" s="18">
        <f t="shared" si="151"/>
        <v>2.3779613863340119</v>
      </c>
      <c r="AK63" s="18">
        <f t="shared" si="151"/>
        <v>2.3267193815072149</v>
      </c>
      <c r="AL63" s="18">
        <f t="shared" si="151"/>
        <v>2.4423586697228057</v>
      </c>
      <c r="AM63" s="18">
        <f t="shared" si="151"/>
        <v>3.0203158198757953</v>
      </c>
      <c r="AO63" s="68">
        <f t="shared" si="117"/>
        <v>45.061002385495108</v>
      </c>
      <c r="AP63" s="69">
        <f t="shared" si="118"/>
        <v>73.40535910978312</v>
      </c>
      <c r="AQ63" s="69">
        <f t="shared" si="119"/>
        <v>118.46636149527822</v>
      </c>
      <c r="AS63" t="str">
        <f t="shared" si="143"/>
        <v>62 Leisure, travel and related personal service occupations</v>
      </c>
      <c r="AT63" s="18">
        <f t="shared" si="152"/>
        <v>2.5257915418502082</v>
      </c>
      <c r="AU63" s="18">
        <f t="shared" si="152"/>
        <v>2.4871914120165788</v>
      </c>
      <c r="AV63" s="18">
        <f t="shared" si="152"/>
        <v>2.5898404878068733</v>
      </c>
      <c r="AW63" s="18">
        <f t="shared" si="152"/>
        <v>2.658252546583264</v>
      </c>
      <c r="AX63" s="18">
        <f t="shared" si="152"/>
        <v>3.2572698003095875</v>
      </c>
      <c r="AZ63" s="68">
        <f t="shared" si="121"/>
        <v>53.758044278775586</v>
      </c>
      <c r="BA63" s="69">
        <f t="shared" si="122"/>
        <v>76.643400930205885</v>
      </c>
      <c r="BB63" s="69">
        <f t="shared" si="123"/>
        <v>130.40144520898147</v>
      </c>
      <c r="BD63" t="str">
        <f t="shared" si="144"/>
        <v>62 Leisure, travel and related personal service occupations</v>
      </c>
      <c r="BE63" s="18">
        <f t="shared" si="153"/>
        <v>2.8285470411160372</v>
      </c>
      <c r="BF63" s="18">
        <f t="shared" si="153"/>
        <v>2.1950715479899299</v>
      </c>
      <c r="BG63" s="18">
        <f t="shared" si="153"/>
        <v>2.0606892277827251</v>
      </c>
      <c r="BH63" s="18">
        <f t="shared" si="153"/>
        <v>1.7876249804192852</v>
      </c>
      <c r="BI63" s="18">
        <f t="shared" si="153"/>
        <v>1.5853546271308818</v>
      </c>
      <c r="BK63" s="68">
        <f t="shared" si="125"/>
        <v>-18.260962966011419</v>
      </c>
      <c r="BL63" s="69">
        <f t="shared" si="126"/>
        <v>39.740091471509082</v>
      </c>
      <c r="BM63" s="69">
        <f t="shared" si="127"/>
        <v>21.479128505497663</v>
      </c>
      <c r="BO63" t="str">
        <f t="shared" si="145"/>
        <v>62 Leisure, travel and related personal service occupations</v>
      </c>
      <c r="BP63" s="18">
        <f t="shared" si="154"/>
        <v>3.068394412403312</v>
      </c>
      <c r="BQ63" s="18">
        <f t="shared" si="154"/>
        <v>2.5525256105346052</v>
      </c>
      <c r="BR63" s="18">
        <f t="shared" si="154"/>
        <v>2.403146527103408</v>
      </c>
      <c r="BS63" s="18">
        <f t="shared" si="154"/>
        <v>2.1318386783265502</v>
      </c>
      <c r="BT63" s="18">
        <f t="shared" si="154"/>
        <v>2.0476847193222856</v>
      </c>
      <c r="BV63" s="68">
        <f t="shared" si="129"/>
        <v>-19.200813660069585</v>
      </c>
      <c r="BW63" s="69">
        <f t="shared" si="130"/>
        <v>44.392947541001163</v>
      </c>
      <c r="BX63" s="69">
        <f t="shared" si="131"/>
        <v>25.192133880931578</v>
      </c>
      <c r="BZ63" t="str">
        <f t="shared" si="146"/>
        <v>62 Leisure, travel and related personal service occupations</v>
      </c>
      <c r="CA63" s="18">
        <f t="shared" si="155"/>
        <v>2.6931675385827889</v>
      </c>
      <c r="CB63" s="18">
        <f t="shared" si="155"/>
        <v>2.5536975023163437</v>
      </c>
      <c r="CC63" s="18">
        <f t="shared" si="155"/>
        <v>2.3905070787951588</v>
      </c>
      <c r="CD63" s="18">
        <f t="shared" si="155"/>
        <v>2.3230375842172508</v>
      </c>
      <c r="CE63" s="18">
        <f t="shared" si="155"/>
        <v>2.3416562845826205</v>
      </c>
      <c r="CG63" s="68">
        <f t="shared" si="133"/>
        <v>-46.498162143545954</v>
      </c>
      <c r="CH63" s="69">
        <f t="shared" si="134"/>
        <v>32.551334431458329</v>
      </c>
      <c r="CI63" s="69">
        <f t="shared" si="135"/>
        <v>-13.946827712087631</v>
      </c>
      <c r="CK63" t="str">
        <f t="shared" si="147"/>
        <v>62 Leisure, travel and related personal service occupations</v>
      </c>
      <c r="CL63" s="18">
        <f t="shared" si="156"/>
        <v>2.51983125166011</v>
      </c>
      <c r="CM63" s="18">
        <f t="shared" si="156"/>
        <v>2.2020589822414145</v>
      </c>
      <c r="CN63" s="18">
        <f t="shared" si="156"/>
        <v>2.2547520208557592</v>
      </c>
      <c r="CO63" s="18">
        <f t="shared" si="156"/>
        <v>1.8304298171344737</v>
      </c>
      <c r="CP63" s="18">
        <f t="shared" si="156"/>
        <v>1.7528059017036486</v>
      </c>
      <c r="CR63" s="68">
        <f t="shared" si="137"/>
        <v>-68.329091253195472</v>
      </c>
      <c r="CS63" s="69">
        <f t="shared" si="138"/>
        <v>16.094472457854877</v>
      </c>
      <c r="CT63" s="69">
        <f t="shared" si="139"/>
        <v>-52.234618795340594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2.0520866282282724E-2</v>
      </c>
      <c r="C64" s="18">
        <f t="shared" si="148"/>
        <v>2.3102620880697991E-2</v>
      </c>
      <c r="D64" s="18">
        <f t="shared" si="148"/>
        <v>1.8478542085092288E-2</v>
      </c>
      <c r="E64" s="18">
        <f t="shared" si="148"/>
        <v>2.176748194519908E-2</v>
      </c>
      <c r="F64" s="18">
        <f t="shared" si="148"/>
        <v>2.3224396723420342E-2</v>
      </c>
      <c r="H64" s="68">
        <f t="shared" si="105"/>
        <v>141.3798833519279</v>
      </c>
      <c r="I64" s="69">
        <f t="shared" si="106"/>
        <v>95.3382519987573</v>
      </c>
      <c r="J64" s="69">
        <f t="shared" si="107"/>
        <v>236.71813535068523</v>
      </c>
      <c r="L64" t="str">
        <f t="shared" si="140"/>
        <v>63 Community and civil enforcement occupations</v>
      </c>
      <c r="M64" s="18">
        <f t="shared" si="149"/>
        <v>4.3927064194141892E-2</v>
      </c>
      <c r="N64" s="18">
        <f t="shared" si="149"/>
        <v>3.5804039336178262E-2</v>
      </c>
      <c r="O64" s="18">
        <f t="shared" si="149"/>
        <v>3.6589459080541543E-2</v>
      </c>
      <c r="P64" s="18">
        <f t="shared" si="149"/>
        <v>3.0767767683911311E-2</v>
      </c>
      <c r="Q64" s="18">
        <f t="shared" si="149"/>
        <v>3.4176997388617292E-2</v>
      </c>
      <c r="S64" s="68">
        <f t="shared" si="109"/>
        <v>78.462287926550403</v>
      </c>
      <c r="T64" s="69">
        <f t="shared" si="110"/>
        <v>68.185385671929865</v>
      </c>
      <c r="U64" s="69">
        <f t="shared" si="111"/>
        <v>146.64767359848028</v>
      </c>
      <c r="W64" t="str">
        <f t="shared" si="141"/>
        <v>63 Community and civil enforcement occupations</v>
      </c>
      <c r="X64" s="18">
        <f t="shared" si="150"/>
        <v>9.205644381708232E-2</v>
      </c>
      <c r="Y64" s="18">
        <f t="shared" si="150"/>
        <v>8.1729902207690483E-2</v>
      </c>
      <c r="Z64" s="18">
        <f t="shared" si="150"/>
        <v>8.4319260636744317E-2</v>
      </c>
      <c r="AA64" s="18">
        <f t="shared" si="150"/>
        <v>8.226638145386049E-2</v>
      </c>
      <c r="AB64" s="18">
        <f t="shared" si="150"/>
        <v>9.0034526363552025E-2</v>
      </c>
      <c r="AD64" s="68">
        <f t="shared" si="113"/>
        <v>34.085929006213377</v>
      </c>
      <c r="AE64" s="69">
        <f t="shared" si="114"/>
        <v>76.093927098624832</v>
      </c>
      <c r="AF64" s="69">
        <f t="shared" si="115"/>
        <v>110.17985610483821</v>
      </c>
      <c r="AH64" t="str">
        <f t="shared" si="142"/>
        <v>63 Community and civil enforcement occupations</v>
      </c>
      <c r="AI64" s="18">
        <f t="shared" si="151"/>
        <v>7.9885800764393153E-2</v>
      </c>
      <c r="AJ64" s="18">
        <f t="shared" si="151"/>
        <v>7.1985693431030062E-2</v>
      </c>
      <c r="AK64" s="18">
        <f t="shared" si="151"/>
        <v>8.4917423114103011E-2</v>
      </c>
      <c r="AL64" s="18">
        <f t="shared" si="151"/>
        <v>7.0772875439699526E-2</v>
      </c>
      <c r="AM64" s="18">
        <f t="shared" si="151"/>
        <v>8.0728403402319432E-2</v>
      </c>
      <c r="AO64" s="68">
        <f t="shared" si="117"/>
        <v>6.2360417459577189</v>
      </c>
      <c r="AP64" s="69">
        <f t="shared" si="118"/>
        <v>54.603341496131819</v>
      </c>
      <c r="AQ64" s="69">
        <f t="shared" si="119"/>
        <v>60.839383242089539</v>
      </c>
      <c r="AS64" t="str">
        <f t="shared" si="143"/>
        <v>63 Community and civil enforcement occupations</v>
      </c>
      <c r="AT64" s="18">
        <f t="shared" si="152"/>
        <v>8.6732792724734484E-2</v>
      </c>
      <c r="AU64" s="18">
        <f t="shared" si="152"/>
        <v>7.1940709077945572E-2</v>
      </c>
      <c r="AV64" s="18">
        <f t="shared" si="152"/>
        <v>8.503030680846814E-2</v>
      </c>
      <c r="AW64" s="18">
        <f t="shared" si="152"/>
        <v>6.4752105965449502E-2</v>
      </c>
      <c r="AX64" s="18">
        <f t="shared" si="152"/>
        <v>6.2079454980354713E-2</v>
      </c>
      <c r="AZ64" s="68">
        <f t="shared" si="121"/>
        <v>-10.745262106075417</v>
      </c>
      <c r="BA64" s="69">
        <f t="shared" si="122"/>
        <v>55.700973216267577</v>
      </c>
      <c r="BB64" s="69">
        <f t="shared" si="123"/>
        <v>44.955711110192162</v>
      </c>
      <c r="BD64" t="str">
        <f t="shared" si="144"/>
        <v>63 Community and civil enforcement occupations</v>
      </c>
      <c r="BE64" s="18">
        <f t="shared" si="153"/>
        <v>7.9113795836520867E-2</v>
      </c>
      <c r="BF64" s="18">
        <f t="shared" si="153"/>
        <v>5.1553600311412456E-2</v>
      </c>
      <c r="BG64" s="18">
        <f t="shared" si="153"/>
        <v>7.4040895475921423E-2</v>
      </c>
      <c r="BH64" s="18">
        <f t="shared" si="153"/>
        <v>4.7182153860360454E-2</v>
      </c>
      <c r="BI64" s="18">
        <f t="shared" si="153"/>
        <v>5.4540882521688303E-2</v>
      </c>
      <c r="BK64" s="68">
        <f t="shared" si="125"/>
        <v>-21.735269947116631</v>
      </c>
      <c r="BL64" s="69">
        <f t="shared" si="126"/>
        <v>27.638196855137011</v>
      </c>
      <c r="BM64" s="69">
        <f t="shared" si="127"/>
        <v>5.9029269080203779</v>
      </c>
      <c r="BO64" t="str">
        <f t="shared" si="145"/>
        <v>63 Community and civil enforcement occupations</v>
      </c>
      <c r="BP64" s="18">
        <f t="shared" si="154"/>
        <v>0.11056364913860736</v>
      </c>
      <c r="BQ64" s="18">
        <f t="shared" si="154"/>
        <v>9.1957571733899526E-2</v>
      </c>
      <c r="BR64" s="18">
        <f t="shared" si="154"/>
        <v>0.1218999659504495</v>
      </c>
      <c r="BS64" s="18">
        <f t="shared" si="154"/>
        <v>8.8048553838517479E-2</v>
      </c>
      <c r="BT64" s="18">
        <f t="shared" si="154"/>
        <v>0.10352250754792841</v>
      </c>
      <c r="BV64" s="68">
        <f t="shared" si="129"/>
        <v>-19.470435851273134</v>
      </c>
      <c r="BW64" s="69">
        <f t="shared" si="130"/>
        <v>36.744751704757086</v>
      </c>
      <c r="BX64" s="69">
        <f t="shared" si="131"/>
        <v>17.274315853483952</v>
      </c>
      <c r="BZ64" t="str">
        <f t="shared" si="146"/>
        <v>63 Community and civil enforcement occupations</v>
      </c>
      <c r="CA64" s="18">
        <f t="shared" si="155"/>
        <v>0.1351702476940245</v>
      </c>
      <c r="CB64" s="18">
        <f t="shared" si="155"/>
        <v>0.12234881503097614</v>
      </c>
      <c r="CC64" s="18">
        <f t="shared" si="155"/>
        <v>0.15960786083142159</v>
      </c>
      <c r="CD64" s="18">
        <f t="shared" si="155"/>
        <v>0.12674248014380821</v>
      </c>
      <c r="CE64" s="18">
        <f t="shared" si="155"/>
        <v>0.16031379551451713</v>
      </c>
      <c r="CG64" s="68">
        <f t="shared" si="133"/>
        <v>-45.140454401902026</v>
      </c>
      <c r="CH64" s="69">
        <f t="shared" si="134"/>
        <v>27.618791786788989</v>
      </c>
      <c r="CI64" s="69">
        <f t="shared" si="135"/>
        <v>-17.521662615113037</v>
      </c>
      <c r="CK64" t="str">
        <f t="shared" si="147"/>
        <v>63 Community and civil enforcement occupations</v>
      </c>
      <c r="CL64" s="18">
        <f t="shared" si="156"/>
        <v>0.12130943115757455</v>
      </c>
      <c r="CM64" s="18">
        <f t="shared" si="156"/>
        <v>9.0618177498873673E-2</v>
      </c>
      <c r="CN64" s="18">
        <f t="shared" si="156"/>
        <v>0.13583991829635006</v>
      </c>
      <c r="CO64" s="18">
        <f t="shared" si="156"/>
        <v>6.5288635078135759E-2</v>
      </c>
      <c r="CP64" s="18">
        <f t="shared" si="156"/>
        <v>5.6374771952868365E-2</v>
      </c>
      <c r="CR64" s="68">
        <f t="shared" si="137"/>
        <v>-83.092364782073645</v>
      </c>
      <c r="CS64" s="69">
        <f t="shared" si="138"/>
        <v>8.9047556528114598</v>
      </c>
      <c r="CT64" s="69">
        <f t="shared" si="139"/>
        <v>-74.187609129262199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1.0587299482384238</v>
      </c>
      <c r="C65" s="18">
        <f t="shared" si="157"/>
        <v>0.9358325773064915</v>
      </c>
      <c r="D65" s="18">
        <f t="shared" si="157"/>
        <v>0.8471325730950493</v>
      </c>
      <c r="E65" s="18">
        <f t="shared" si="157"/>
        <v>0.83156724609175714</v>
      </c>
      <c r="F65" s="18">
        <f t="shared" si="157"/>
        <v>0.87331788880680938</v>
      </c>
      <c r="H65" s="68">
        <f t="shared" si="105"/>
        <v>97.990936553690361</v>
      </c>
      <c r="I65" s="69">
        <f t="shared" si="106"/>
        <v>65.428188116573494</v>
      </c>
      <c r="J65" s="69">
        <f t="shared" si="107"/>
        <v>163.41912467026384</v>
      </c>
      <c r="L65" t="str">
        <f t="shared" si="140"/>
        <v>71 Sales occupations</v>
      </c>
      <c r="M65" s="18">
        <f t="shared" ref="M65:Q70" si="158">M28/M$35*100</f>
        <v>2.2588104282450896</v>
      </c>
      <c r="N65" s="18">
        <f t="shared" si="158"/>
        <v>2.0353658615337764</v>
      </c>
      <c r="O65" s="18">
        <f t="shared" si="158"/>
        <v>2.0247212775137475</v>
      </c>
      <c r="P65" s="18">
        <f t="shared" si="158"/>
        <v>2.1954304556527062</v>
      </c>
      <c r="Q65" s="18">
        <f t="shared" si="158"/>
        <v>2.5933809257091491</v>
      </c>
      <c r="S65" s="68">
        <f t="shared" si="109"/>
        <v>144.72007992926081</v>
      </c>
      <c r="T65" s="69">
        <f t="shared" si="110"/>
        <v>75.367931402165141</v>
      </c>
      <c r="U65" s="69">
        <f t="shared" si="111"/>
        <v>220.08801133142595</v>
      </c>
      <c r="W65" t="str">
        <f t="shared" si="141"/>
        <v>71 Sales occupations</v>
      </c>
      <c r="X65" s="18">
        <f t="shared" ref="X65:AB70" si="159">X28/X$35*100</f>
        <v>4.1847047731010187</v>
      </c>
      <c r="Y65" s="18">
        <f t="shared" si="159"/>
        <v>3.8859739840737402</v>
      </c>
      <c r="Z65" s="18">
        <f t="shared" si="159"/>
        <v>3.9935574514902425</v>
      </c>
      <c r="AA65" s="18">
        <f t="shared" si="159"/>
        <v>4.1643709018499884</v>
      </c>
      <c r="AB65" s="18">
        <f t="shared" si="159"/>
        <v>4.7300569133816595</v>
      </c>
      <c r="AD65" s="68">
        <f t="shared" si="113"/>
        <v>48.733000894850669</v>
      </c>
      <c r="AE65" s="69">
        <f t="shared" si="114"/>
        <v>65.706986039253493</v>
      </c>
      <c r="AF65" s="69">
        <f t="shared" si="115"/>
        <v>114.43998693410416</v>
      </c>
      <c r="AH65" t="str">
        <f t="shared" si="142"/>
        <v>71 Sales occupations</v>
      </c>
      <c r="AI65" s="18">
        <f t="shared" ref="AI65:AM70" si="160">AI28/AI$35*100</f>
        <v>4.4582793418008126</v>
      </c>
      <c r="AJ65" s="18">
        <f t="shared" si="160"/>
        <v>4.3937623664900753</v>
      </c>
      <c r="AK65" s="18">
        <f t="shared" si="160"/>
        <v>4.6059381955229117</v>
      </c>
      <c r="AL65" s="18">
        <f t="shared" si="160"/>
        <v>4.8394277446286837</v>
      </c>
      <c r="AM65" s="18">
        <f t="shared" si="160"/>
        <v>5.5650435241412692</v>
      </c>
      <c r="AO65" s="68">
        <f t="shared" si="117"/>
        <v>35.01834598198483</v>
      </c>
      <c r="AP65" s="69">
        <f t="shared" si="118"/>
        <v>61.209304607125745</v>
      </c>
      <c r="AQ65" s="69">
        <f t="shared" si="119"/>
        <v>96.227650589110567</v>
      </c>
      <c r="AS65" t="str">
        <f t="shared" si="143"/>
        <v>71 Sales occupations</v>
      </c>
      <c r="AT65" s="18">
        <f t="shared" ref="AT65:AX70" si="161">AT28/AT$35*100</f>
        <v>3.9986571263750021</v>
      </c>
      <c r="AU65" s="18">
        <f t="shared" si="161"/>
        <v>3.6505175656195439</v>
      </c>
      <c r="AV65" s="18">
        <f t="shared" si="161"/>
        <v>3.7653091689997433</v>
      </c>
      <c r="AW65" s="18">
        <f t="shared" si="161"/>
        <v>3.6178681199161429</v>
      </c>
      <c r="AX65" s="18">
        <f t="shared" si="161"/>
        <v>3.9603983571985739</v>
      </c>
      <c r="AZ65" s="68">
        <f t="shared" si="121"/>
        <v>28.586495288361156</v>
      </c>
      <c r="BA65" s="69">
        <f t="shared" si="122"/>
        <v>51.961687159613511</v>
      </c>
      <c r="BB65" s="69">
        <f t="shared" si="123"/>
        <v>80.548182447974682</v>
      </c>
      <c r="BD65" t="str">
        <f t="shared" si="144"/>
        <v>71 Sales occupations</v>
      </c>
      <c r="BE65" s="18">
        <f t="shared" ref="BE65:BI70" si="162">BE28/BE$35*100</f>
        <v>7.5141469169919803</v>
      </c>
      <c r="BF65" s="18">
        <f t="shared" si="162"/>
        <v>6.8181112941847823</v>
      </c>
      <c r="BG65" s="18">
        <f t="shared" si="162"/>
        <v>7.1971361494105945</v>
      </c>
      <c r="BH65" s="18">
        <f t="shared" si="162"/>
        <v>7.1509968872830942</v>
      </c>
      <c r="BI65" s="18">
        <f t="shared" si="162"/>
        <v>7.1257082260419127</v>
      </c>
      <c r="BK65" s="68">
        <f t="shared" si="125"/>
        <v>5.1922901778661501</v>
      </c>
      <c r="BL65" s="69">
        <f t="shared" si="126"/>
        <v>45.450297436526547</v>
      </c>
      <c r="BM65" s="69">
        <f t="shared" si="127"/>
        <v>50.642587614392696</v>
      </c>
      <c r="BO65" t="str">
        <f t="shared" si="145"/>
        <v>71 Sales occupations</v>
      </c>
      <c r="BP65" s="18">
        <f t="shared" ref="BP65:BT70" si="163">BP28/BP$35*100</f>
        <v>7.9306444040220816</v>
      </c>
      <c r="BQ65" s="18">
        <f t="shared" si="163"/>
        <v>7.0083736537124501</v>
      </c>
      <c r="BR65" s="18">
        <f t="shared" si="163"/>
        <v>7.1817075941154913</v>
      </c>
      <c r="BS65" s="18">
        <f t="shared" si="163"/>
        <v>7.0295074359531515</v>
      </c>
      <c r="BT65" s="18">
        <f t="shared" si="163"/>
        <v>6.8888428298214404</v>
      </c>
      <c r="BV65" s="68">
        <f t="shared" si="129"/>
        <v>-9.041621951028004</v>
      </c>
      <c r="BW65" s="69">
        <f t="shared" si="130"/>
        <v>47.494432458345628</v>
      </c>
      <c r="BX65" s="69">
        <f t="shared" si="131"/>
        <v>38.452810507317622</v>
      </c>
      <c r="BZ65" t="str">
        <f t="shared" si="146"/>
        <v>71 Sales occupations</v>
      </c>
      <c r="CA65" s="18">
        <f t="shared" ref="CA65:CE70" si="164">CA28/CA$35*100</f>
        <v>7.7146058608978132</v>
      </c>
      <c r="CB65" s="18">
        <f t="shared" si="164"/>
        <v>7.3567889508385402</v>
      </c>
      <c r="CC65" s="18">
        <f t="shared" si="164"/>
        <v>7.4143382970009819</v>
      </c>
      <c r="CD65" s="18">
        <f t="shared" si="164"/>
        <v>6.9321724511452798</v>
      </c>
      <c r="CE65" s="18">
        <f t="shared" si="164"/>
        <v>4.7661628460248782</v>
      </c>
      <c r="CG65" s="68">
        <f t="shared" si="133"/>
        <v>-64.889900070583124</v>
      </c>
      <c r="CH65" s="69">
        <f t="shared" si="134"/>
        <v>25.077332170010287</v>
      </c>
      <c r="CI65" s="69">
        <f t="shared" si="135"/>
        <v>-39.812567900572844</v>
      </c>
      <c r="CK65" t="str">
        <f t="shared" si="147"/>
        <v>71 Sales occupations</v>
      </c>
      <c r="CL65" s="18">
        <f t="shared" ref="CL65:CP70" si="165">CL28/CL$35*100</f>
        <v>8.771404671180024</v>
      </c>
      <c r="CM65" s="18">
        <f t="shared" si="165"/>
        <v>7.8238697996195041</v>
      </c>
      <c r="CN65" s="18">
        <f t="shared" si="165"/>
        <v>8.226427528741592</v>
      </c>
      <c r="CO65" s="18">
        <f t="shared" si="165"/>
        <v>7.0760507508119765</v>
      </c>
      <c r="CP65" s="18">
        <f t="shared" si="165"/>
        <v>5.7935682523722551</v>
      </c>
      <c r="CR65" s="68">
        <f t="shared" si="137"/>
        <v>-71.308032219254102</v>
      </c>
      <c r="CS65" s="69">
        <f t="shared" si="138"/>
        <v>13.851334760740771</v>
      </c>
      <c r="CT65" s="69">
        <f t="shared" si="139"/>
        <v>-57.456697458513325</v>
      </c>
    </row>
    <row r="66" spans="1:98" x14ac:dyDescent="0.2">
      <c r="A66" t="str">
        <f t="shared" si="103"/>
        <v>72 Customer service occupations</v>
      </c>
      <c r="B66" s="18">
        <f t="shared" si="157"/>
        <v>0.47552573061936709</v>
      </c>
      <c r="C66" s="18">
        <f t="shared" si="157"/>
        <v>0.44665359392724191</v>
      </c>
      <c r="D66" s="18">
        <f t="shared" si="157"/>
        <v>0.48103674077223568</v>
      </c>
      <c r="E66" s="18">
        <f t="shared" si="157"/>
        <v>0.62023866656041315</v>
      </c>
      <c r="F66" s="18">
        <f t="shared" si="157"/>
        <v>0.75744269780762319</v>
      </c>
      <c r="H66" s="68">
        <f t="shared" si="105"/>
        <v>202.40980605724383</v>
      </c>
      <c r="I66" s="69">
        <f t="shared" si="106"/>
        <v>85.28214526963761</v>
      </c>
      <c r="J66" s="69">
        <f t="shared" si="107"/>
        <v>287.69195132688139</v>
      </c>
      <c r="L66" t="str">
        <f t="shared" si="140"/>
        <v>72 Customer service occupations</v>
      </c>
      <c r="M66" s="18">
        <f t="shared" si="158"/>
        <v>0.6787514004985683</v>
      </c>
      <c r="N66" s="18">
        <f t="shared" si="158"/>
        <v>0.69748431251456644</v>
      </c>
      <c r="O66" s="18">
        <f t="shared" si="158"/>
        <v>0.73340581636057478</v>
      </c>
      <c r="P66" s="18">
        <f t="shared" si="158"/>
        <v>0.83200535041001233</v>
      </c>
      <c r="Q66" s="18">
        <f t="shared" si="158"/>
        <v>0.95172018867120278</v>
      </c>
      <c r="S66" s="68">
        <f t="shared" si="109"/>
        <v>147.93250738358122</v>
      </c>
      <c r="T66" s="69">
        <f t="shared" si="110"/>
        <v>78.504765540463168</v>
      </c>
      <c r="U66" s="69">
        <f t="shared" si="111"/>
        <v>226.43727292404438</v>
      </c>
      <c r="W66" t="str">
        <f t="shared" si="141"/>
        <v>72 Customer service occupations</v>
      </c>
      <c r="X66" s="18">
        <f t="shared" si="159"/>
        <v>1.4307333886288056</v>
      </c>
      <c r="Y66" s="18">
        <f t="shared" si="159"/>
        <v>1.4592256984557241</v>
      </c>
      <c r="Z66" s="18">
        <f t="shared" si="159"/>
        <v>1.5642257489258904</v>
      </c>
      <c r="AA66" s="18">
        <f t="shared" si="159"/>
        <v>1.7598924622751291</v>
      </c>
      <c r="AB66" s="18">
        <f t="shared" si="159"/>
        <v>2.055332734608756</v>
      </c>
      <c r="AD66" s="68">
        <f t="shared" si="113"/>
        <v>64.999876580026282</v>
      </c>
      <c r="AE66" s="69">
        <f t="shared" si="114"/>
        <v>68.439575471643039</v>
      </c>
      <c r="AF66" s="69">
        <f t="shared" si="115"/>
        <v>133.43945205166935</v>
      </c>
      <c r="AH66" t="str">
        <f t="shared" si="142"/>
        <v>72 Customer service occupations</v>
      </c>
      <c r="AI66" s="18">
        <f t="shared" si="160"/>
        <v>1.2825291875396061</v>
      </c>
      <c r="AJ66" s="18">
        <f t="shared" si="160"/>
        <v>1.4463846861079031</v>
      </c>
      <c r="AK66" s="18">
        <f t="shared" si="160"/>
        <v>1.624774742574717</v>
      </c>
      <c r="AL66" s="18">
        <f t="shared" si="160"/>
        <v>1.9507556172490819</v>
      </c>
      <c r="AM66" s="18">
        <f t="shared" si="160"/>
        <v>2.3574651767256078</v>
      </c>
      <c r="AO66" s="68">
        <f t="shared" si="117"/>
        <v>62.141598877202163</v>
      </c>
      <c r="AP66" s="69">
        <f t="shared" si="118"/>
        <v>69.488173877785684</v>
      </c>
      <c r="AQ66" s="69">
        <f t="shared" si="119"/>
        <v>131.62977275498787</v>
      </c>
      <c r="AS66" t="str">
        <f t="shared" si="143"/>
        <v>72 Customer service occupations</v>
      </c>
      <c r="AT66" s="18">
        <f t="shared" si="161"/>
        <v>2.4610057744451286</v>
      </c>
      <c r="AU66" s="18">
        <f t="shared" si="161"/>
        <v>2.4246950442014881</v>
      </c>
      <c r="AV66" s="18">
        <f t="shared" si="161"/>
        <v>2.447525862974532</v>
      </c>
      <c r="AW66" s="18">
        <f t="shared" si="161"/>
        <v>2.8633218496043655</v>
      </c>
      <c r="AX66" s="18">
        <f t="shared" si="161"/>
        <v>2.9268518543098092</v>
      </c>
      <c r="AZ66" s="68">
        <f t="shared" si="121"/>
        <v>46.194347309206471</v>
      </c>
      <c r="BA66" s="69">
        <f t="shared" si="122"/>
        <v>58.433367187423748</v>
      </c>
      <c r="BB66" s="69">
        <f t="shared" si="123"/>
        <v>104.62771449663022</v>
      </c>
      <c r="BD66" t="str">
        <f t="shared" si="144"/>
        <v>72 Customer service occupations</v>
      </c>
      <c r="BE66" s="18">
        <f t="shared" si="162"/>
        <v>1.977804287495978</v>
      </c>
      <c r="BF66" s="18">
        <f t="shared" si="162"/>
        <v>2.0049697035275189</v>
      </c>
      <c r="BG66" s="18">
        <f t="shared" si="162"/>
        <v>2.1073142025538987</v>
      </c>
      <c r="BH66" s="18">
        <f t="shared" si="162"/>
        <v>2.3379625358591127</v>
      </c>
      <c r="BI66" s="18">
        <f t="shared" si="162"/>
        <v>2.5960958415193582</v>
      </c>
      <c r="BK66" s="68">
        <f t="shared" si="125"/>
        <v>30.890166653281554</v>
      </c>
      <c r="BL66" s="69">
        <f t="shared" si="126"/>
        <v>49.502627541940214</v>
      </c>
      <c r="BM66" s="69">
        <f t="shared" si="127"/>
        <v>80.392794195221768</v>
      </c>
      <c r="BO66" t="str">
        <f t="shared" si="145"/>
        <v>72 Customer service occupations</v>
      </c>
      <c r="BP66" s="18">
        <f t="shared" si="163"/>
        <v>1.9814629009987654</v>
      </c>
      <c r="BQ66" s="18">
        <f t="shared" si="163"/>
        <v>2.09856180235148</v>
      </c>
      <c r="BR66" s="18">
        <f t="shared" si="163"/>
        <v>2.1396033591590897</v>
      </c>
      <c r="BS66" s="18">
        <f t="shared" si="163"/>
        <v>2.2901724834794384</v>
      </c>
      <c r="BT66" s="18">
        <f t="shared" si="163"/>
        <v>2.4693433296548011</v>
      </c>
      <c r="BV66" s="68">
        <f t="shared" si="129"/>
        <v>9.4390604276104799</v>
      </c>
      <c r="BW66" s="69">
        <f t="shared" si="130"/>
        <v>53.192249010163827</v>
      </c>
      <c r="BX66" s="69">
        <f t="shared" si="131"/>
        <v>62.631309437774306</v>
      </c>
      <c r="BZ66" t="str">
        <f t="shared" si="146"/>
        <v>72 Customer service occupations</v>
      </c>
      <c r="CA66" s="18">
        <f t="shared" si="164"/>
        <v>1.59425758021618</v>
      </c>
      <c r="CB66" s="18">
        <f t="shared" si="164"/>
        <v>1.6041376227369568</v>
      </c>
      <c r="CC66" s="18">
        <f t="shared" si="164"/>
        <v>1.7160481804832095</v>
      </c>
      <c r="CD66" s="18">
        <f t="shared" si="164"/>
        <v>1.8450050508045812</v>
      </c>
      <c r="CE66" s="18">
        <f t="shared" si="164"/>
        <v>2.4549925273692335</v>
      </c>
      <c r="CG66" s="68">
        <f t="shared" si="133"/>
        <v>-21.863080760855151</v>
      </c>
      <c r="CH66" s="69">
        <f t="shared" si="134"/>
        <v>30.021129929455508</v>
      </c>
      <c r="CI66" s="69">
        <f t="shared" si="135"/>
        <v>8.1580491686003569</v>
      </c>
      <c r="CK66" t="str">
        <f t="shared" si="147"/>
        <v>72 Customer service occupations</v>
      </c>
      <c r="CL66" s="18">
        <f t="shared" si="165"/>
        <v>1.1945830370195987</v>
      </c>
      <c r="CM66" s="18">
        <f t="shared" si="165"/>
        <v>1.4635469652492712</v>
      </c>
      <c r="CN66" s="18">
        <f t="shared" si="165"/>
        <v>1.7744471875020942</v>
      </c>
      <c r="CO66" s="18">
        <f t="shared" si="165"/>
        <v>2.3643770431796063</v>
      </c>
      <c r="CP66" s="18">
        <f t="shared" si="165"/>
        <v>3.3420002145577681</v>
      </c>
      <c r="CR66" s="68">
        <f t="shared" si="137"/>
        <v>-23.269349800038892</v>
      </c>
      <c r="CS66" s="69">
        <f t="shared" si="138"/>
        <v>28.399138247625139</v>
      </c>
      <c r="CT66" s="69">
        <f t="shared" si="139"/>
        <v>5.129788447586245</v>
      </c>
    </row>
    <row r="67" spans="1:98" x14ac:dyDescent="0.2">
      <c r="A67" t="str">
        <f t="shared" si="103"/>
        <v>81 Process, plant and machine operatives</v>
      </c>
      <c r="B67" s="18">
        <f t="shared" si="157"/>
        <v>0.46961546608146348</v>
      </c>
      <c r="C67" s="18">
        <f t="shared" si="157"/>
        <v>0.46524196322817579</v>
      </c>
      <c r="D67" s="18">
        <f t="shared" si="157"/>
        <v>0.41572233074501019</v>
      </c>
      <c r="E67" s="18">
        <f t="shared" si="157"/>
        <v>0.49958550504544258</v>
      </c>
      <c r="F67" s="18">
        <f t="shared" si="157"/>
        <v>0.737426028817315</v>
      </c>
      <c r="H67" s="68">
        <f t="shared" si="105"/>
        <v>240.67435642905767</v>
      </c>
      <c r="I67" s="69">
        <f t="shared" si="106"/>
        <v>112.49229480995302</v>
      </c>
      <c r="J67" s="69">
        <f t="shared" si="107"/>
        <v>353.1666512390106</v>
      </c>
      <c r="L67" t="str">
        <f t="shared" si="140"/>
        <v>81 Process, plant and machine operatives</v>
      </c>
      <c r="M67" s="18">
        <f t="shared" si="158"/>
        <v>0.63904444680727002</v>
      </c>
      <c r="N67" s="18">
        <f t="shared" si="158"/>
        <v>0.67486014258290095</v>
      </c>
      <c r="O67" s="18">
        <f t="shared" si="158"/>
        <v>0.60038976191718108</v>
      </c>
      <c r="P67" s="18">
        <f t="shared" si="158"/>
        <v>0.79965051760791328</v>
      </c>
      <c r="Q67" s="18">
        <f t="shared" si="158"/>
        <v>1.0213465632296368</v>
      </c>
      <c r="S67" s="68">
        <f t="shared" si="109"/>
        <v>225.01873401481868</v>
      </c>
      <c r="T67" s="69">
        <f t="shared" si="110"/>
        <v>102.33397355273036</v>
      </c>
      <c r="U67" s="69">
        <f t="shared" si="111"/>
        <v>327.35270756754903</v>
      </c>
      <c r="W67" t="str">
        <f t="shared" si="141"/>
        <v>81 Process, plant and machine operatives</v>
      </c>
      <c r="X67" s="18">
        <f t="shared" si="159"/>
        <v>0.79854632217678989</v>
      </c>
      <c r="Y67" s="18">
        <f t="shared" si="159"/>
        <v>0.78742941710393444</v>
      </c>
      <c r="Z67" s="18">
        <f t="shared" si="159"/>
        <v>0.69266572255255876</v>
      </c>
      <c r="AA67" s="18">
        <f t="shared" si="159"/>
        <v>0.96338493170857153</v>
      </c>
      <c r="AB67" s="18">
        <f t="shared" si="159"/>
        <v>1.3546790087447702</v>
      </c>
      <c r="AD67" s="68">
        <f t="shared" si="113"/>
        <v>145.59166053453637</v>
      </c>
      <c r="AE67" s="69">
        <f t="shared" si="114"/>
        <v>94.889973844591978</v>
      </c>
      <c r="AF67" s="69">
        <f t="shared" si="115"/>
        <v>240.48163437912837</v>
      </c>
      <c r="AH67" t="str">
        <f t="shared" si="142"/>
        <v>81 Process, plant and machine operatives</v>
      </c>
      <c r="AI67" s="18">
        <f t="shared" si="160"/>
        <v>1.0970347353237384</v>
      </c>
      <c r="AJ67" s="18">
        <f t="shared" si="160"/>
        <v>1.1918693393429907</v>
      </c>
      <c r="AK67" s="18">
        <f t="shared" si="160"/>
        <v>1.0314882775269012</v>
      </c>
      <c r="AL67" s="18">
        <f t="shared" si="160"/>
        <v>1.371362483734704</v>
      </c>
      <c r="AM67" s="18">
        <f t="shared" si="160"/>
        <v>1.6512218327790114</v>
      </c>
      <c r="AO67" s="68">
        <f t="shared" si="117"/>
        <v>78.888923172902338</v>
      </c>
      <c r="AP67" s="69">
        <f t="shared" si="118"/>
        <v>67.218449580279469</v>
      </c>
      <c r="AQ67" s="69">
        <f t="shared" si="119"/>
        <v>146.10737275318181</v>
      </c>
      <c r="AS67" t="str">
        <f t="shared" si="143"/>
        <v>81 Process, plant and machine operatives</v>
      </c>
      <c r="AT67" s="18">
        <f t="shared" si="161"/>
        <v>2.704624436525223</v>
      </c>
      <c r="AU67" s="18">
        <f t="shared" si="161"/>
        <v>2.565670826341421</v>
      </c>
      <c r="AV67" s="18">
        <f t="shared" si="161"/>
        <v>2.2200776018451758</v>
      </c>
      <c r="AW67" s="18">
        <f t="shared" si="161"/>
        <v>2.6308408328267743</v>
      </c>
      <c r="AX67" s="18">
        <f t="shared" si="161"/>
        <v>2.9262914670573252</v>
      </c>
      <c r="AZ67" s="68">
        <f t="shared" si="121"/>
        <v>61.141185838613119</v>
      </c>
      <c r="BA67" s="69">
        <f t="shared" si="122"/>
        <v>64.739207381492719</v>
      </c>
      <c r="BB67" s="69">
        <f t="shared" si="123"/>
        <v>125.88039322010584</v>
      </c>
      <c r="BD67" t="str">
        <f t="shared" si="144"/>
        <v>81 Process, plant and machine operatives</v>
      </c>
      <c r="BE67" s="18">
        <f t="shared" si="162"/>
        <v>4.353544275854512</v>
      </c>
      <c r="BF67" s="18">
        <f t="shared" si="162"/>
        <v>4.4082120452220508</v>
      </c>
      <c r="BG67" s="18">
        <f t="shared" si="162"/>
        <v>4.0643577106485758</v>
      </c>
      <c r="BH67" s="18">
        <f t="shared" si="162"/>
        <v>4.711757553694877</v>
      </c>
      <c r="BI67" s="18">
        <f t="shared" si="162"/>
        <v>5.1597294952030399</v>
      </c>
      <c r="BK67" s="68">
        <f t="shared" si="125"/>
        <v>34.880945990123614</v>
      </c>
      <c r="BL67" s="69">
        <f t="shared" si="126"/>
        <v>46.052500501205841</v>
      </c>
      <c r="BM67" s="69">
        <f t="shared" si="127"/>
        <v>80.933446491329448</v>
      </c>
      <c r="BO67" t="str">
        <f t="shared" si="145"/>
        <v>81 Process, plant and machine operatives</v>
      </c>
      <c r="BP67" s="18">
        <f t="shared" si="163"/>
        <v>5.7391677388832596</v>
      </c>
      <c r="BQ67" s="18">
        <f t="shared" si="163"/>
        <v>5.9280395949951545</v>
      </c>
      <c r="BR67" s="18">
        <f t="shared" si="163"/>
        <v>5.6606809098679527</v>
      </c>
      <c r="BS67" s="18">
        <f t="shared" si="163"/>
        <v>6.410239225466559</v>
      </c>
      <c r="BT67" s="18">
        <f t="shared" si="163"/>
        <v>6.7289343512287365</v>
      </c>
      <c r="BV67" s="68">
        <f t="shared" si="129"/>
        <v>12.72020411050902</v>
      </c>
      <c r="BW67" s="69">
        <f t="shared" si="130"/>
        <v>48.512758656704108</v>
      </c>
      <c r="BX67" s="69">
        <f t="shared" si="131"/>
        <v>61.232962767213131</v>
      </c>
      <c r="BZ67" t="str">
        <f t="shared" si="146"/>
        <v>81 Process, plant and machine operatives</v>
      </c>
      <c r="CA67" s="18">
        <f t="shared" si="164"/>
        <v>7.4819141389016446</v>
      </c>
      <c r="CB67" s="18">
        <f t="shared" si="164"/>
        <v>7.4331512257949841</v>
      </c>
      <c r="CC67" s="18">
        <f t="shared" si="164"/>
        <v>7.1397474417442108</v>
      </c>
      <c r="CD67" s="18">
        <f t="shared" si="164"/>
        <v>7.529971292248069</v>
      </c>
      <c r="CE67" s="18">
        <f t="shared" si="164"/>
        <v>5.6244877157273354</v>
      </c>
      <c r="CG67" s="68">
        <f t="shared" si="133"/>
        <v>-56.973530721879762</v>
      </c>
      <c r="CH67" s="69">
        <f t="shared" si="134"/>
        <v>28.482823923091111</v>
      </c>
      <c r="CI67" s="69">
        <f t="shared" si="135"/>
        <v>-28.490706798788658</v>
      </c>
      <c r="CK67" t="str">
        <f t="shared" si="147"/>
        <v>81 Process, plant and machine operatives</v>
      </c>
      <c r="CL67" s="18">
        <f t="shared" si="165"/>
        <v>9.8354632948060061</v>
      </c>
      <c r="CM67" s="18">
        <f t="shared" si="165"/>
        <v>8.6075590775199071</v>
      </c>
      <c r="CN67" s="18">
        <f t="shared" si="165"/>
        <v>7.9677570838731535</v>
      </c>
      <c r="CO67" s="18">
        <f t="shared" si="165"/>
        <v>4.7696061083127956</v>
      </c>
      <c r="CP67" s="18">
        <f t="shared" si="165"/>
        <v>2.5054514527302518</v>
      </c>
      <c r="CR67" s="68">
        <f t="shared" si="137"/>
        <v>-87.189225405940491</v>
      </c>
      <c r="CS67" s="69">
        <f t="shared" si="138"/>
        <v>9.2847901470141352</v>
      </c>
      <c r="CT67" s="69">
        <f t="shared" si="139"/>
        <v>-77.904435258926355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0.60055017275395661</v>
      </c>
      <c r="C68" s="18">
        <f t="shared" si="157"/>
        <v>0.67685245655469661</v>
      </c>
      <c r="D68" s="18">
        <f t="shared" si="157"/>
        <v>0.51728462731726466</v>
      </c>
      <c r="E68" s="18">
        <f t="shared" si="157"/>
        <v>0.64137050906565563</v>
      </c>
      <c r="F68" s="18">
        <f t="shared" si="157"/>
        <v>0.77476679967001427</v>
      </c>
      <c r="H68" s="68">
        <f t="shared" si="105"/>
        <v>187.65091823217591</v>
      </c>
      <c r="I68" s="69">
        <f t="shared" si="106"/>
        <v>115.69787619697031</v>
      </c>
      <c r="J68" s="69">
        <f t="shared" si="107"/>
        <v>303.34879442914621</v>
      </c>
      <c r="L68" t="str">
        <f t="shared" si="140"/>
        <v>82 Transport and mobile machine drivers and operatives</v>
      </c>
      <c r="M68" s="18">
        <f t="shared" si="158"/>
        <v>0.60279611230885932</v>
      </c>
      <c r="N68" s="18">
        <f t="shared" si="158"/>
        <v>0.61220697208634978</v>
      </c>
      <c r="O68" s="18">
        <f t="shared" si="158"/>
        <v>0.48556627374606293</v>
      </c>
      <c r="P68" s="18">
        <f t="shared" si="158"/>
        <v>0.58024584947292779</v>
      </c>
      <c r="Q68" s="18">
        <f t="shared" si="158"/>
        <v>0.71454873785951578</v>
      </c>
      <c r="S68" s="68">
        <f t="shared" si="109"/>
        <v>181.15893056171026</v>
      </c>
      <c r="T68" s="69">
        <f t="shared" si="110"/>
        <v>109.47180684746796</v>
      </c>
      <c r="U68" s="69">
        <f t="shared" si="111"/>
        <v>290.63073740917821</v>
      </c>
      <c r="W68" t="str">
        <f t="shared" si="141"/>
        <v>82 Transport and mobile machine drivers and operatives</v>
      </c>
      <c r="X68" s="18">
        <f t="shared" si="159"/>
        <v>0.89181264517918024</v>
      </c>
      <c r="Y68" s="18">
        <f t="shared" si="159"/>
        <v>1.0108471388086424</v>
      </c>
      <c r="Z68" s="18">
        <f t="shared" si="159"/>
        <v>0.87728548701477616</v>
      </c>
      <c r="AA68" s="18">
        <f t="shared" si="159"/>
        <v>1.0769581415479323</v>
      </c>
      <c r="AB68" s="18">
        <f t="shared" si="159"/>
        <v>1.45319149865626</v>
      </c>
      <c r="AD68" s="68">
        <f t="shared" si="113"/>
        <v>108.00932967294048</v>
      </c>
      <c r="AE68" s="69">
        <f t="shared" si="114"/>
        <v>99.339496259158508</v>
      </c>
      <c r="AF68" s="69">
        <f t="shared" si="115"/>
        <v>207.34882593209903</v>
      </c>
      <c r="AH68" t="str">
        <f t="shared" si="142"/>
        <v>82 Transport and mobile machine drivers and operatives</v>
      </c>
      <c r="AI68" s="18">
        <f t="shared" si="160"/>
        <v>1.3493238146298785</v>
      </c>
      <c r="AJ68" s="18">
        <f t="shared" si="160"/>
        <v>1.6143805957206159</v>
      </c>
      <c r="AK68" s="18">
        <f t="shared" si="160"/>
        <v>1.3497651612800687</v>
      </c>
      <c r="AL68" s="18">
        <f t="shared" si="160"/>
        <v>1.693816980128831</v>
      </c>
      <c r="AM68" s="18">
        <f t="shared" si="160"/>
        <v>1.9629684053228167</v>
      </c>
      <c r="AO68" s="68">
        <f t="shared" si="117"/>
        <v>62.516484553690489</v>
      </c>
      <c r="AP68" s="69">
        <f t="shared" si="118"/>
        <v>84.254777534749039</v>
      </c>
      <c r="AQ68" s="69">
        <f t="shared" si="119"/>
        <v>146.77126208843953</v>
      </c>
      <c r="AS68" t="str">
        <f t="shared" si="143"/>
        <v>82 Transport and mobile machine drivers and operatives</v>
      </c>
      <c r="AT68" s="18">
        <f t="shared" si="161"/>
        <v>2.4109100140653505</v>
      </c>
      <c r="AU68" s="18">
        <f t="shared" si="161"/>
        <v>2.5689741199960023</v>
      </c>
      <c r="AV68" s="18">
        <f t="shared" si="161"/>
        <v>2.2028750775695833</v>
      </c>
      <c r="AW68" s="18">
        <f t="shared" si="161"/>
        <v>2.4691499542915838</v>
      </c>
      <c r="AX68" s="18">
        <f t="shared" si="161"/>
        <v>2.6223654084241228</v>
      </c>
      <c r="AZ68" s="68">
        <f t="shared" si="121"/>
        <v>45.532660104962467</v>
      </c>
      <c r="BA68" s="69">
        <f t="shared" si="122"/>
        <v>80.140120160706061</v>
      </c>
      <c r="BB68" s="69">
        <f t="shared" si="123"/>
        <v>125.67278026566852</v>
      </c>
      <c r="BD68" t="str">
        <f t="shared" si="144"/>
        <v>82 Transport and mobile machine drivers and operatives</v>
      </c>
      <c r="BE68" s="18">
        <f t="shared" si="162"/>
        <v>3.2949084164453661</v>
      </c>
      <c r="BF68" s="18">
        <f t="shared" si="162"/>
        <v>3.5352942561678895</v>
      </c>
      <c r="BG68" s="18">
        <f t="shared" si="162"/>
        <v>3.3335852428975841</v>
      </c>
      <c r="BH68" s="18">
        <f t="shared" si="162"/>
        <v>3.7822555269530169</v>
      </c>
      <c r="BI68" s="18">
        <f t="shared" si="162"/>
        <v>4.3481411121123044</v>
      </c>
      <c r="BK68" s="68">
        <f t="shared" si="125"/>
        <v>38.582266012813065</v>
      </c>
      <c r="BL68" s="69">
        <f t="shared" si="126"/>
        <v>62.745118380409579</v>
      </c>
      <c r="BM68" s="69">
        <f t="shared" si="127"/>
        <v>101.32738439322266</v>
      </c>
      <c r="BO68" t="str">
        <f t="shared" si="145"/>
        <v>82 Transport and mobile machine drivers and operatives</v>
      </c>
      <c r="BP68" s="18">
        <f t="shared" si="163"/>
        <v>5.1139911726653224</v>
      </c>
      <c r="BQ68" s="18">
        <f t="shared" si="163"/>
        <v>5.6032645802192134</v>
      </c>
      <c r="BR68" s="18">
        <f t="shared" si="163"/>
        <v>5.3780867470227935</v>
      </c>
      <c r="BS68" s="18">
        <f t="shared" si="163"/>
        <v>6.0699955692959238</v>
      </c>
      <c r="BT68" s="18">
        <f t="shared" si="163"/>
        <v>7.1135105996501542</v>
      </c>
      <c r="BV68" s="68">
        <f t="shared" si="129"/>
        <v>25.423908367665128</v>
      </c>
      <c r="BW68" s="69">
        <f t="shared" si="130"/>
        <v>68.119356090087109</v>
      </c>
      <c r="BX68" s="69">
        <f t="shared" si="131"/>
        <v>93.543264457752215</v>
      </c>
      <c r="BZ68" t="str">
        <f t="shared" si="146"/>
        <v>82 Transport and mobile machine drivers and operatives</v>
      </c>
      <c r="CA68" s="18">
        <f t="shared" si="164"/>
        <v>7.4636207002633945</v>
      </c>
      <c r="CB68" s="18">
        <f t="shared" si="164"/>
        <v>7.598512585626632</v>
      </c>
      <c r="CC68" s="18">
        <f t="shared" si="164"/>
        <v>7.3872173032225428</v>
      </c>
      <c r="CD68" s="18">
        <f t="shared" si="164"/>
        <v>7.5576030254804323</v>
      </c>
      <c r="CE68" s="18">
        <f t="shared" si="164"/>
        <v>9.0955145981808503</v>
      </c>
      <c r="CG68" s="68">
        <f t="shared" si="133"/>
        <v>-32.751595131581084</v>
      </c>
      <c r="CH68" s="69">
        <f t="shared" si="134"/>
        <v>38.523584534699893</v>
      </c>
      <c r="CI68" s="69">
        <f t="shared" si="135"/>
        <v>5.7719894031188108</v>
      </c>
      <c r="CK68" t="str">
        <f t="shared" si="147"/>
        <v>82 Transport and mobile machine drivers and operatives</v>
      </c>
      <c r="CL68" s="18">
        <f t="shared" si="165"/>
        <v>8.2165207082562635</v>
      </c>
      <c r="CM68" s="18">
        <f t="shared" si="165"/>
        <v>10.114993507627634</v>
      </c>
      <c r="CN68" s="18">
        <f t="shared" si="165"/>
        <v>9.4419556055574798</v>
      </c>
      <c r="CO68" s="18">
        <f t="shared" si="165"/>
        <v>9.2852040026929323</v>
      </c>
      <c r="CP68" s="18">
        <f t="shared" si="165"/>
        <v>7.0215968337261163</v>
      </c>
      <c r="CR68" s="68">
        <f t="shared" si="137"/>
        <v>-69.703014550173663</v>
      </c>
      <c r="CS68" s="69">
        <f t="shared" si="138"/>
        <v>22.878948437730902</v>
      </c>
      <c r="CT68" s="69">
        <f t="shared" si="139"/>
        <v>-46.82406611244275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6.8433919647258035E-3</v>
      </c>
      <c r="C69" s="18">
        <f t="shared" si="157"/>
        <v>4.734988104343558E-3</v>
      </c>
      <c r="D69" s="18">
        <f t="shared" si="157"/>
        <v>3.8058181087528803E-3</v>
      </c>
      <c r="E69" s="18">
        <f t="shared" si="157"/>
        <v>1.7717146273153316E-2</v>
      </c>
      <c r="F69" s="18">
        <f t="shared" si="157"/>
        <v>3.2567730295582062E-2</v>
      </c>
      <c r="H69" s="68">
        <f t="shared" si="105"/>
        <v>1543.4776390245538</v>
      </c>
      <c r="I69" s="69">
        <f t="shared" si="106"/>
        <v>610.68504263084981</v>
      </c>
      <c r="J69" s="69">
        <f t="shared" si="107"/>
        <v>2154.1626816554035</v>
      </c>
      <c r="L69" t="str">
        <f t="shared" si="140"/>
        <v>91 Elementary trades and related occupations</v>
      </c>
      <c r="M69" s="18">
        <f t="shared" si="158"/>
        <v>0.37330902240027874</v>
      </c>
      <c r="N69" s="18">
        <f t="shared" si="158"/>
        <v>0.3178579189476054</v>
      </c>
      <c r="O69" s="18">
        <f t="shared" si="158"/>
        <v>0.2029337960150385</v>
      </c>
      <c r="P69" s="18">
        <f t="shared" si="158"/>
        <v>0.40029907030934608</v>
      </c>
      <c r="Q69" s="18">
        <f t="shared" si="158"/>
        <v>0.64736534281192515</v>
      </c>
      <c r="S69" s="68">
        <f t="shared" si="109"/>
        <v>509.48582078679829</v>
      </c>
      <c r="T69" s="69">
        <f t="shared" si="110"/>
        <v>204.23989291243441</v>
      </c>
      <c r="U69" s="69">
        <f t="shared" si="111"/>
        <v>713.72571369923264</v>
      </c>
      <c r="W69" t="str">
        <f t="shared" si="141"/>
        <v>91 Elementary trades and related occupations</v>
      </c>
      <c r="X69" s="18">
        <f t="shared" si="159"/>
        <v>0.54786302265648379</v>
      </c>
      <c r="Y69" s="18">
        <f t="shared" si="159"/>
        <v>0.45699625275409861</v>
      </c>
      <c r="Z69" s="18">
        <f t="shared" si="159"/>
        <v>0.3545348015223726</v>
      </c>
      <c r="AA69" s="18">
        <f t="shared" si="159"/>
        <v>0.94236012969925231</v>
      </c>
      <c r="AB69" s="18">
        <f t="shared" si="159"/>
        <v>1.2944503403145788</v>
      </c>
      <c r="AD69" s="68">
        <f t="shared" si="113"/>
        <v>358.48742887282185</v>
      </c>
      <c r="AE69" s="69">
        <f t="shared" si="114"/>
        <v>235.84203406296766</v>
      </c>
      <c r="AF69" s="69">
        <f t="shared" si="115"/>
        <v>594.32946293578948</v>
      </c>
      <c r="AH69" t="str">
        <f t="shared" si="142"/>
        <v>91 Elementary trades and related occupations</v>
      </c>
      <c r="AI69" s="18">
        <f t="shared" si="160"/>
        <v>1.2516082328965361</v>
      </c>
      <c r="AJ69" s="18">
        <f t="shared" si="160"/>
        <v>1.1592224389764669</v>
      </c>
      <c r="AK69" s="18">
        <f t="shared" si="160"/>
        <v>0.81783134563846049</v>
      </c>
      <c r="AL69" s="18">
        <f t="shared" si="160"/>
        <v>2.1316272089011057</v>
      </c>
      <c r="AM69" s="18">
        <f t="shared" si="160"/>
        <v>2.9568101834154423</v>
      </c>
      <c r="AO69" s="68">
        <f t="shared" si="117"/>
        <v>304.01921219366142</v>
      </c>
      <c r="AP69" s="69">
        <f t="shared" si="118"/>
        <v>207.75154756980308</v>
      </c>
      <c r="AQ69" s="69">
        <f t="shared" si="119"/>
        <v>511.77075976346441</v>
      </c>
      <c r="AS69" t="str">
        <f t="shared" si="143"/>
        <v>91 Elementary trades and related occupations</v>
      </c>
      <c r="AT69" s="18">
        <f t="shared" si="161"/>
        <v>1.5192482260412408</v>
      </c>
      <c r="AU69" s="18">
        <f t="shared" si="161"/>
        <v>1.3383791035508408</v>
      </c>
      <c r="AV69" s="18">
        <f t="shared" si="161"/>
        <v>1.0491958066241864</v>
      </c>
      <c r="AW69" s="18">
        <f t="shared" si="161"/>
        <v>2.4697120663433996</v>
      </c>
      <c r="AX69" s="18">
        <f t="shared" si="161"/>
        <v>3.0876432744033946</v>
      </c>
      <c r="AZ69" s="68">
        <f t="shared" si="121"/>
        <v>259.77228342873332</v>
      </c>
      <c r="BA69" s="69">
        <f t="shared" si="122"/>
        <v>170.99178188026701</v>
      </c>
      <c r="BB69" s="69">
        <f t="shared" si="123"/>
        <v>430.76406530900033</v>
      </c>
      <c r="BD69" t="str">
        <f t="shared" si="144"/>
        <v>91 Elementary trades and related occupations</v>
      </c>
      <c r="BE69" s="18">
        <f t="shared" si="162"/>
        <v>1.6610179232463995</v>
      </c>
      <c r="BF69" s="18">
        <f t="shared" si="162"/>
        <v>1.5114277384802277</v>
      </c>
      <c r="BG69" s="18">
        <f t="shared" si="162"/>
        <v>1.2377189196225455</v>
      </c>
      <c r="BH69" s="18">
        <f t="shared" si="162"/>
        <v>2.2408420544843399</v>
      </c>
      <c r="BI69" s="18">
        <f t="shared" si="162"/>
        <v>2.9308544435614876</v>
      </c>
      <c r="BK69" s="68">
        <f t="shared" si="125"/>
        <v>151.58677849979034</v>
      </c>
      <c r="BL69" s="69">
        <f t="shared" si="126"/>
        <v>88.960694272661527</v>
      </c>
      <c r="BM69" s="69">
        <f t="shared" si="127"/>
        <v>240.54747277245187</v>
      </c>
      <c r="BO69" t="str">
        <f t="shared" si="145"/>
        <v>91 Elementary trades and related occupations</v>
      </c>
      <c r="BP69" s="18">
        <f t="shared" si="163"/>
        <v>2.6544357235638549</v>
      </c>
      <c r="BQ69" s="18">
        <f t="shared" si="163"/>
        <v>2.380493476218132</v>
      </c>
      <c r="BR69" s="18">
        <f t="shared" si="163"/>
        <v>2.2071358583361924</v>
      </c>
      <c r="BS69" s="18">
        <f t="shared" si="163"/>
        <v>3.9279615085610953</v>
      </c>
      <c r="BT69" s="18">
        <f t="shared" si="163"/>
        <v>5.0239967054500356</v>
      </c>
      <c r="BV69" s="68">
        <f t="shared" si="129"/>
        <v>115.8462108892423</v>
      </c>
      <c r="BW69" s="69">
        <f t="shared" si="130"/>
        <v>81.940520238134241</v>
      </c>
      <c r="BX69" s="69">
        <f t="shared" si="131"/>
        <v>197.78673112737656</v>
      </c>
      <c r="BZ69" t="str">
        <f t="shared" si="146"/>
        <v>91 Elementary trades and related occupations</v>
      </c>
      <c r="CA69" s="18">
        <f t="shared" si="164"/>
        <v>5.0472750718337265</v>
      </c>
      <c r="CB69" s="18">
        <f t="shared" si="164"/>
        <v>4.6977248978090094</v>
      </c>
      <c r="CC69" s="18">
        <f t="shared" si="164"/>
        <v>4.3210570127883017</v>
      </c>
      <c r="CD69" s="18">
        <f t="shared" si="164"/>
        <v>7.5429517296369806</v>
      </c>
      <c r="CE69" s="18">
        <f t="shared" si="164"/>
        <v>10.177834465466267</v>
      </c>
      <c r="CG69" s="68">
        <f t="shared" si="133"/>
        <v>28.647388083503927</v>
      </c>
      <c r="CH69" s="69">
        <f t="shared" si="134"/>
        <v>61.144710294824144</v>
      </c>
      <c r="CI69" s="69">
        <f t="shared" si="135"/>
        <v>89.792098378328078</v>
      </c>
      <c r="CK69" t="str">
        <f t="shared" si="147"/>
        <v>91 Elementary trades and related occupations</v>
      </c>
      <c r="CL69" s="18">
        <f t="shared" si="165"/>
        <v>6.9408068131590674</v>
      </c>
      <c r="CM69" s="18">
        <f t="shared" si="165"/>
        <v>6.2371163943423795</v>
      </c>
      <c r="CN69" s="18">
        <f t="shared" si="165"/>
        <v>5.9865346532510477</v>
      </c>
      <c r="CO69" s="18">
        <f t="shared" si="165"/>
        <v>11.52036070233035</v>
      </c>
      <c r="CP69" s="18">
        <f t="shared" si="165"/>
        <v>14.63169828778674</v>
      </c>
      <c r="CR69" s="68">
        <f t="shared" si="137"/>
        <v>-0.42628296925423892</v>
      </c>
      <c r="CS69" s="69">
        <f t="shared" si="138"/>
        <v>41.866772793525556</v>
      </c>
      <c r="CT69" s="69">
        <f t="shared" si="139"/>
        <v>41.440489824271317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0.44306226145464733</v>
      </c>
      <c r="C70" s="18">
        <f t="shared" si="157"/>
        <v>0.45389963033309827</v>
      </c>
      <c r="D70" s="18">
        <f t="shared" si="157"/>
        <v>0.40720167095359089</v>
      </c>
      <c r="E70" s="18">
        <f t="shared" si="157"/>
        <v>0.40480667932081482</v>
      </c>
      <c r="F70" s="18">
        <f t="shared" si="157"/>
        <v>0.44466980745141993</v>
      </c>
      <c r="H70" s="68">
        <f t="shared" si="105"/>
        <v>109.72607337953953</v>
      </c>
      <c r="I70" s="69">
        <f t="shared" si="106"/>
        <v>79.357331384233035</v>
      </c>
      <c r="J70" s="69">
        <f t="shared" si="107"/>
        <v>189.08340476377253</v>
      </c>
      <c r="L70" t="str">
        <f t="shared" ref="L70" si="166">A70</f>
        <v>92 Elementary administration and service occupations</v>
      </c>
      <c r="M70" s="18">
        <f t="shared" si="158"/>
        <v>1.8058629823598613</v>
      </c>
      <c r="N70" s="18">
        <f t="shared" si="158"/>
        <v>1.8852806258134764</v>
      </c>
      <c r="O70" s="18">
        <f t="shared" si="158"/>
        <v>1.811747548167324</v>
      </c>
      <c r="P70" s="18">
        <f t="shared" si="158"/>
        <v>1.9626604204329612</v>
      </c>
      <c r="Q70" s="18">
        <f t="shared" si="158"/>
        <v>2.6428107468456399</v>
      </c>
      <c r="S70" s="68">
        <f t="shared" si="109"/>
        <v>178.69997019793286</v>
      </c>
      <c r="T70" s="69">
        <f t="shared" si="110"/>
        <v>97.029438877880622</v>
      </c>
      <c r="U70" s="69">
        <f t="shared" si="111"/>
        <v>275.72940907581346</v>
      </c>
      <c r="W70" t="str">
        <f t="shared" ref="W70" si="167">A70</f>
        <v>92 Elementary administration and service occupations</v>
      </c>
      <c r="X70" s="18">
        <f t="shared" si="159"/>
        <v>3.2120985985186201</v>
      </c>
      <c r="Y70" s="18">
        <f t="shared" si="159"/>
        <v>3.361264663610787</v>
      </c>
      <c r="Z70" s="18">
        <f t="shared" si="159"/>
        <v>3.3566517030077749</v>
      </c>
      <c r="AA70" s="18">
        <f t="shared" si="159"/>
        <v>3.4571240584134841</v>
      </c>
      <c r="AB70" s="18">
        <f t="shared" si="159"/>
        <v>3.9860657175780765</v>
      </c>
      <c r="AD70" s="68">
        <f t="shared" si="113"/>
        <v>49.121095516607227</v>
      </c>
      <c r="AE70" s="69">
        <f t="shared" si="114"/>
        <v>79.922194182119199</v>
      </c>
      <c r="AF70" s="69">
        <f t="shared" si="115"/>
        <v>129.04328969872643</v>
      </c>
      <c r="AH70" t="str">
        <f t="shared" ref="AH70" si="168">L70</f>
        <v>92 Elementary administration and service occupations</v>
      </c>
      <c r="AI70" s="18">
        <f t="shared" si="160"/>
        <v>4.7143744537782704</v>
      </c>
      <c r="AJ70" s="18">
        <f t="shared" si="160"/>
        <v>5.3796272937424376</v>
      </c>
      <c r="AK70" s="18">
        <f t="shared" si="160"/>
        <v>5.3160348544082945</v>
      </c>
      <c r="AL70" s="18">
        <f t="shared" si="160"/>
        <v>5.8270432812144124</v>
      </c>
      <c r="AM70" s="18">
        <f t="shared" si="160"/>
        <v>7.3548761859009923</v>
      </c>
      <c r="AO70" s="68">
        <f t="shared" si="117"/>
        <v>54.607255407717922</v>
      </c>
      <c r="AP70" s="69">
        <f t="shared" si="118"/>
        <v>73.631096108767323</v>
      </c>
      <c r="AQ70" s="69">
        <f t="shared" si="119"/>
        <v>128.23835151648527</v>
      </c>
      <c r="AS70" t="str">
        <f t="shared" ref="AS70" si="169">W70</f>
        <v>92 Elementary administration and service occupations</v>
      </c>
      <c r="AT70" s="18">
        <f t="shared" si="161"/>
        <v>4.8569360442003235</v>
      </c>
      <c r="AU70" s="18">
        <f t="shared" si="161"/>
        <v>5.0930259518040515</v>
      </c>
      <c r="AV70" s="18">
        <f t="shared" si="161"/>
        <v>5.2000598334793198</v>
      </c>
      <c r="AW70" s="18">
        <f t="shared" si="161"/>
        <v>5.3465655766236413</v>
      </c>
      <c r="AX70" s="18">
        <f t="shared" si="161"/>
        <v>6.4612196802095134</v>
      </c>
      <c r="AZ70" s="68">
        <f t="shared" si="121"/>
        <v>51.901931481352989</v>
      </c>
      <c r="BA70" s="69">
        <f t="shared" si="122"/>
        <v>74.288435967151273</v>
      </c>
      <c r="BB70" s="69">
        <f t="shared" si="123"/>
        <v>126.19036744850428</v>
      </c>
      <c r="BD70" t="str">
        <f t="shared" ref="BD70" si="170">AH70</f>
        <v>92 Elementary administration and service occupations</v>
      </c>
      <c r="BE70" s="18">
        <f t="shared" si="162"/>
        <v>7.5683392142145767</v>
      </c>
      <c r="BF70" s="18">
        <f t="shared" si="162"/>
        <v>6.9416162340339413</v>
      </c>
      <c r="BG70" s="18">
        <f t="shared" si="162"/>
        <v>6.7200693604416477</v>
      </c>
      <c r="BH70" s="18">
        <f t="shared" si="162"/>
        <v>5.8087912418095788</v>
      </c>
      <c r="BI70" s="18">
        <f t="shared" si="162"/>
        <v>5.2279102555828665</v>
      </c>
      <c r="BK70" s="68">
        <f t="shared" si="125"/>
        <v>-17.344841809060004</v>
      </c>
      <c r="BL70" s="69">
        <f t="shared" si="126"/>
        <v>43.256817633600264</v>
      </c>
      <c r="BM70" s="69">
        <f t="shared" si="127"/>
        <v>25.911975824540256</v>
      </c>
      <c r="BO70" t="str">
        <f t="shared" ref="BO70" si="171">AS70</f>
        <v>92 Elementary administration and service occupations</v>
      </c>
      <c r="BP70" s="18">
        <f t="shared" si="163"/>
        <v>12.105114763433178</v>
      </c>
      <c r="BQ70" s="18">
        <f t="shared" si="163"/>
        <v>12.537672414016418</v>
      </c>
      <c r="BR70" s="18">
        <f t="shared" si="163"/>
        <v>11.922156093221146</v>
      </c>
      <c r="BS70" s="18">
        <f t="shared" si="163"/>
        <v>11.516343962243921</v>
      </c>
      <c r="BT70" s="18">
        <f t="shared" si="163"/>
        <v>11.863236392127222</v>
      </c>
      <c r="BV70" s="68">
        <f t="shared" si="129"/>
        <v>-5.6433462693513761</v>
      </c>
      <c r="BW70" s="69">
        <f t="shared" si="130"/>
        <v>50.481652413511036</v>
      </c>
      <c r="BX70" s="69">
        <f t="shared" si="131"/>
        <v>44.83830614415966</v>
      </c>
      <c r="BZ70" t="str">
        <f t="shared" ref="BZ70" si="172">BD70</f>
        <v>92 Elementary administration and service occupations</v>
      </c>
      <c r="CA70" s="18">
        <f t="shared" si="164"/>
        <v>15.808774326229438</v>
      </c>
      <c r="CB70" s="18">
        <f t="shared" si="164"/>
        <v>16.721385335494134</v>
      </c>
      <c r="CC70" s="18">
        <f t="shared" si="164"/>
        <v>15.690533070870623</v>
      </c>
      <c r="CD70" s="18">
        <f t="shared" si="164"/>
        <v>14.770003525508105</v>
      </c>
      <c r="CE70" s="18">
        <f t="shared" si="164"/>
        <v>14.712192137241525</v>
      </c>
      <c r="CG70" s="68">
        <f t="shared" si="133"/>
        <v>-48.787582655217264</v>
      </c>
      <c r="CH70" s="69">
        <f t="shared" si="134"/>
        <v>30.249887127247316</v>
      </c>
      <c r="CI70" s="69">
        <f t="shared" si="135"/>
        <v>-18.537695527969948</v>
      </c>
      <c r="CK70" t="str">
        <f t="shared" ref="CK70" si="173">BO70</f>
        <v>92 Elementary administration and service occupations</v>
      </c>
      <c r="CL70" s="18">
        <f t="shared" si="165"/>
        <v>20.561868051491917</v>
      </c>
      <c r="CM70" s="18">
        <f t="shared" si="165"/>
        <v>17.767485604073933</v>
      </c>
      <c r="CN70" s="18">
        <f t="shared" si="165"/>
        <v>17.875766276669268</v>
      </c>
      <c r="CO70" s="18">
        <f t="shared" si="165"/>
        <v>14.933554794317008</v>
      </c>
      <c r="CP70" s="18">
        <f t="shared" si="165"/>
        <v>13.236790456991931</v>
      </c>
      <c r="CR70" s="68">
        <f t="shared" si="137"/>
        <v>-69.832209103547356</v>
      </c>
      <c r="CS70" s="69">
        <f t="shared" si="138"/>
        <v>14.941711567587094</v>
      </c>
      <c r="CT70" s="69">
        <f t="shared" si="139"/>
        <v>-54.890497535960272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92.054432506110558</v>
      </c>
      <c r="I72" s="67">
        <f>IF(D35&gt;0,I35/D35*100,0)</f>
        <v>67.849818528517474</v>
      </c>
      <c r="J72" s="67">
        <f t="shared" ref="J72" si="175">IF(D35&gt;0,(J35/D35)*100,0)</f>
        <v>159.90425103462803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91.059457542724715</v>
      </c>
      <c r="T72" s="67">
        <f t="shared" ref="T72" si="177">IF(O35&gt;0,T35/O35*100,0)</f>
        <v>70.545133553660662</v>
      </c>
      <c r="U72" s="67">
        <f t="shared" ref="U72" si="178">IF(O35&gt;0,(U35/O35)*100,0)</f>
        <v>161.60459109638538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25.574341891266204</v>
      </c>
      <c r="AE72" s="67">
        <f t="shared" ref="AE72" si="180">IF(Z35&gt;0,AE35/Z35*100,0)</f>
        <v>62.41802456400174</v>
      </c>
      <c r="AF72" s="67">
        <f t="shared" ref="AF72" si="181">IF(Z35&gt;0,(AF35/Z35)*100,0)</f>
        <v>87.992366455267941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11.748660034193231</v>
      </c>
      <c r="AP72" s="67">
        <f t="shared" ref="AP72" si="183">IF(AK35&gt;0,AP35/AK35*100,0)</f>
        <v>55.762870142990607</v>
      </c>
      <c r="AQ72" s="67">
        <f t="shared" ref="AQ72" si="184">IF(AK35&gt;0,(AQ35/AK35)*100,0)</f>
        <v>67.511530177183829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22.25232566283799</v>
      </c>
      <c r="BA72" s="67">
        <f t="shared" ref="BA72" si="186">IF(AV35&gt;0,BA35/AV35*100,0)</f>
        <v>56.815564950661965</v>
      </c>
      <c r="BB72" s="67">
        <f t="shared" ref="BB72" si="187">IF(AV35&gt;0,(BB35/AV35)*100,0)</f>
        <v>79.067890613499955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6.2467350980694514</v>
      </c>
      <c r="BL72" s="67">
        <f t="shared" ref="BL72" si="189">IF(BG35&gt;0,BL35/BG35*100,0)</f>
        <v>46.585808267086485</v>
      </c>
      <c r="BM72" s="67">
        <f t="shared" ref="BM72" si="190">IF(BG35&gt;0,(BM35/BG35)*100,0)</f>
        <v>52.832543365155935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-5.1747164915849932</v>
      </c>
      <c r="BW72" s="67">
        <f t="shared" ref="BW72" si="192">IF(BR35&gt;0,BW35/BR35*100,0)</f>
        <v>47.919248367862934</v>
      </c>
      <c r="BX72" s="67">
        <f t="shared" ref="BX72" si="193">IF(BR35&gt;0,(BX35/BR35)*100,0)</f>
        <v>42.744531876277939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-45.382025976028054</v>
      </c>
      <c r="CH72" s="67">
        <f t="shared" ref="CH72" si="195">IF(CC35&gt;0,CH35/CC35*100,0)</f>
        <v>31.271594134813675</v>
      </c>
      <c r="CI72" s="67">
        <f t="shared" ref="CI72" si="196">IF(CC35&gt;0,(CI35/CC35)*100,0)</f>
        <v>-14.110431841214385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-59.259581776973427</v>
      </c>
      <c r="CS72" s="67">
        <f t="shared" ref="CS72" si="198">IF(CN35&gt;0,CS35/CN35*100,0)</f>
        <v>20.228215846570919</v>
      </c>
      <c r="CT72" s="67">
        <f t="shared" ref="CT72" si="199">IF(CN35&gt;0,(CT35/CN35)*100,0)</f>
        <v>-39.031365930402515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The Marches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The Marches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The Marches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The Marches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The Marches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The Marches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The Marches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The Marches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The Marches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10.432040291018229</v>
      </c>
      <c r="C82" s="18">
        <f t="shared" si="210"/>
        <v>-6.6775464824375463</v>
      </c>
      <c r="D82" s="18">
        <f t="shared" si="210"/>
        <v>3.207430575974124</v>
      </c>
      <c r="E82" s="18">
        <f t="shared" si="210"/>
        <v>4.5179570097548805</v>
      </c>
      <c r="F82" s="18">
        <f t="shared" ref="F82:F107" si="211">IF(AND(F$6-C$6 &lt;&gt; 0,C8&lt;&gt;0,F8&lt;&gt;0),(EXP(LN(F8/C8)/(F$6-C$6))-1)*100,0)</f>
        <v>3.3720505344148943</v>
      </c>
      <c r="H82" s="18">
        <f t="shared" ref="H82:H107" si="212">IF($F$6-$D$6 &lt;&gt; 0,(EXP(LN(1+(H45/100))/($F$6-$D$6))-1)*100,0)</f>
        <v>4.0792762184269638</v>
      </c>
      <c r="I82" s="18">
        <f t="shared" ref="I82:I107" si="213">IF(D8&gt;0,((1+(I8/D8))^(1/($F$6-$D$6))-1)*100,0)</f>
        <v>3.5688084818010557</v>
      </c>
      <c r="J82" s="18">
        <f t="shared" ref="J82:J107" si="214">IF($F$6-$D$6 &lt;&gt; 0,(EXP(LN(1+(J45/100))/($F$6-$D$6))-1)*100,0)</f>
        <v>6.3379981810259611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12.738387944788453</v>
      </c>
      <c r="N82" s="18">
        <f t="shared" si="215"/>
        <v>-3.2061488308877784</v>
      </c>
      <c r="O82" s="18">
        <f t="shared" si="215"/>
        <v>2.4958738426827054</v>
      </c>
      <c r="P82" s="18">
        <f t="shared" si="215"/>
        <v>4.1929193123039443</v>
      </c>
      <c r="Q82" s="18">
        <f t="shared" ref="Q82:Q107" si="216">IF(AND(Q$6-N$6 &lt;&gt; 0,N8&lt;&gt;0,Q8&lt;&gt;0),(EXP(LN(Q8/N8)/(Q$6-N$6))-1)*100,0)</f>
        <v>3.1834653109562128</v>
      </c>
      <c r="S82" s="18">
        <f t="shared" ref="S82:S107" si="217">IF($F$6-$D$6 &lt;&gt; 0,(EXP(LN(1+(S45/100))/($F$6-$D$6))-1)*100,0)</f>
        <v>3.6241382067988992</v>
      </c>
      <c r="T82" s="18">
        <f t="shared" ref="T82:T107" si="218">IF(O8&gt;0,((1+(T8/O8))^(1/($F$6-$D$6))-1)*100,0)</f>
        <v>3.4698336556506781</v>
      </c>
      <c r="U82" s="18">
        <f t="shared" ref="U82:U107" si="219">IF($F$6-$D$6 &lt;&gt; 0,(EXP(LN(1+(U45/100))/($F$6-$D$6))-1)*100,0)</f>
        <v>5.9325458990684865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3.5398493806945819</v>
      </c>
      <c r="Y82" s="18">
        <f t="shared" si="220"/>
        <v>7.7851022089993949</v>
      </c>
      <c r="Z82" s="18">
        <f t="shared" si="220"/>
        <v>-1.4758174239595578</v>
      </c>
      <c r="AA82" s="18">
        <f t="shared" si="220"/>
        <v>1.3632177175054938</v>
      </c>
      <c r="AB82" s="18">
        <f t="shared" ref="AB82:AB107" si="221">IF(AND(AB$6-Y$6 &lt;&gt; 0,Y8&lt;&gt;0,AB8&lt;&gt;0),(EXP(LN(AB8/Y8)/(AB$6-Y$6))-1)*100,0)</f>
        <v>0.85380817867597436</v>
      </c>
      <c r="AD82" s="18">
        <f t="shared" ref="AD82:AD107" si="222">IF($F$6-$D$6 &lt;&gt; 0,(EXP(LN(1+(AD45/100))/($F$6-$D$6))-1)*100,0)</f>
        <v>0.40789732449810767</v>
      </c>
      <c r="AE82" s="18">
        <f t="shared" ref="AE82:AE107" si="223">IF(Z8&gt;0,((1+(AE8/Z8))^(1/($F$6-$D$6))-1)*100,0)</f>
        <v>3.0489811615974638</v>
      </c>
      <c r="AF82" s="18">
        <f t="shared" ref="AF82:AF107" si="224">IF($F$6-$D$6 &lt;&gt; 0,(EXP(LN(1+(AF45/100))/($F$6-$D$6))-1)*100,0)</f>
        <v>3.319613639917085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2.6525993680498905</v>
      </c>
      <c r="AJ82" s="18">
        <f t="shared" si="225"/>
        <v>11.605564548088942</v>
      </c>
      <c r="AK82" s="18">
        <f t="shared" si="225"/>
        <v>-2.2489761530189556</v>
      </c>
      <c r="AL82" s="18">
        <f t="shared" si="225"/>
        <v>0.94330989656703501</v>
      </c>
      <c r="AM82" s="18">
        <f t="shared" ref="AM82:AM107" si="226">IF(AND(AM$6-AJ$6 &lt;&gt; 0,AJ8&lt;&gt;0,AM8&lt;&gt;0),(EXP(LN(AM8/AJ8)/(AM$6-AJ$6))-1)*100,0)</f>
        <v>0.56381480055776034</v>
      </c>
      <c r="AO82" s="18">
        <f t="shared" ref="AO82:AO107" si="227">IF($F$6-$D$6 &lt;&gt; 0,(EXP(LN(1+(AO45/100))/($F$6-$D$6))-1)*100,0)</f>
        <v>-0.1322039601716174</v>
      </c>
      <c r="AP82" s="18">
        <f t="shared" ref="AP82:AP107" si="228">IF(AK8&gt;0,((1+(AP8/AK8))^(1/($F$6-$D$6))-1)*100,0)</f>
        <v>2.737915337163721</v>
      </c>
      <c r="AQ82" s="18">
        <f t="shared" ref="AQ82:AQ107" si="229">IF($F$6-$D$6 &lt;&gt; 0,(EXP(LN(1+(AQ45/100))/($F$6-$D$6))-1)*100,0)</f>
        <v>2.6476191786054315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2.1941321746684839</v>
      </c>
      <c r="AU82" s="18">
        <f t="shared" si="230"/>
        <v>6.6535422891538909</v>
      </c>
      <c r="AV82" s="18">
        <f t="shared" si="230"/>
        <v>-2.9675373091064716</v>
      </c>
      <c r="AW82" s="18">
        <f t="shared" si="230"/>
        <v>0.81883344992847995</v>
      </c>
      <c r="AX82" s="18">
        <f t="shared" ref="AX82:AX107" si="231">IF(AND(AX$6-AU$6 &lt;&gt; 0,AU8&lt;&gt;0,AX8&lt;&gt;0),(EXP(LN(AX8/AU8)/(AX$6-AU$6))-1)*100,0)</f>
        <v>-2.9105703950638162E-2</v>
      </c>
      <c r="AZ82" s="18">
        <f t="shared" ref="AZ82:AZ107" si="232">IF($F$6-$D$6 &lt;&gt; 0,(EXP(LN(1+(AZ45/100))/($F$6-$D$6))-1)*100,0)</f>
        <v>-0.45942847047163449</v>
      </c>
      <c r="BA82" s="18">
        <f t="shared" ref="BA82:BA107" si="233">IF(AV8&gt;0,((1+(BA8/AV8))^(1/($F$6-$D$6))-1)*100,0)</f>
        <v>2.6498051673558232</v>
      </c>
      <c r="BB82" s="18">
        <f t="shared" ref="BB82:BB107" si="234">IF($F$6-$D$6 &lt;&gt; 0,(EXP(LN(1+(BB45/100))/($F$6-$D$6))-1)*100,0)</f>
        <v>2.3345935348411118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7.1622519062168211</v>
      </c>
      <c r="BF82" s="18">
        <f t="shared" si="235"/>
        <v>2.0517881000273075</v>
      </c>
      <c r="BG82" s="18">
        <f t="shared" si="235"/>
        <v>-2.3184298961200556</v>
      </c>
      <c r="BH82" s="18">
        <f t="shared" si="235"/>
        <v>0.75380876400847896</v>
      </c>
      <c r="BI82" s="18">
        <f t="shared" ref="BI82:BI107" si="236">IF(AND(BI$6-BF$6 &lt;&gt; 0,BF8&lt;&gt;0,BI8&lt;&gt;0),(EXP(LN(BI8/BF8)/(BI$6-BF$6))-1)*100,0)</f>
        <v>-0.13664408527304106</v>
      </c>
      <c r="BK82" s="18">
        <f t="shared" ref="BK82:BK107" si="237">IF($F$6-$D$6 &lt;&gt; 0,(EXP(LN(1+(BK45/100))/($F$6-$D$6))-1)*100,0)</f>
        <v>-0.28085971217256533</v>
      </c>
      <c r="BL82" s="18">
        <f t="shared" ref="BL82:BL107" si="238">IF(BG8&gt;0,((1+(BL8/BG8))^(1/($F$6-$D$6))-1)*100,0)</f>
        <v>2.3235896813276646</v>
      </c>
      <c r="BM82" s="18">
        <f t="shared" ref="BM82:BM107" si="239">IF($F$6-$D$6 &lt;&gt; 0,(EXP(LN(1+(BM45/100))/($F$6-$D$6))-1)*100,0)</f>
        <v>2.1211408314050662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4.9973834350321322</v>
      </c>
      <c r="BQ82" s="18">
        <f t="shared" si="240"/>
        <v>-6.3036029250319148</v>
      </c>
      <c r="BR82" s="18">
        <f t="shared" si="240"/>
        <v>-2.377108321451693</v>
      </c>
      <c r="BS82" s="18">
        <f t="shared" si="240"/>
        <v>-1.0634754275630431</v>
      </c>
      <c r="BT82" s="18">
        <f t="shared" ref="BT82:BT107" si="241">IF(AND(BT$6-BQ$6 &lt;&gt; 0,BQ8&lt;&gt;0,BT8&lt;&gt;0),(EXP(LN(BT8/BQ8)/(BT$6-BQ$6))-1)*100,0)</f>
        <v>-1.810401678712481</v>
      </c>
      <c r="BV82" s="18">
        <f t="shared" ref="BV82:BV107" si="242">IF($F$6-$D$6 &lt;&gt; 0,(EXP(LN(1+(BV45/100))/($F$6-$D$6))-1)*100,0)</f>
        <v>-1.5033054600778528</v>
      </c>
      <c r="BW82" s="18">
        <f t="shared" ref="BW82:BW107" si="243">IF(BR8&gt;0,((1+(BW8/BR8))^(1/($F$6-$D$6))-1)*100,0)</f>
        <v>2.3705061814515593</v>
      </c>
      <c r="BX82" s="18">
        <f t="shared" ref="BX82:BX107" si="244">IF($F$6-$D$6 &lt;&gt; 0,(EXP(LN(1+(BX45/100))/($F$6-$D$6))-1)*100,0)</f>
        <v>1.3225772616117792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2.6678228812697657</v>
      </c>
      <c r="CB82" s="18">
        <f t="shared" si="245"/>
        <v>3.9198423841419361</v>
      </c>
      <c r="CC82" s="18">
        <f t="shared" si="245"/>
        <v>-5.3064278348736842</v>
      </c>
      <c r="CD82" s="18">
        <f t="shared" si="245"/>
        <v>-3.2265927525818361</v>
      </c>
      <c r="CE82" s="18">
        <f t="shared" ref="CE82:CE107" si="246">IF(AND(CE$6-CB$6 &lt;&gt; 0,CB8&lt;&gt;0,CE8&lt;&gt;0),(EXP(LN(CE8/CB8)/(CE$6-CB$6))-1)*100,0)</f>
        <v>-3.4524336055730465</v>
      </c>
      <c r="CG82" s="18">
        <f t="shared" ref="CG82:CG107" si="247">IF($F$6-$D$6 &lt;&gt; 0,(EXP(LN(1+(CG45/100))/($F$6-$D$6))-1)*100,0)</f>
        <v>-3.9248978781273314</v>
      </c>
      <c r="CH82" s="18">
        <f t="shared" ref="CH82:CH107" si="248">IF(CC8&gt;0,((1+(CH8/CC8))^(1/($F$6-$D$6))-1)*100,0)</f>
        <v>1.8732036133046526</v>
      </c>
      <c r="CI82" s="18">
        <f t="shared" ref="CI82:CI107" si="249">IF($F$6-$D$6 &lt;&gt; 0,(EXP(LN(1+(CI45/100))/($F$6-$D$6))-1)*100,0)</f>
        <v>-0.92812454626156615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2.7196776716380988</v>
      </c>
      <c r="CM82" s="18">
        <f t="shared" si="250"/>
        <v>10.144158273247195</v>
      </c>
      <c r="CN82" s="18">
        <f t="shared" si="250"/>
        <v>-8.4523483764033074</v>
      </c>
      <c r="CO82" s="18">
        <f t="shared" si="250"/>
        <v>-1.7330263321173156</v>
      </c>
      <c r="CP82" s="18">
        <f t="shared" ref="CP82:CP107" si="251">IF(AND(CP$6-CM$6 &lt;&gt; 0,CM8&lt;&gt;0,CP8&lt;&gt;0),(EXP(LN(CP8/CM8)/(CP$6-CM$6))-1)*100,0)</f>
        <v>-3.1962720116080812</v>
      </c>
      <c r="CR82" s="18">
        <f t="shared" ref="CR82:CR107" si="252">IF($F$6-$D$6 &lt;&gt; 0,(EXP(LN(1+(CR45/100))/($F$6-$D$6))-1)*100,0)</f>
        <v>-4.0258833355915291</v>
      </c>
      <c r="CS82" s="18">
        <f t="shared" ref="CS82:CS107" si="253">IF(CN8&gt;0,((1+(CS8/CN8))^(1/($F$6-$D$6))-1)*100,0)</f>
        <v>1.3690217146579142</v>
      </c>
      <c r="CT82" s="18">
        <f t="shared" ref="CT82:CT107" si="254">IF($F$6-$D$6 &lt;&gt; 0,(EXP(LN(1+(CT45/100))/($F$6-$D$6))-1)*100,0)</f>
        <v>-1.7601937212603835</v>
      </c>
    </row>
    <row r="83" spans="1:98" x14ac:dyDescent="0.2">
      <c r="A83" t="str">
        <f t="shared" si="209"/>
        <v>12 Other managers and proprietors</v>
      </c>
      <c r="B83" s="18">
        <f t="shared" si="210"/>
        <v>9.2120801039116564</v>
      </c>
      <c r="C83" s="18">
        <f t="shared" si="210"/>
        <v>-11.027026783048354</v>
      </c>
      <c r="D83" s="18">
        <f t="shared" si="210"/>
        <v>6.4190922779441051</v>
      </c>
      <c r="E83" s="18">
        <f t="shared" si="210"/>
        <v>5.9092822372615483</v>
      </c>
      <c r="F83" s="18">
        <f t="shared" si="211"/>
        <v>4.9194502652252448</v>
      </c>
      <c r="H83" s="18">
        <f t="shared" si="212"/>
        <v>6.0789469725433198</v>
      </c>
      <c r="I83" s="18">
        <f t="shared" si="213"/>
        <v>4.7103187662383084</v>
      </c>
      <c r="J83" s="18">
        <f t="shared" si="214"/>
        <v>8.5387672679967608</v>
      </c>
      <c r="L83" t="str">
        <f t="shared" ref="L83:L106" si="255">A83</f>
        <v>12 Other managers and proprietors</v>
      </c>
      <c r="M83" s="18">
        <f t="shared" si="215"/>
        <v>9.3368965659973657</v>
      </c>
      <c r="N83" s="18">
        <f t="shared" si="215"/>
        <v>1.7736324673863768</v>
      </c>
      <c r="O83" s="18">
        <f t="shared" si="215"/>
        <v>5.4593403251936401</v>
      </c>
      <c r="P83" s="18">
        <f t="shared" si="215"/>
        <v>5.7580057781488891</v>
      </c>
      <c r="Q83" s="18">
        <f t="shared" si="216"/>
        <v>5.4112749267561489</v>
      </c>
      <c r="S83" s="18">
        <f t="shared" si="217"/>
        <v>5.658356763751593</v>
      </c>
      <c r="T83" s="18">
        <f t="shared" si="218"/>
        <v>4.4214157766129469</v>
      </c>
      <c r="U83" s="18">
        <f t="shared" si="219"/>
        <v>8.0557934301523026</v>
      </c>
      <c r="W83" t="str">
        <f t="shared" ref="W83:W106" si="256">A83</f>
        <v>12 Other managers and proprietors</v>
      </c>
      <c r="X83" s="18">
        <f t="shared" si="220"/>
        <v>1.0732852240961765</v>
      </c>
      <c r="Y83" s="18">
        <f t="shared" si="220"/>
        <v>14.051434137195651</v>
      </c>
      <c r="Z83" s="18">
        <f t="shared" si="220"/>
        <v>1.7443537262180842</v>
      </c>
      <c r="AA83" s="18">
        <f t="shared" si="220"/>
        <v>2.6190973560821895</v>
      </c>
      <c r="AB83" s="18">
        <f t="shared" si="221"/>
        <v>3.0228097010954302</v>
      </c>
      <c r="AD83" s="18">
        <f t="shared" si="222"/>
        <v>2.326683703335064</v>
      </c>
      <c r="AE83" s="18">
        <f t="shared" si="223"/>
        <v>3.9254747044835225</v>
      </c>
      <c r="AF83" s="18">
        <f t="shared" si="224"/>
        <v>5.3767652729806104</v>
      </c>
      <c r="AH83" t="str">
        <f t="shared" ref="AH83:AH106" si="257">L83</f>
        <v>12 Other managers and proprietors</v>
      </c>
      <c r="AI83" s="18">
        <f t="shared" si="225"/>
        <v>0.10820257536192646</v>
      </c>
      <c r="AJ83" s="18">
        <f t="shared" si="225"/>
        <v>19.139502790314022</v>
      </c>
      <c r="AK83" s="18">
        <f t="shared" si="225"/>
        <v>0.18565888167947353</v>
      </c>
      <c r="AL83" s="18">
        <f t="shared" si="225"/>
        <v>2.7739694642966217</v>
      </c>
      <c r="AM83" s="18">
        <f t="shared" si="226"/>
        <v>2.9039819024338609</v>
      </c>
      <c r="AO83" s="18">
        <f t="shared" si="227"/>
        <v>1.9038533889401466</v>
      </c>
      <c r="AP83" s="18">
        <f t="shared" si="228"/>
        <v>3.6759426839747533</v>
      </c>
      <c r="AQ83" s="18">
        <f t="shared" si="229"/>
        <v>4.8867417532946433</v>
      </c>
      <c r="AS83" t="str">
        <f t="shared" ref="AS83:AS106" si="258">W83</f>
        <v>12 Other managers and proprietors</v>
      </c>
      <c r="AT83" s="18">
        <f t="shared" si="230"/>
        <v>7.6526559040779318E-4</v>
      </c>
      <c r="AU83" s="18">
        <f t="shared" si="230"/>
        <v>14.992693529476186</v>
      </c>
      <c r="AV83" s="18">
        <f t="shared" si="230"/>
        <v>1.2300078498444389</v>
      </c>
      <c r="AW83" s="18">
        <f t="shared" si="230"/>
        <v>2.0352820844805386</v>
      </c>
      <c r="AX83" s="18">
        <f t="shared" si="231"/>
        <v>2.5463054972399535</v>
      </c>
      <c r="AZ83" s="18">
        <f t="shared" si="232"/>
        <v>1.7661480807461105</v>
      </c>
      <c r="BA83" s="18">
        <f t="shared" si="233"/>
        <v>3.5698136634135347</v>
      </c>
      <c r="BB83" s="18">
        <f t="shared" si="234"/>
        <v>4.7038831002287562</v>
      </c>
      <c r="BD83" t="str">
        <f t="shared" ref="BD83:BD106" si="259">AH83</f>
        <v>12 Other managers and proprietors</v>
      </c>
      <c r="BE83" s="18">
        <f t="shared" si="235"/>
        <v>1.987424275087557</v>
      </c>
      <c r="BF83" s="18">
        <f t="shared" si="235"/>
        <v>-2.0767077268448619</v>
      </c>
      <c r="BG83" s="18">
        <f t="shared" si="235"/>
        <v>-8.6884588669289275E-2</v>
      </c>
      <c r="BH83" s="18">
        <f t="shared" si="235"/>
        <v>0.60561688287921189</v>
      </c>
      <c r="BI83" s="18">
        <f t="shared" si="236"/>
        <v>0.21928492829494939</v>
      </c>
      <c r="BK83" s="18">
        <f t="shared" si="237"/>
        <v>0.37425138934306101</v>
      </c>
      <c r="BL83" s="18">
        <f t="shared" si="238"/>
        <v>2.6166967129841234</v>
      </c>
      <c r="BM83" s="18">
        <f t="shared" si="239"/>
        <v>2.8795539670749548</v>
      </c>
      <c r="BO83" t="str">
        <f t="shared" ref="BO83:BO106" si="260">AS83</f>
        <v>12 Other managers and proprietors</v>
      </c>
      <c r="BP83" s="18">
        <f t="shared" si="240"/>
        <v>1.8985627889965828</v>
      </c>
      <c r="BQ83" s="18">
        <f t="shared" si="240"/>
        <v>-2.4839305924153843</v>
      </c>
      <c r="BR83" s="18">
        <f t="shared" si="240"/>
        <v>1.1559905845133667</v>
      </c>
      <c r="BS83" s="18">
        <f t="shared" si="240"/>
        <v>-0.24343202262615549</v>
      </c>
      <c r="BT83" s="18">
        <f t="shared" si="241"/>
        <v>4.9650546950030794E-2</v>
      </c>
      <c r="BV83" s="18">
        <f t="shared" si="242"/>
        <v>0.22087773059502602</v>
      </c>
      <c r="BW83" s="18">
        <f t="shared" si="243"/>
        <v>3.1867856928876392</v>
      </c>
      <c r="BX83" s="18">
        <f t="shared" si="244"/>
        <v>3.3299775583337965</v>
      </c>
      <c r="BZ83" t="str">
        <f t="shared" ref="BZ83:BZ106" si="261">BD83</f>
        <v>12 Other managers and proprietors</v>
      </c>
      <c r="CA83" s="18">
        <f t="shared" si="245"/>
        <v>0.27327935078760301</v>
      </c>
      <c r="CB83" s="18">
        <f t="shared" si="245"/>
        <v>1.0160280948531275</v>
      </c>
      <c r="CC83" s="18">
        <f t="shared" si="245"/>
        <v>-2.0688166497596083</v>
      </c>
      <c r="CD83" s="18">
        <f t="shared" si="245"/>
        <v>-3.098049673519665</v>
      </c>
      <c r="CE83" s="18">
        <f t="shared" si="246"/>
        <v>-2.5245990975899191</v>
      </c>
      <c r="CG83" s="18">
        <f t="shared" si="247"/>
        <v>-2.7561795353778784</v>
      </c>
      <c r="CH83" s="18">
        <f t="shared" si="248"/>
        <v>2.3134045150174032</v>
      </c>
      <c r="CI83" s="18">
        <f t="shared" si="249"/>
        <v>0.43203401558185028</v>
      </c>
      <c r="CK83" t="str">
        <f t="shared" ref="CK83:CK106" si="262">BO83</f>
        <v>12 Other managers and proprietors</v>
      </c>
      <c r="CL83" s="18">
        <f t="shared" si="250"/>
        <v>-1.8614844397726538</v>
      </c>
      <c r="CM83" s="18">
        <f t="shared" si="250"/>
        <v>3.1478088994212117</v>
      </c>
      <c r="CN83" s="18">
        <f t="shared" si="250"/>
        <v>-6.3561621748481345</v>
      </c>
      <c r="CO83" s="18">
        <f t="shared" si="250"/>
        <v>-2.7003338094727658</v>
      </c>
      <c r="CP83" s="18">
        <f t="shared" si="251"/>
        <v>-3.506491928460953</v>
      </c>
      <c r="CR83" s="18">
        <f t="shared" si="252"/>
        <v>-3.9345322729142373</v>
      </c>
      <c r="CS83" s="18">
        <f t="shared" si="253"/>
        <v>1.5551568518458847</v>
      </c>
      <c r="CT83" s="18">
        <f t="shared" si="254"/>
        <v>-1.4102594603293883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10.353066835046597</v>
      </c>
      <c r="C84" s="18">
        <f t="shared" si="210"/>
        <v>-8.8911283904878573</v>
      </c>
      <c r="D84" s="18">
        <f t="shared" si="210"/>
        <v>7.3390921317603608</v>
      </c>
      <c r="E84" s="18">
        <f t="shared" si="210"/>
        <v>3.6927418086297958</v>
      </c>
      <c r="F84" s="18">
        <f t="shared" si="211"/>
        <v>3.974565662826901</v>
      </c>
      <c r="H84" s="18">
        <f t="shared" si="212"/>
        <v>4.8942168055975177</v>
      </c>
      <c r="I84" s="18">
        <f t="shared" si="213"/>
        <v>3.0776681697206376</v>
      </c>
      <c r="J84" s="18">
        <f t="shared" si="214"/>
        <v>6.641063239027889</v>
      </c>
      <c r="L84" t="str">
        <f t="shared" si="255"/>
        <v>21 Science, research, engineering and technology professionals</v>
      </c>
      <c r="M84" s="18">
        <f t="shared" si="215"/>
        <v>11.087969585250512</v>
      </c>
      <c r="N84" s="18">
        <f t="shared" si="215"/>
        <v>-4.9991647395839056</v>
      </c>
      <c r="O84" s="18">
        <f t="shared" si="215"/>
        <v>8.6331051194268316</v>
      </c>
      <c r="P84" s="18">
        <f t="shared" si="215"/>
        <v>4.1337964664595717</v>
      </c>
      <c r="Q84" s="18">
        <f t="shared" si="216"/>
        <v>4.9158160947424312</v>
      </c>
      <c r="S84" s="18">
        <f t="shared" si="217"/>
        <v>5.6124698490934932</v>
      </c>
      <c r="T84" s="18">
        <f t="shared" si="218"/>
        <v>3.3923396974345321</v>
      </c>
      <c r="U84" s="18">
        <f t="shared" si="219"/>
        <v>7.3999585122819234</v>
      </c>
      <c r="W84" t="str">
        <f t="shared" si="256"/>
        <v>21 Science, research, engineering and technology professionals</v>
      </c>
      <c r="X84" s="18">
        <f t="shared" si="220"/>
        <v>1.5066673699024813</v>
      </c>
      <c r="Y84" s="18">
        <f t="shared" si="220"/>
        <v>10.664894286791537</v>
      </c>
      <c r="Z84" s="18">
        <f t="shared" si="220"/>
        <v>2.9846186294776755</v>
      </c>
      <c r="AA84" s="18">
        <f t="shared" si="220"/>
        <v>0.73571153775691123</v>
      </c>
      <c r="AB84" s="18">
        <f t="shared" si="221"/>
        <v>2.0308824141209048</v>
      </c>
      <c r="AD84" s="18">
        <f t="shared" si="222"/>
        <v>1.4798369149626511</v>
      </c>
      <c r="AE84" s="18">
        <f t="shared" si="223"/>
        <v>2.5642887523822155</v>
      </c>
      <c r="AF84" s="18">
        <f t="shared" si="224"/>
        <v>3.6352724391319313</v>
      </c>
      <c r="AH84" t="str">
        <f t="shared" si="257"/>
        <v>21 Science, research, engineering and technology professionals</v>
      </c>
      <c r="AI84" s="18">
        <f t="shared" si="225"/>
        <v>-0.12614762923321976</v>
      </c>
      <c r="AJ84" s="18">
        <f t="shared" si="225"/>
        <v>15.005013386236143</v>
      </c>
      <c r="AK84" s="18">
        <f t="shared" si="225"/>
        <v>2.8523191932616543</v>
      </c>
      <c r="AL84" s="18">
        <f t="shared" si="225"/>
        <v>1.1442764169741437</v>
      </c>
      <c r="AM84" s="18">
        <f t="shared" si="226"/>
        <v>2.4943725172083431</v>
      </c>
      <c r="AO84" s="18">
        <f t="shared" si="227"/>
        <v>1.7104488483304703</v>
      </c>
      <c r="AP84" s="18">
        <f t="shared" si="228"/>
        <v>2.520260746120373</v>
      </c>
      <c r="AQ84" s="18">
        <f t="shared" si="229"/>
        <v>3.7706604152064616</v>
      </c>
      <c r="AS84" t="str">
        <f t="shared" si="258"/>
        <v>21 Science, research, engineering and technology professionals</v>
      </c>
      <c r="AT84" s="18">
        <f t="shared" si="230"/>
        <v>1.4959295925396798</v>
      </c>
      <c r="AU84" s="18">
        <f t="shared" si="230"/>
        <v>10.369201358749613</v>
      </c>
      <c r="AV84" s="18">
        <f t="shared" si="230"/>
        <v>1.3662239123020559</v>
      </c>
      <c r="AW84" s="18">
        <f t="shared" si="230"/>
        <v>0.32079489135936612</v>
      </c>
      <c r="AX84" s="18">
        <f t="shared" si="231"/>
        <v>1.2485921337952011</v>
      </c>
      <c r="AZ84" s="18">
        <f t="shared" si="232"/>
        <v>0.66806771678074028</v>
      </c>
      <c r="BA84" s="18">
        <f t="shared" si="233"/>
        <v>2.1732513863443881</v>
      </c>
      <c r="BB84" s="18">
        <f t="shared" si="234"/>
        <v>2.6739351428848313</v>
      </c>
      <c r="BD84" t="str">
        <f t="shared" si="259"/>
        <v>21 Science, research, engineering and technology professionals</v>
      </c>
      <c r="BE84" s="18">
        <f t="shared" si="235"/>
        <v>6.5457386261982498</v>
      </c>
      <c r="BF84" s="18">
        <f t="shared" si="235"/>
        <v>7.4545423176378467</v>
      </c>
      <c r="BG84" s="18">
        <f t="shared" si="235"/>
        <v>3.0612896414536461</v>
      </c>
      <c r="BH84" s="18">
        <f t="shared" si="235"/>
        <v>0.77196711296068088</v>
      </c>
      <c r="BI84" s="18">
        <f t="shared" si="236"/>
        <v>1.8899268113082401</v>
      </c>
      <c r="BK84" s="18">
        <f t="shared" si="237"/>
        <v>1.5293677484620405</v>
      </c>
      <c r="BL84" s="18">
        <f t="shared" si="238"/>
        <v>2.0570377607620038</v>
      </c>
      <c r="BM84" s="18">
        <f t="shared" si="239"/>
        <v>3.2380926072533844</v>
      </c>
      <c r="BO84" t="str">
        <f t="shared" si="260"/>
        <v>21 Science, research, engineering and technology professionals</v>
      </c>
      <c r="BP84" s="18">
        <f t="shared" si="240"/>
        <v>5.4797585652250902</v>
      </c>
      <c r="BQ84" s="18">
        <f t="shared" si="240"/>
        <v>1.1133918158582778</v>
      </c>
      <c r="BR84" s="18">
        <f t="shared" si="240"/>
        <v>3.5416201834064909</v>
      </c>
      <c r="BS84" s="18">
        <f t="shared" si="240"/>
        <v>-0.45797221691749046</v>
      </c>
      <c r="BT84" s="18">
        <f t="shared" si="241"/>
        <v>0.87371572300651845</v>
      </c>
      <c r="BV84" s="18">
        <f t="shared" si="242"/>
        <v>0.85775753158345847</v>
      </c>
      <c r="BW84" s="18">
        <f t="shared" si="243"/>
        <v>2.2672103936719257</v>
      </c>
      <c r="BX84" s="18">
        <f t="shared" si="244"/>
        <v>2.904410976802807</v>
      </c>
      <c r="BZ84" t="str">
        <f t="shared" si="261"/>
        <v>21 Science, research, engineering and technology professionals</v>
      </c>
      <c r="CA84" s="18">
        <f t="shared" si="245"/>
        <v>2.2479474570622049</v>
      </c>
      <c r="CB84" s="18">
        <f t="shared" si="245"/>
        <v>8.3015456467920181</v>
      </c>
      <c r="CC84" s="18">
        <f t="shared" si="245"/>
        <v>0.64086085499752699</v>
      </c>
      <c r="CD84" s="18">
        <f t="shared" si="245"/>
        <v>-3.1505215383230034</v>
      </c>
      <c r="CE84" s="18">
        <f t="shared" si="246"/>
        <v>-1.2942501586888699</v>
      </c>
      <c r="CG84" s="18">
        <f t="shared" si="247"/>
        <v>-1.902869165191845</v>
      </c>
      <c r="CH84" s="18">
        <f t="shared" si="248"/>
        <v>1.7295010330417915</v>
      </c>
      <c r="CI84" s="18">
        <f t="shared" si="249"/>
        <v>0.28067844641366246</v>
      </c>
      <c r="CK84" t="str">
        <f t="shared" si="262"/>
        <v>21 Science, research, engineering and technology professionals</v>
      </c>
      <c r="CL84" s="18">
        <f t="shared" si="250"/>
        <v>4.5073169210575248</v>
      </c>
      <c r="CM84" s="18">
        <f t="shared" si="250"/>
        <v>15.292408380732025</v>
      </c>
      <c r="CN84" s="18">
        <f t="shared" si="250"/>
        <v>-2.0578659299257174</v>
      </c>
      <c r="CO84" s="18">
        <f t="shared" si="250"/>
        <v>-2.254307613038764</v>
      </c>
      <c r="CP84" s="18">
        <f t="shared" si="251"/>
        <v>-1.1784753899470646</v>
      </c>
      <c r="CR84" s="18">
        <f t="shared" si="252"/>
        <v>-2.1888708690010916</v>
      </c>
      <c r="CS84" s="18">
        <f t="shared" si="253"/>
        <v>1.566656669118327</v>
      </c>
      <c r="CT84" s="18">
        <f t="shared" si="254"/>
        <v>-0.13385932292330205</v>
      </c>
    </row>
    <row r="85" spans="1:98" x14ac:dyDescent="0.2">
      <c r="A85" t="str">
        <f t="shared" si="209"/>
        <v>22 Health professionals</v>
      </c>
      <c r="B85" s="18">
        <f t="shared" si="210"/>
        <v>13.727981558004299</v>
      </c>
      <c r="C85" s="18">
        <f t="shared" si="210"/>
        <v>-1.9808678219934706</v>
      </c>
      <c r="D85" s="18">
        <f t="shared" si="210"/>
        <v>5.4895137111492964</v>
      </c>
      <c r="E85" s="18">
        <f t="shared" si="210"/>
        <v>4.024346695478509</v>
      </c>
      <c r="F85" s="18">
        <f t="shared" si="211"/>
        <v>4.0924437931882052</v>
      </c>
      <c r="H85" s="18">
        <f t="shared" si="212"/>
        <v>4.5104605146920385</v>
      </c>
      <c r="I85" s="18">
        <f t="shared" si="213"/>
        <v>3.609052457638362</v>
      </c>
      <c r="J85" s="18">
        <f t="shared" si="214"/>
        <v>6.6864520166344255</v>
      </c>
      <c r="L85" t="str">
        <f t="shared" si="255"/>
        <v>22 Health professionals</v>
      </c>
      <c r="M85" s="18">
        <f t="shared" si="215"/>
        <v>13.81436929558253</v>
      </c>
      <c r="N85" s="18">
        <f t="shared" si="215"/>
        <v>-0.79565442008683318</v>
      </c>
      <c r="O85" s="18">
        <f t="shared" si="215"/>
        <v>3.4083921263275085</v>
      </c>
      <c r="P85" s="18">
        <f t="shared" si="215"/>
        <v>3.5558573798307958</v>
      </c>
      <c r="Q85" s="18">
        <f t="shared" si="216"/>
        <v>3.2323988752170907</v>
      </c>
      <c r="S85" s="18">
        <f t="shared" si="217"/>
        <v>3.5066789443022328</v>
      </c>
      <c r="T85" s="18">
        <f t="shared" si="218"/>
        <v>3.4404146202884567</v>
      </c>
      <c r="U85" s="18">
        <f t="shared" si="219"/>
        <v>5.8250609488108784</v>
      </c>
      <c r="W85" t="str">
        <f t="shared" si="256"/>
        <v>22 Health professionals</v>
      </c>
      <c r="X85" s="18">
        <f t="shared" si="220"/>
        <v>3.9737800453165661</v>
      </c>
      <c r="Y85" s="18">
        <f t="shared" si="220"/>
        <v>6.5131256877825949</v>
      </c>
      <c r="Z85" s="18">
        <f t="shared" si="220"/>
        <v>-0.45469219791084425</v>
      </c>
      <c r="AA85" s="18">
        <f t="shared" si="220"/>
        <v>0.27467592649499384</v>
      </c>
      <c r="AB85" s="18">
        <f t="shared" si="221"/>
        <v>0.42428205258646656</v>
      </c>
      <c r="AD85" s="18">
        <f t="shared" si="222"/>
        <v>3.0961357354319929E-2</v>
      </c>
      <c r="AE85" s="18">
        <f t="shared" si="223"/>
        <v>3.0796124480582776</v>
      </c>
      <c r="AF85" s="18">
        <f t="shared" si="224"/>
        <v>3.0998773656564227</v>
      </c>
      <c r="AH85" t="str">
        <f t="shared" si="257"/>
        <v>22 Health professionals</v>
      </c>
      <c r="AI85" s="18">
        <f t="shared" si="225"/>
        <v>-4.8117333561297109</v>
      </c>
      <c r="AJ85" s="18">
        <f t="shared" si="225"/>
        <v>-1.637597733715368</v>
      </c>
      <c r="AK85" s="18">
        <f t="shared" si="225"/>
        <v>-11.817686050925147</v>
      </c>
      <c r="AL85" s="18">
        <f t="shared" si="225"/>
        <v>-9.0411790410352406</v>
      </c>
      <c r="AM85" s="18">
        <f t="shared" si="226"/>
        <v>-9.4764555996670108</v>
      </c>
      <c r="AO85" s="18">
        <f t="shared" si="227"/>
        <v>-9.9762613460594896</v>
      </c>
      <c r="AP85" s="18">
        <f t="shared" si="228"/>
        <v>1.1270574944679534</v>
      </c>
      <c r="AQ85" s="18">
        <f t="shared" si="229"/>
        <v>-6.0879929908289725</v>
      </c>
      <c r="AS85" t="str">
        <f t="shared" si="258"/>
        <v>22 Health professionals</v>
      </c>
      <c r="AT85" s="18">
        <f t="shared" si="230"/>
        <v>2.7347040642107023</v>
      </c>
      <c r="AU85" s="18">
        <f t="shared" si="230"/>
        <v>14.604579072009249</v>
      </c>
      <c r="AV85" s="18">
        <f t="shared" si="230"/>
        <v>-0.19718002192395945</v>
      </c>
      <c r="AW85" s="18">
        <f t="shared" si="230"/>
        <v>0.6195734322482771</v>
      </c>
      <c r="AX85" s="18">
        <f t="shared" si="231"/>
        <v>1.1832901192959433</v>
      </c>
      <c r="AZ85" s="18">
        <f t="shared" si="232"/>
        <v>0.34658229797304152</v>
      </c>
      <c r="BA85" s="18">
        <f t="shared" si="233"/>
        <v>2.8239938697537603</v>
      </c>
      <c r="BB85" s="18">
        <f t="shared" si="234"/>
        <v>3.0606083870470924</v>
      </c>
      <c r="BD85" t="str">
        <f t="shared" si="259"/>
        <v>22 Health professionals</v>
      </c>
      <c r="BE85" s="18">
        <f t="shared" si="235"/>
        <v>8.4765778411998163</v>
      </c>
      <c r="BF85" s="18">
        <f t="shared" si="235"/>
        <v>-8.2825666937511038</v>
      </c>
      <c r="BG85" s="18">
        <f t="shared" si="235"/>
        <v>0.58084598654777331</v>
      </c>
      <c r="BH85" s="18">
        <f t="shared" si="235"/>
        <v>-0.56024927167788174</v>
      </c>
      <c r="BI85" s="18">
        <f t="shared" si="236"/>
        <v>-0.7079936375488427</v>
      </c>
      <c r="BK85" s="18">
        <f t="shared" si="237"/>
        <v>-0.18132990781793978</v>
      </c>
      <c r="BL85" s="18">
        <f t="shared" si="238"/>
        <v>3.0330765596273013</v>
      </c>
      <c r="BM85" s="18">
        <f t="shared" si="239"/>
        <v>2.914282803451318</v>
      </c>
      <c r="BO85" t="str">
        <f t="shared" si="260"/>
        <v>22 Health professionals</v>
      </c>
      <c r="BP85" s="18">
        <f t="shared" si="240"/>
        <v>6.0259145175611151</v>
      </c>
      <c r="BQ85" s="18">
        <f t="shared" si="240"/>
        <v>-16.54688504375844</v>
      </c>
      <c r="BR85" s="18">
        <f t="shared" si="240"/>
        <v>0.17403987672037768</v>
      </c>
      <c r="BS85" s="18">
        <f t="shared" si="240"/>
        <v>-2.0241383427516024</v>
      </c>
      <c r="BT85" s="18">
        <f t="shared" si="241"/>
        <v>-2.3267613771365547</v>
      </c>
      <c r="BV85" s="18">
        <f t="shared" si="242"/>
        <v>-1.2968247659489451</v>
      </c>
      <c r="BW85" s="18">
        <f t="shared" si="243"/>
        <v>2.7313505975682606</v>
      </c>
      <c r="BX85" s="18">
        <f t="shared" si="244"/>
        <v>1.8696269623517781</v>
      </c>
      <c r="BZ85" t="str">
        <f t="shared" si="261"/>
        <v>22 Health professionals</v>
      </c>
      <c r="CA85" s="18">
        <f t="shared" si="245"/>
        <v>5.3134922663922168</v>
      </c>
      <c r="CB85" s="18">
        <f t="shared" si="245"/>
        <v>-23.353001082372781</v>
      </c>
      <c r="CC85" s="18">
        <f t="shared" si="245"/>
        <v>-4.1296213389450331</v>
      </c>
      <c r="CD85" s="18">
        <f t="shared" si="245"/>
        <v>-6.9329057251870996</v>
      </c>
      <c r="CE85" s="18">
        <f t="shared" si="246"/>
        <v>-7.1985136370568803</v>
      </c>
      <c r="CG85" s="18">
        <f t="shared" si="247"/>
        <v>-6.0077056878476203</v>
      </c>
      <c r="CH85" s="18">
        <f t="shared" si="248"/>
        <v>1.7403622950852737</v>
      </c>
      <c r="CI85" s="18">
        <f t="shared" si="249"/>
        <v>-2.4416016412995956</v>
      </c>
      <c r="CK85" t="str">
        <f t="shared" si="262"/>
        <v>22 Health professionals</v>
      </c>
      <c r="CL85" s="18">
        <f t="shared" si="250"/>
        <v>5.8386604771685668</v>
      </c>
      <c r="CM85" s="18">
        <f t="shared" si="250"/>
        <v>25.849896433374163</v>
      </c>
      <c r="CN85" s="18">
        <f t="shared" si="250"/>
        <v>-8.0907100792094617</v>
      </c>
      <c r="CO85" s="18">
        <f t="shared" si="250"/>
        <v>-1.4049819193030388</v>
      </c>
      <c r="CP85" s="18">
        <f t="shared" si="251"/>
        <v>-2.0622828716747033</v>
      </c>
      <c r="CR85" s="18">
        <f t="shared" si="252"/>
        <v>-3.6859191835324601</v>
      </c>
      <c r="CS85" s="18">
        <f t="shared" si="253"/>
        <v>1.7168227649292156</v>
      </c>
      <c r="CT85" s="18">
        <f t="shared" si="254"/>
        <v>-0.99887545979239212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4.5911859306161817</v>
      </c>
      <c r="C86" s="18">
        <f t="shared" si="210"/>
        <v>3.644363594194111</v>
      </c>
      <c r="D86" s="18">
        <f t="shared" si="210"/>
        <v>2.9043905011335358</v>
      </c>
      <c r="E86" s="18">
        <f t="shared" si="210"/>
        <v>2.5352400122797381</v>
      </c>
      <c r="F86" s="18">
        <f t="shared" si="211"/>
        <v>2.7195057376232734</v>
      </c>
      <c r="H86" s="18">
        <f t="shared" si="212"/>
        <v>2.6581428002360852</v>
      </c>
      <c r="I86" s="18">
        <f t="shared" si="213"/>
        <v>3.2331479357112336</v>
      </c>
      <c r="J86" s="18">
        <f t="shared" si="214"/>
        <v>5.0502191322616463</v>
      </c>
      <c r="L86" t="str">
        <f t="shared" si="255"/>
        <v>23 Teaching and other educational professionals</v>
      </c>
      <c r="M86" s="18">
        <f t="shared" si="215"/>
        <v>5.5980338941809871</v>
      </c>
      <c r="N86" s="18">
        <f t="shared" si="215"/>
        <v>4.8001512189974838</v>
      </c>
      <c r="O86" s="18">
        <f t="shared" si="215"/>
        <v>2.6235057848030596</v>
      </c>
      <c r="P86" s="18">
        <f t="shared" si="215"/>
        <v>2.3935584701265</v>
      </c>
      <c r="Q86" s="18">
        <f t="shared" si="216"/>
        <v>2.614245589485753</v>
      </c>
      <c r="S86" s="18">
        <f t="shared" si="217"/>
        <v>2.4701502690080757</v>
      </c>
      <c r="T86" s="18">
        <f t="shared" si="218"/>
        <v>3.26644615666416</v>
      </c>
      <c r="U86" s="18">
        <f t="shared" si="219"/>
        <v>4.9411289906374334</v>
      </c>
      <c r="W86" t="str">
        <f t="shared" si="256"/>
        <v>23 Teaching and other educational professionals</v>
      </c>
      <c r="X86" s="18">
        <f t="shared" si="220"/>
        <v>-6.6982762283601671</v>
      </c>
      <c r="Y86" s="18">
        <f t="shared" si="220"/>
        <v>12.996444000741691</v>
      </c>
      <c r="Z86" s="18">
        <f t="shared" si="220"/>
        <v>-5.0140927670205286</v>
      </c>
      <c r="AA86" s="18">
        <f t="shared" si="220"/>
        <v>-3.1281943098821041</v>
      </c>
      <c r="AB86" s="18">
        <f t="shared" si="221"/>
        <v>-2.7905664024011401</v>
      </c>
      <c r="AD86" s="18">
        <f t="shared" si="222"/>
        <v>-3.7609512347283269</v>
      </c>
      <c r="AE86" s="18">
        <f t="shared" si="223"/>
        <v>2.2321192822751579</v>
      </c>
      <c r="AF86" s="18">
        <f t="shared" si="224"/>
        <v>-0.30482079678098017</v>
      </c>
      <c r="AH86" t="str">
        <f t="shared" si="257"/>
        <v>23 Teaching and other educational professionals</v>
      </c>
      <c r="AI86" s="18">
        <f t="shared" si="225"/>
        <v>-16.546803220930329</v>
      </c>
      <c r="AJ86" s="18">
        <f t="shared" si="225"/>
        <v>-0.47108980615285789</v>
      </c>
      <c r="AK86" s="18">
        <f t="shared" si="225"/>
        <v>-11.294067954739617</v>
      </c>
      <c r="AL86" s="18">
        <f t="shared" si="225"/>
        <v>0.38637833731083315</v>
      </c>
      <c r="AM86" s="18">
        <f t="shared" si="226"/>
        <v>-3.4718957844795728</v>
      </c>
      <c r="AO86" s="18">
        <f t="shared" si="227"/>
        <v>-3.6687020203266751</v>
      </c>
      <c r="AP86" s="18">
        <f t="shared" si="228"/>
        <v>1.0816969046590019</v>
      </c>
      <c r="AQ86" s="18">
        <f t="shared" si="229"/>
        <v>-1.9348272268381872</v>
      </c>
      <c r="AS86" t="str">
        <f t="shared" si="258"/>
        <v>23 Teaching and other educational professionals</v>
      </c>
      <c r="AT86" s="18">
        <f t="shared" si="230"/>
        <v>-5.1040469238234571</v>
      </c>
      <c r="AU86" s="18">
        <f t="shared" si="230"/>
        <v>17.067485919572832</v>
      </c>
      <c r="AV86" s="18">
        <f t="shared" si="230"/>
        <v>-5.260376531192323</v>
      </c>
      <c r="AW86" s="18">
        <f t="shared" si="230"/>
        <v>-1.3541691184947746</v>
      </c>
      <c r="AX86" s="18">
        <f t="shared" si="231"/>
        <v>-1.5439020392005509</v>
      </c>
      <c r="AZ86" s="18">
        <f t="shared" si="232"/>
        <v>-2.6738132003734094</v>
      </c>
      <c r="BA86" s="18">
        <f t="shared" si="233"/>
        <v>2.1557320623931897</v>
      </c>
      <c r="BB86" s="18">
        <f t="shared" si="234"/>
        <v>0.28093321274520466</v>
      </c>
      <c r="BD86" t="str">
        <f t="shared" si="259"/>
        <v>23 Teaching and other educational professionals</v>
      </c>
      <c r="BE86" s="18">
        <f t="shared" si="235"/>
        <v>0.49283755847115973</v>
      </c>
      <c r="BF86" s="18">
        <f t="shared" si="235"/>
        <v>8.7559356756571347</v>
      </c>
      <c r="BG86" s="18">
        <f t="shared" si="235"/>
        <v>-2.0855066682458068</v>
      </c>
      <c r="BH86" s="18">
        <f t="shared" si="235"/>
        <v>0.19411750984403842</v>
      </c>
      <c r="BI86" s="18">
        <f t="shared" si="236"/>
        <v>-1.2805605516730267E-2</v>
      </c>
      <c r="BK86" s="18">
        <f t="shared" si="237"/>
        <v>-0.57159409243802139</v>
      </c>
      <c r="BL86" s="18">
        <f t="shared" si="238"/>
        <v>2.2869211736670669</v>
      </c>
      <c r="BM86" s="18">
        <f t="shared" si="239"/>
        <v>1.8752925969857559</v>
      </c>
      <c r="BO86" t="str">
        <f t="shared" si="260"/>
        <v>23 Teaching and other educational professionals</v>
      </c>
      <c r="BP86" s="18">
        <f t="shared" si="240"/>
        <v>-0.40474924741252805</v>
      </c>
      <c r="BQ86" s="18">
        <f t="shared" si="240"/>
        <v>-8.461258758505263</v>
      </c>
      <c r="BR86" s="18">
        <f t="shared" si="240"/>
        <v>-1.9237881796411505</v>
      </c>
      <c r="BS86" s="18">
        <f t="shared" si="240"/>
        <v>-2.2536990605709573</v>
      </c>
      <c r="BT86" s="18">
        <f t="shared" si="241"/>
        <v>-2.5511616560199735</v>
      </c>
      <c r="BV86" s="18">
        <f t="shared" si="242"/>
        <v>-2.1438522584546482</v>
      </c>
      <c r="BW86" s="18">
        <f t="shared" si="243"/>
        <v>2.4735202896708053</v>
      </c>
      <c r="BX86" s="18">
        <f t="shared" si="244"/>
        <v>1.0243193954054819</v>
      </c>
      <c r="BZ86" t="str">
        <f t="shared" si="261"/>
        <v>23 Teaching and other educational professionals</v>
      </c>
      <c r="CA86" s="18">
        <f t="shared" si="245"/>
        <v>-1.1340118430789858</v>
      </c>
      <c r="CB86" s="18">
        <f t="shared" si="245"/>
        <v>2.1508582446372548</v>
      </c>
      <c r="CC86" s="18">
        <f t="shared" si="245"/>
        <v>-4.4405218358244074</v>
      </c>
      <c r="CD86" s="18">
        <f t="shared" si="245"/>
        <v>-5.1183981806686596</v>
      </c>
      <c r="CE86" s="18">
        <f t="shared" si="246"/>
        <v>-4.4673259612712402</v>
      </c>
      <c r="CG86" s="18">
        <f t="shared" si="247"/>
        <v>-4.8929753899791599</v>
      </c>
      <c r="CH86" s="18">
        <f t="shared" si="248"/>
        <v>1.9369844467991726</v>
      </c>
      <c r="CI86" s="18">
        <f t="shared" si="249"/>
        <v>-1.4386836539755143</v>
      </c>
      <c r="CK86" t="str">
        <f t="shared" si="262"/>
        <v>23 Teaching and other educational professionals</v>
      </c>
      <c r="CL86" s="18">
        <f t="shared" si="250"/>
        <v>1.5337167622852643</v>
      </c>
      <c r="CM86" s="18">
        <f t="shared" si="250"/>
        <v>43.818107080262749</v>
      </c>
      <c r="CN86" s="18">
        <f t="shared" si="250"/>
        <v>-7.1032117968198305</v>
      </c>
      <c r="CO86" s="18">
        <f t="shared" si="250"/>
        <v>-0.51976998437183175</v>
      </c>
      <c r="CP86" s="18">
        <f t="shared" si="251"/>
        <v>-0.35648150210219054</v>
      </c>
      <c r="CR86" s="18">
        <f t="shared" si="252"/>
        <v>-2.7645219931415221</v>
      </c>
      <c r="CS86" s="18">
        <f t="shared" si="253"/>
        <v>1.8616558447843268</v>
      </c>
      <c r="CT86" s="18">
        <f t="shared" si="254"/>
        <v>-0.16555874135717463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11.759856689708226</v>
      </c>
      <c r="C87" s="18">
        <f t="shared" si="210"/>
        <v>0.69682557718973026</v>
      </c>
      <c r="D87" s="18">
        <f t="shared" si="210"/>
        <v>5.5237492024768464</v>
      </c>
      <c r="E87" s="18">
        <f t="shared" si="210"/>
        <v>4.450780212137917</v>
      </c>
      <c r="F87" s="18">
        <f t="shared" si="211"/>
        <v>4.5454732864663505</v>
      </c>
      <c r="H87" s="18">
        <f t="shared" si="212"/>
        <v>4.8072188108737146</v>
      </c>
      <c r="I87" s="18">
        <f t="shared" si="213"/>
        <v>3.6375717862608736</v>
      </c>
      <c r="J87" s="18">
        <f t="shared" si="214"/>
        <v>6.9284030120151163</v>
      </c>
      <c r="L87" t="str">
        <f t="shared" si="255"/>
        <v>24 Business, media and public service professionals</v>
      </c>
      <c r="M87" s="18">
        <f t="shared" si="215"/>
        <v>12.588580698819518</v>
      </c>
      <c r="N87" s="18">
        <f t="shared" si="215"/>
        <v>-8.8566713066040581E-2</v>
      </c>
      <c r="O87" s="18">
        <f t="shared" si="215"/>
        <v>4.1659531209761624</v>
      </c>
      <c r="P87" s="18">
        <f t="shared" si="215"/>
        <v>3.4423968769579316</v>
      </c>
      <c r="Q87" s="18">
        <f t="shared" si="216"/>
        <v>3.4431813838189163</v>
      </c>
      <c r="S87" s="18">
        <f t="shared" si="217"/>
        <v>3.6830221208944636</v>
      </c>
      <c r="T87" s="18">
        <f t="shared" si="218"/>
        <v>3.3704787347480725</v>
      </c>
      <c r="U87" s="18">
        <f t="shared" si="219"/>
        <v>5.9049240055039309</v>
      </c>
      <c r="W87" t="str">
        <f t="shared" si="256"/>
        <v>24 Business, media and public service professionals</v>
      </c>
      <c r="X87" s="18">
        <f t="shared" si="220"/>
        <v>2.7354291711865875</v>
      </c>
      <c r="Y87" s="18">
        <f t="shared" si="220"/>
        <v>17.522086350633725</v>
      </c>
      <c r="Z87" s="18">
        <f t="shared" si="220"/>
        <v>2.7916722251664083E-4</v>
      </c>
      <c r="AA87" s="18">
        <f t="shared" si="220"/>
        <v>0.66696857519350505</v>
      </c>
      <c r="AB87" s="18">
        <f t="shared" si="221"/>
        <v>1.4348558547997436</v>
      </c>
      <c r="AD87" s="18">
        <f t="shared" si="222"/>
        <v>0.44424637073072759</v>
      </c>
      <c r="AE87" s="18">
        <f t="shared" si="223"/>
        <v>2.8917762823559512</v>
      </c>
      <c r="AF87" s="18">
        <f t="shared" si="224"/>
        <v>3.1930264072552283</v>
      </c>
      <c r="AH87" t="str">
        <f t="shared" si="257"/>
        <v>24 Business, media and public service professionals</v>
      </c>
      <c r="AI87" s="18">
        <f t="shared" si="225"/>
        <v>-1.4285043000440312</v>
      </c>
      <c r="AJ87" s="18">
        <f t="shared" si="225"/>
        <v>19.579495587547413</v>
      </c>
      <c r="AK87" s="18">
        <f t="shared" si="225"/>
        <v>-2.0808148329719112</v>
      </c>
      <c r="AL87" s="18">
        <f t="shared" si="225"/>
        <v>0.38682512316443596</v>
      </c>
      <c r="AM87" s="18">
        <f t="shared" si="226"/>
        <v>0.70422208682876519</v>
      </c>
      <c r="AO87" s="18">
        <f t="shared" si="227"/>
        <v>-0.44255486384591203</v>
      </c>
      <c r="AP87" s="18">
        <f t="shared" si="228"/>
        <v>2.0326249035451438</v>
      </c>
      <c r="AQ87" s="18">
        <f t="shared" si="229"/>
        <v>1.7014504934007579</v>
      </c>
      <c r="AS87" t="str">
        <f t="shared" si="258"/>
        <v>24 Business, media and public service professionals</v>
      </c>
      <c r="AT87" s="18">
        <f t="shared" si="230"/>
        <v>1.4216141540641658</v>
      </c>
      <c r="AU87" s="18">
        <f t="shared" si="230"/>
        <v>17.75882138358995</v>
      </c>
      <c r="AV87" s="18">
        <f t="shared" si="230"/>
        <v>0.20144062896374493</v>
      </c>
      <c r="AW87" s="18">
        <f t="shared" si="230"/>
        <v>1.0134162301971505</v>
      </c>
      <c r="AX87" s="18">
        <f t="shared" si="231"/>
        <v>1.7295484446645304</v>
      </c>
      <c r="AZ87" s="18">
        <f t="shared" si="232"/>
        <v>0.7420292293930375</v>
      </c>
      <c r="BA87" s="18">
        <f t="shared" si="233"/>
        <v>2.7670039315088824</v>
      </c>
      <c r="BB87" s="18">
        <f t="shared" si="234"/>
        <v>3.2820731384320068</v>
      </c>
      <c r="BD87" t="str">
        <f t="shared" si="259"/>
        <v>24 Business, media and public service professionals</v>
      </c>
      <c r="BE87" s="18">
        <f t="shared" si="235"/>
        <v>7.247475547267479</v>
      </c>
      <c r="BF87" s="18">
        <f t="shared" si="235"/>
        <v>10.583614421974218</v>
      </c>
      <c r="BG87" s="18">
        <f t="shared" si="235"/>
        <v>1.1456554093314475</v>
      </c>
      <c r="BH87" s="18">
        <f t="shared" si="235"/>
        <v>1.058203850824202</v>
      </c>
      <c r="BI87" s="18">
        <f t="shared" si="236"/>
        <v>1.6562110363372184</v>
      </c>
      <c r="BK87" s="18">
        <f t="shared" si="237"/>
        <v>1.0873459658184537</v>
      </c>
      <c r="BL87" s="18">
        <f t="shared" si="238"/>
        <v>2.5586325096738971</v>
      </c>
      <c r="BM87" s="18">
        <f t="shared" si="239"/>
        <v>3.3399073558991077</v>
      </c>
      <c r="BO87" t="str">
        <f t="shared" si="260"/>
        <v>24 Business, media and public service professionals</v>
      </c>
      <c r="BP87" s="18">
        <f t="shared" si="240"/>
        <v>4.524636800011228</v>
      </c>
      <c r="BQ87" s="18">
        <f t="shared" si="240"/>
        <v>-1.9828750211528634</v>
      </c>
      <c r="BR87" s="18">
        <f t="shared" si="240"/>
        <v>0.25127056236342593</v>
      </c>
      <c r="BS87" s="18">
        <f t="shared" si="240"/>
        <v>-0.96509679369052304</v>
      </c>
      <c r="BT87" s="18">
        <f t="shared" si="241"/>
        <v>-0.65073977752903023</v>
      </c>
      <c r="BV87" s="18">
        <f t="shared" si="242"/>
        <v>-0.56128973777465063</v>
      </c>
      <c r="BW87" s="18">
        <f t="shared" si="243"/>
        <v>2.3833012923910601</v>
      </c>
      <c r="BX87" s="18">
        <f t="shared" si="244"/>
        <v>1.984459885142309</v>
      </c>
      <c r="BZ87" t="str">
        <f t="shared" si="261"/>
        <v>24 Business, media and public service professionals</v>
      </c>
      <c r="CA87" s="18">
        <f t="shared" si="245"/>
        <v>3.3302272532916843</v>
      </c>
      <c r="CB87" s="18">
        <f t="shared" si="245"/>
        <v>5.0044688217744548</v>
      </c>
      <c r="CC87" s="18">
        <f t="shared" si="245"/>
        <v>-3.029583264896818</v>
      </c>
      <c r="CD87" s="18">
        <f t="shared" si="245"/>
        <v>-4.1920922613061684</v>
      </c>
      <c r="CE87" s="18">
        <f t="shared" si="246"/>
        <v>-3.2778140060815808</v>
      </c>
      <c r="CG87" s="18">
        <f t="shared" si="247"/>
        <v>-3.8061460700651528</v>
      </c>
      <c r="CH87" s="18">
        <f t="shared" si="248"/>
        <v>1.788397773078132</v>
      </c>
      <c r="CI87" s="18">
        <f t="shared" si="249"/>
        <v>-0.9749341604833428</v>
      </c>
      <c r="CK87" t="str">
        <f t="shared" si="262"/>
        <v>24 Business, media and public service professionals</v>
      </c>
      <c r="CL87" s="18">
        <f t="shared" si="250"/>
        <v>3.2178549199427087</v>
      </c>
      <c r="CM87" s="18">
        <f t="shared" si="250"/>
        <v>20.840158975049317</v>
      </c>
      <c r="CN87" s="18">
        <f t="shared" si="250"/>
        <v>-6.0529221748764854</v>
      </c>
      <c r="CO87" s="18">
        <f t="shared" si="250"/>
        <v>-2.5629293264990305</v>
      </c>
      <c r="CP87" s="18">
        <f t="shared" si="251"/>
        <v>-2.3624515913652777</v>
      </c>
      <c r="CR87" s="18">
        <f t="shared" si="252"/>
        <v>-3.7404327997130782</v>
      </c>
      <c r="CS87" s="18">
        <f t="shared" si="253"/>
        <v>1.5413759807183958</v>
      </c>
      <c r="CT87" s="18">
        <f t="shared" si="254"/>
        <v>-1.2951299363001434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12.578800790675437</v>
      </c>
      <c r="C88" s="18">
        <f t="shared" si="210"/>
        <v>-4.9578591033804358</v>
      </c>
      <c r="D88" s="18">
        <f t="shared" si="210"/>
        <v>4.5149067698443845</v>
      </c>
      <c r="E88" s="18">
        <f t="shared" si="210"/>
        <v>5.2104438980232537</v>
      </c>
      <c r="F88" s="18">
        <f t="shared" si="211"/>
        <v>4.3277270028151404</v>
      </c>
      <c r="H88" s="18">
        <f t="shared" si="212"/>
        <v>4.9780853999428443</v>
      </c>
      <c r="I88" s="18">
        <f t="shared" si="213"/>
        <v>3.4141794901167088</v>
      </c>
      <c r="J88" s="18">
        <f t="shared" si="214"/>
        <v>6.9168915658121222</v>
      </c>
      <c r="L88" t="str">
        <f t="shared" si="255"/>
        <v>31 Science, engineering and technology associate professionals</v>
      </c>
      <c r="M88" s="18">
        <f t="shared" si="215"/>
        <v>11.27602677932742</v>
      </c>
      <c r="N88" s="18">
        <f t="shared" si="215"/>
        <v>-4.2278814891142602</v>
      </c>
      <c r="O88" s="18">
        <f t="shared" si="215"/>
        <v>2.779520371520694</v>
      </c>
      <c r="P88" s="18">
        <f t="shared" si="215"/>
        <v>3.8253594011135927</v>
      </c>
      <c r="Q88" s="18">
        <f t="shared" si="216"/>
        <v>2.9764470991978209</v>
      </c>
      <c r="S88" s="18">
        <f t="shared" si="217"/>
        <v>3.4755692632558288</v>
      </c>
      <c r="T88" s="18">
        <f t="shared" si="218"/>
        <v>2.8981662036742906</v>
      </c>
      <c r="U88" s="18">
        <f t="shared" si="219"/>
        <v>5.4111771710843026</v>
      </c>
      <c r="W88" t="str">
        <f t="shared" si="256"/>
        <v>31 Science, engineering and technology associate professionals</v>
      </c>
      <c r="X88" s="18">
        <f t="shared" si="220"/>
        <v>3.0769209922136609</v>
      </c>
      <c r="Y88" s="18">
        <f t="shared" si="220"/>
        <v>10.123249926720446</v>
      </c>
      <c r="Z88" s="18">
        <f t="shared" si="220"/>
        <v>-0.62535236435878883</v>
      </c>
      <c r="AA88" s="18">
        <f t="shared" si="220"/>
        <v>1.2323934464921527</v>
      </c>
      <c r="AB88" s="18">
        <f t="shared" si="221"/>
        <v>1.179086704242116</v>
      </c>
      <c r="AD88" s="18">
        <f t="shared" si="222"/>
        <v>0.60931773940502421</v>
      </c>
      <c r="AE88" s="18">
        <f t="shared" si="223"/>
        <v>2.4985929129645923</v>
      </c>
      <c r="AF88" s="18">
        <f t="shared" si="224"/>
        <v>2.93551642966694</v>
      </c>
      <c r="AH88" t="str">
        <f t="shared" si="257"/>
        <v>31 Science, engineering and technology associate professionals</v>
      </c>
      <c r="AI88" s="18">
        <f t="shared" si="225"/>
        <v>4.4317408113652368</v>
      </c>
      <c r="AJ88" s="18">
        <f t="shared" si="225"/>
        <v>17.491707601508356</v>
      </c>
      <c r="AK88" s="18">
        <f t="shared" si="225"/>
        <v>0.54202877563949148</v>
      </c>
      <c r="AL88" s="18">
        <f t="shared" si="225"/>
        <v>2.726826143311567</v>
      </c>
      <c r="AM88" s="18">
        <f t="shared" si="226"/>
        <v>2.899084017339959</v>
      </c>
      <c r="AO88" s="18">
        <f t="shared" si="227"/>
        <v>1.9933355459267776</v>
      </c>
      <c r="AP88" s="18">
        <f t="shared" si="228"/>
        <v>2.8102538203840677</v>
      </c>
      <c r="AQ88" s="18">
        <f t="shared" si="229"/>
        <v>4.2240132146595721</v>
      </c>
      <c r="AS88" t="str">
        <f t="shared" si="258"/>
        <v>31 Science, engineering and technology associate professionals</v>
      </c>
      <c r="AT88" s="18">
        <f t="shared" si="230"/>
        <v>1.327181280108447</v>
      </c>
      <c r="AU88" s="18">
        <f t="shared" si="230"/>
        <v>7.2739612545170473</v>
      </c>
      <c r="AV88" s="18">
        <f t="shared" si="230"/>
        <v>-3.0363470638257395</v>
      </c>
      <c r="AW88" s="18">
        <f t="shared" si="230"/>
        <v>4.5367962021214403E-2</v>
      </c>
      <c r="AX88" s="18">
        <f t="shared" si="231"/>
        <v>-0.49513526472569902</v>
      </c>
      <c r="AZ88" s="18">
        <f t="shared" si="232"/>
        <v>-0.99260206961488961</v>
      </c>
      <c r="BA88" s="18">
        <f t="shared" si="233"/>
        <v>1.8881688748615622</v>
      </c>
      <c r="BB88" s="18">
        <f t="shared" si="234"/>
        <v>1.1376271973983387</v>
      </c>
      <c r="BD88" t="str">
        <f t="shared" si="259"/>
        <v>31 Science, engineering and technology associate professionals</v>
      </c>
      <c r="BE88" s="18">
        <f t="shared" si="235"/>
        <v>4.0865955129760767</v>
      </c>
      <c r="BF88" s="18">
        <f t="shared" si="235"/>
        <v>7.8030128174757296</v>
      </c>
      <c r="BG88" s="18">
        <f t="shared" si="235"/>
        <v>-2.7726787648072015</v>
      </c>
      <c r="BH88" s="18">
        <f t="shared" si="235"/>
        <v>-1.0635884877255974</v>
      </c>
      <c r="BI88" s="18">
        <f t="shared" si="236"/>
        <v>-1.0716244901245009</v>
      </c>
      <c r="BK88" s="18">
        <f t="shared" si="237"/>
        <v>-1.6365975306563252</v>
      </c>
      <c r="BL88" s="18">
        <f t="shared" si="238"/>
        <v>1.7366769475421817</v>
      </c>
      <c r="BM88" s="18">
        <f t="shared" si="239"/>
        <v>0.48589637124156759</v>
      </c>
      <c r="BO88" t="str">
        <f t="shared" si="260"/>
        <v>31 Science, engineering and technology associate professionals</v>
      </c>
      <c r="BP88" s="18">
        <f t="shared" si="240"/>
        <v>5.4821071288777112</v>
      </c>
      <c r="BQ88" s="18">
        <f t="shared" si="240"/>
        <v>2.7989312869394878</v>
      </c>
      <c r="BR88" s="18">
        <f t="shared" si="240"/>
        <v>-0.95498745064176438</v>
      </c>
      <c r="BS88" s="18">
        <f t="shared" si="240"/>
        <v>-0.18351571678885126</v>
      </c>
      <c r="BT88" s="18">
        <f t="shared" si="241"/>
        <v>-0.2418476713233253</v>
      </c>
      <c r="BV88" s="18">
        <f t="shared" si="242"/>
        <v>-0.44133833517666643</v>
      </c>
      <c r="BW88" s="18">
        <f t="shared" si="243"/>
        <v>2.0836016641174293</v>
      </c>
      <c r="BX88" s="18">
        <f t="shared" si="244"/>
        <v>1.7556879428891614</v>
      </c>
      <c r="BZ88" t="str">
        <f t="shared" si="261"/>
        <v>31 Science, engineering and technology associate professionals</v>
      </c>
      <c r="CA88" s="18">
        <f t="shared" si="245"/>
        <v>3.6592365744350985</v>
      </c>
      <c r="CB88" s="18">
        <f t="shared" si="245"/>
        <v>15.100537537084403</v>
      </c>
      <c r="CC88" s="18">
        <f t="shared" si="245"/>
        <v>-4.5311589630911087</v>
      </c>
      <c r="CD88" s="18">
        <f t="shared" si="245"/>
        <v>-2.5469378935682907</v>
      </c>
      <c r="CE88" s="18">
        <f t="shared" si="246"/>
        <v>-2.1589102172525854</v>
      </c>
      <c r="CG88" s="18">
        <f t="shared" si="247"/>
        <v>-3.2128853156731418</v>
      </c>
      <c r="CH88" s="18">
        <f t="shared" si="248"/>
        <v>1.6153204867370707</v>
      </c>
      <c r="CI88" s="18">
        <f t="shared" si="249"/>
        <v>-0.81539670380181839</v>
      </c>
      <c r="CK88" t="str">
        <f t="shared" si="262"/>
        <v>31 Science, engineering and technology associate professionals</v>
      </c>
      <c r="CL88" s="18">
        <f t="shared" si="250"/>
        <v>6.8296845809504791</v>
      </c>
      <c r="CM88" s="18">
        <f t="shared" si="250"/>
        <v>32.054213183587457</v>
      </c>
      <c r="CN88" s="18">
        <f t="shared" si="250"/>
        <v>-4.2429807059339293</v>
      </c>
      <c r="CO88" s="18">
        <f t="shared" si="250"/>
        <v>1.4928649190347532</v>
      </c>
      <c r="CP88" s="18">
        <f t="shared" si="251"/>
        <v>1.3176317244663505</v>
      </c>
      <c r="CR88" s="18">
        <f t="shared" si="252"/>
        <v>-0.45627670533946452</v>
      </c>
      <c r="CS88" s="18">
        <f t="shared" si="253"/>
        <v>1.93957261605886</v>
      </c>
      <c r="CT88" s="18">
        <f t="shared" si="254"/>
        <v>1.5937162039219688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10.944787620467</v>
      </c>
      <c r="C89" s="18">
        <f t="shared" si="210"/>
        <v>-9.7069304219264634</v>
      </c>
      <c r="D89" s="18">
        <f t="shared" si="210"/>
        <v>16.574672679755722</v>
      </c>
      <c r="E89" s="18">
        <f t="shared" si="210"/>
        <v>7.8691346270603812</v>
      </c>
      <c r="F89" s="18">
        <f t="shared" si="211"/>
        <v>9.2956712590307475</v>
      </c>
      <c r="H89" s="18">
        <f t="shared" si="212"/>
        <v>10.696238762428912</v>
      </c>
      <c r="I89" s="18">
        <f t="shared" si="213"/>
        <v>6.5013771496193806</v>
      </c>
      <c r="J89" s="18">
        <f t="shared" si="214"/>
        <v>12.890829121817848</v>
      </c>
      <c r="L89" t="str">
        <f t="shared" si="255"/>
        <v>32 Health and social care associate professionals</v>
      </c>
      <c r="M89" s="18">
        <f t="shared" si="215"/>
        <v>13.549264768101498</v>
      </c>
      <c r="N89" s="18">
        <f t="shared" si="215"/>
        <v>2.0408657026321997</v>
      </c>
      <c r="O89" s="18">
        <f t="shared" si="215"/>
        <v>15.571020563372052</v>
      </c>
      <c r="P89" s="18">
        <f t="shared" si="215"/>
        <v>6.5413786798491191</v>
      </c>
      <c r="Q89" s="18">
        <f t="shared" si="216"/>
        <v>8.9902440421110175</v>
      </c>
      <c r="S89" s="18">
        <f t="shared" si="217"/>
        <v>9.4700183940494611</v>
      </c>
      <c r="T89" s="18">
        <f t="shared" si="218"/>
        <v>5.9424461299169895</v>
      </c>
      <c r="U89" s="18">
        <f t="shared" si="219"/>
        <v>11.706684402355648</v>
      </c>
      <c r="W89" t="str">
        <f t="shared" si="256"/>
        <v>32 Health and social care associate professionals</v>
      </c>
      <c r="X89" s="18">
        <f t="shared" si="220"/>
        <v>4.2598469547491247</v>
      </c>
      <c r="Y89" s="18">
        <f t="shared" si="220"/>
        <v>11.447918706244664</v>
      </c>
      <c r="Z89" s="18">
        <f t="shared" si="220"/>
        <v>11.252772824148582</v>
      </c>
      <c r="AA89" s="18">
        <f t="shared" si="220"/>
        <v>2.5013725472148751</v>
      </c>
      <c r="AB89" s="18">
        <f t="shared" si="221"/>
        <v>5.7110014048529667</v>
      </c>
      <c r="AD89" s="18">
        <f t="shared" si="222"/>
        <v>5.3392128048010523</v>
      </c>
      <c r="AE89" s="18">
        <f t="shared" si="223"/>
        <v>5.3033548333364822</v>
      </c>
      <c r="AF89" s="18">
        <f t="shared" si="224"/>
        <v>8.3995774478298202</v>
      </c>
      <c r="AH89" t="str">
        <f t="shared" si="257"/>
        <v>32 Health and social care associate professionals</v>
      </c>
      <c r="AI89" s="18">
        <f t="shared" si="225"/>
        <v>-2.6121685797758198</v>
      </c>
      <c r="AJ89" s="18">
        <f t="shared" si="225"/>
        <v>5.8588901802787197</v>
      </c>
      <c r="AK89" s="18">
        <f t="shared" si="225"/>
        <v>2.42870194082343</v>
      </c>
      <c r="AL89" s="18">
        <f t="shared" si="225"/>
        <v>-4.2408413754639991</v>
      </c>
      <c r="AM89" s="18">
        <f t="shared" si="226"/>
        <v>-1.5898415490617102</v>
      </c>
      <c r="AO89" s="18">
        <f t="shared" si="227"/>
        <v>-2.0673655705654159</v>
      </c>
      <c r="AP89" s="18">
        <f t="shared" si="228"/>
        <v>2.4812186459759022</v>
      </c>
      <c r="AQ89" s="18">
        <f t="shared" si="229"/>
        <v>1.0827151411904046</v>
      </c>
      <c r="AS89" t="str">
        <f t="shared" si="258"/>
        <v>32 Health and social care associate professionals</v>
      </c>
      <c r="AT89" s="18">
        <f t="shared" si="230"/>
        <v>1.889128599725276</v>
      </c>
      <c r="AU89" s="18">
        <f t="shared" si="230"/>
        <v>16.668173743425463</v>
      </c>
      <c r="AV89" s="18">
        <f t="shared" si="230"/>
        <v>7.7401955250828713</v>
      </c>
      <c r="AW89" s="18">
        <f t="shared" si="230"/>
        <v>1.7257509303981511</v>
      </c>
      <c r="AX89" s="18">
        <f t="shared" si="231"/>
        <v>4.4592468059224455</v>
      </c>
      <c r="AZ89" s="18">
        <f t="shared" si="232"/>
        <v>3.6923036018584598</v>
      </c>
      <c r="BA89" s="18">
        <f t="shared" si="233"/>
        <v>4.2305304733775806</v>
      </c>
      <c r="BB89" s="18">
        <f t="shared" si="234"/>
        <v>6.5346347735913302</v>
      </c>
      <c r="BD89" t="str">
        <f t="shared" si="259"/>
        <v>32 Health and social care associate professionals</v>
      </c>
      <c r="BE89" s="18">
        <f t="shared" si="235"/>
        <v>7.7086259449206107</v>
      </c>
      <c r="BF89" s="18">
        <f t="shared" si="235"/>
        <v>-5.1035977800241827</v>
      </c>
      <c r="BG89" s="18">
        <f t="shared" si="235"/>
        <v>10.894074862826407</v>
      </c>
      <c r="BH89" s="18">
        <f t="shared" si="235"/>
        <v>1.0833139881194276</v>
      </c>
      <c r="BI89" s="18">
        <f t="shared" si="236"/>
        <v>3.6422030613231016</v>
      </c>
      <c r="BK89" s="18">
        <f t="shared" si="237"/>
        <v>4.2531281967338685</v>
      </c>
      <c r="BL89" s="18">
        <f t="shared" si="238"/>
        <v>4.6158024552339416</v>
      </c>
      <c r="BM89" s="18">
        <f t="shared" si="239"/>
        <v>7.1952639596116752</v>
      </c>
      <c r="BO89" t="str">
        <f t="shared" si="260"/>
        <v>32 Health and social care associate professionals</v>
      </c>
      <c r="BP89" s="18">
        <f t="shared" si="240"/>
        <v>4.7874812770716924</v>
      </c>
      <c r="BQ89" s="18">
        <f t="shared" si="240"/>
        <v>-17.427216582935102</v>
      </c>
      <c r="BR89" s="18">
        <f t="shared" si="240"/>
        <v>9.9712669509574692</v>
      </c>
      <c r="BS89" s="18">
        <f t="shared" si="240"/>
        <v>-1.4707340983647232</v>
      </c>
      <c r="BT89" s="18">
        <f t="shared" si="241"/>
        <v>0.85103186416868315</v>
      </c>
      <c r="BV89" s="18">
        <f t="shared" si="242"/>
        <v>2.2044740196660362</v>
      </c>
      <c r="BW89" s="18">
        <f t="shared" si="243"/>
        <v>4.0691098901247447</v>
      </c>
      <c r="BX89" s="18">
        <f t="shared" si="244"/>
        <v>5.4157702304671318</v>
      </c>
      <c r="BZ89" t="str">
        <f t="shared" si="261"/>
        <v>32 Health and social care associate professionals</v>
      </c>
      <c r="CA89" s="18">
        <f t="shared" si="245"/>
        <v>0.19284963804497846</v>
      </c>
      <c r="CB89" s="18">
        <f t="shared" si="245"/>
        <v>-17.04203809316558</v>
      </c>
      <c r="CC89" s="18">
        <f t="shared" si="245"/>
        <v>4.1139355269628197</v>
      </c>
      <c r="CD89" s="18">
        <f t="shared" si="245"/>
        <v>-5.1676007441345595</v>
      </c>
      <c r="CE89" s="18">
        <f t="shared" si="246"/>
        <v>-3.1726355726781397</v>
      </c>
      <c r="CG89" s="18">
        <f t="shared" si="247"/>
        <v>-2.1695360128109797</v>
      </c>
      <c r="CH89" s="18">
        <f t="shared" si="248"/>
        <v>2.5722929289419882</v>
      </c>
      <c r="CI89" s="18">
        <f t="shared" si="249"/>
        <v>1.1285387746331033</v>
      </c>
      <c r="CK89" t="str">
        <f t="shared" si="262"/>
        <v>32 Health and social care associate professionals</v>
      </c>
      <c r="CL89" s="18">
        <f t="shared" si="250"/>
        <v>2.4215929172556327</v>
      </c>
      <c r="CM89" s="18">
        <f t="shared" si="250"/>
        <v>16.053537810675511</v>
      </c>
      <c r="CN89" s="18">
        <f t="shared" si="250"/>
        <v>0.86029238920473095</v>
      </c>
      <c r="CO89" s="18">
        <f t="shared" si="250"/>
        <v>-0.74737812197879228</v>
      </c>
      <c r="CP89" s="18">
        <f t="shared" si="251"/>
        <v>0.73200100552774927</v>
      </c>
      <c r="CR89" s="18">
        <f t="shared" si="252"/>
        <v>-0.21435559981692887</v>
      </c>
      <c r="CS89" s="18">
        <f t="shared" si="253"/>
        <v>2.4103090921602899</v>
      </c>
      <c r="CT89" s="18">
        <f t="shared" si="254"/>
        <v>2.2574289444974527</v>
      </c>
    </row>
    <row r="90" spans="1:98" x14ac:dyDescent="0.2">
      <c r="A90" t="str">
        <f t="shared" si="209"/>
        <v>33 Protective service occupations</v>
      </c>
      <c r="B90" s="18">
        <f t="shared" si="210"/>
        <v>10.745747661509686</v>
      </c>
      <c r="C90" s="18">
        <f t="shared" si="210"/>
        <v>-9.3683738754804295</v>
      </c>
      <c r="D90" s="18">
        <f t="shared" si="210"/>
        <v>4.2999148052999203</v>
      </c>
      <c r="E90" s="18">
        <f t="shared" si="210"/>
        <v>5.777672412057111</v>
      </c>
      <c r="F90" s="18">
        <f t="shared" si="211"/>
        <v>4.3013609522185803</v>
      </c>
      <c r="H90" s="18">
        <f t="shared" si="212"/>
        <v>5.2827746963004962</v>
      </c>
      <c r="I90" s="18">
        <f t="shared" si="213"/>
        <v>3.0421972220052051</v>
      </c>
      <c r="J90" s="18">
        <f t="shared" si="214"/>
        <v>6.9299989274729024</v>
      </c>
      <c r="L90" t="str">
        <f t="shared" si="255"/>
        <v>33 Protective service occupations</v>
      </c>
      <c r="M90" s="18">
        <f t="shared" si="215"/>
        <v>7.4535141500377433</v>
      </c>
      <c r="N90" s="18">
        <f t="shared" si="215"/>
        <v>-7.8610712225196222</v>
      </c>
      <c r="O90" s="18">
        <f t="shared" si="215"/>
        <v>1.9009520489579712</v>
      </c>
      <c r="P90" s="18">
        <f t="shared" si="215"/>
        <v>5.3492643385443905</v>
      </c>
      <c r="Q90" s="18">
        <f t="shared" si="216"/>
        <v>3.3898939713590481</v>
      </c>
      <c r="S90" s="18">
        <f t="shared" si="217"/>
        <v>4.187052551455861</v>
      </c>
      <c r="T90" s="18">
        <f t="shared" si="218"/>
        <v>2.3885356702736615</v>
      </c>
      <c r="U90" s="18">
        <f t="shared" si="219"/>
        <v>5.6327920411203936</v>
      </c>
      <c r="W90" t="str">
        <f t="shared" si="256"/>
        <v>33 Protective service occupations</v>
      </c>
      <c r="X90" s="18">
        <f t="shared" si="220"/>
        <v>-0.72937484472606062</v>
      </c>
      <c r="Y90" s="18">
        <f t="shared" si="220"/>
        <v>17.691081656577733</v>
      </c>
      <c r="Z90" s="18">
        <f t="shared" si="220"/>
        <v>-1.9530982306916744</v>
      </c>
      <c r="AA90" s="18">
        <f t="shared" si="220"/>
        <v>3.3863042711354208</v>
      </c>
      <c r="AB90" s="18">
        <f t="shared" si="221"/>
        <v>2.5141794538961815</v>
      </c>
      <c r="AD90" s="18">
        <f t="shared" si="222"/>
        <v>1.57495351023762</v>
      </c>
      <c r="AE90" s="18">
        <f t="shared" si="223"/>
        <v>2.4290147853901489</v>
      </c>
      <c r="AF90" s="18">
        <f t="shared" si="224"/>
        <v>3.5905845190249863</v>
      </c>
      <c r="AH90" t="str">
        <f t="shared" si="257"/>
        <v>33 Protective service occupations</v>
      </c>
      <c r="AI90" s="18">
        <f t="shared" si="225"/>
        <v>-1.0225179252447592</v>
      </c>
      <c r="AJ90" s="18">
        <f t="shared" si="225"/>
        <v>16.933945235693916</v>
      </c>
      <c r="AK90" s="18">
        <f t="shared" si="225"/>
        <v>-1.087361739024062</v>
      </c>
      <c r="AL90" s="18">
        <f t="shared" si="225"/>
        <v>3.6481769900349681</v>
      </c>
      <c r="AM90" s="18">
        <f t="shared" si="226"/>
        <v>2.9173305843340325</v>
      </c>
      <c r="AO90" s="18">
        <f t="shared" si="227"/>
        <v>2.0449946439476285</v>
      </c>
      <c r="AP90" s="18">
        <f t="shared" si="228"/>
        <v>2.261404202770767</v>
      </c>
      <c r="AQ90" s="18">
        <f t="shared" si="229"/>
        <v>3.8144573325606945</v>
      </c>
      <c r="AS90" t="str">
        <f t="shared" si="258"/>
        <v>33 Protective service occupations</v>
      </c>
      <c r="AT90" s="18">
        <f t="shared" si="230"/>
        <v>-3.7141788770834072</v>
      </c>
      <c r="AU90" s="18">
        <f t="shared" si="230"/>
        <v>15.139655645059191</v>
      </c>
      <c r="AV90" s="18">
        <f t="shared" si="230"/>
        <v>-3.8497459960270874</v>
      </c>
      <c r="AW90" s="18">
        <f t="shared" si="230"/>
        <v>2.0974277417733722</v>
      </c>
      <c r="AX90" s="18">
        <f t="shared" si="231"/>
        <v>0.95615911325959146</v>
      </c>
      <c r="AZ90" s="18">
        <f t="shared" si="232"/>
        <v>7.524891392587385E-2</v>
      </c>
      <c r="BA90" s="18">
        <f t="shared" si="233"/>
        <v>1.9524604451814698</v>
      </c>
      <c r="BB90" s="18">
        <f t="shared" si="234"/>
        <v>2.0099391003690403</v>
      </c>
      <c r="BD90" t="str">
        <f t="shared" si="259"/>
        <v>33 Protective service occupations</v>
      </c>
      <c r="BE90" s="18">
        <f t="shared" si="235"/>
        <v>-0.91756807135848772</v>
      </c>
      <c r="BF90" s="18">
        <f t="shared" si="235"/>
        <v>4.7471816997696425</v>
      </c>
      <c r="BG90" s="18">
        <f t="shared" si="235"/>
        <v>-3.3640201317236662</v>
      </c>
      <c r="BH90" s="18">
        <f t="shared" si="235"/>
        <v>-0.74215538541033688</v>
      </c>
      <c r="BI90" s="18">
        <f t="shared" si="236"/>
        <v>-1.2373319193954013</v>
      </c>
      <c r="BK90" s="18">
        <f t="shared" si="237"/>
        <v>-1.6239203341226194</v>
      </c>
      <c r="BL90" s="18">
        <f t="shared" si="238"/>
        <v>1.3049300147726317</v>
      </c>
      <c r="BM90" s="18">
        <f t="shared" si="239"/>
        <v>-2.059015977058376E-2</v>
      </c>
      <c r="BO90" t="str">
        <f t="shared" si="260"/>
        <v>33 Protective service occupations</v>
      </c>
      <c r="BP90" s="18">
        <f t="shared" si="240"/>
        <v>0.26985284256839659</v>
      </c>
      <c r="BQ90" s="18">
        <f t="shared" si="240"/>
        <v>-3.3537434244554132</v>
      </c>
      <c r="BR90" s="18">
        <f t="shared" si="240"/>
        <v>-3.3058160197658726</v>
      </c>
      <c r="BS90" s="18">
        <f t="shared" si="240"/>
        <v>-2.0562805617686752</v>
      </c>
      <c r="BT90" s="18">
        <f t="shared" si="241"/>
        <v>-2.5297577839683894</v>
      </c>
      <c r="BV90" s="18">
        <f t="shared" si="242"/>
        <v>-2.4745762854254005</v>
      </c>
      <c r="BW90" s="18">
        <f t="shared" si="243"/>
        <v>1.491263808790988</v>
      </c>
      <c r="BX90" s="18">
        <f t="shared" si="244"/>
        <v>-0.44478551503350783</v>
      </c>
      <c r="BZ90" t="str">
        <f t="shared" si="261"/>
        <v>33 Protective service occupations</v>
      </c>
      <c r="CA90" s="18">
        <f t="shared" si="245"/>
        <v>-2.0410994725021947</v>
      </c>
      <c r="CB90" s="18">
        <f t="shared" si="245"/>
        <v>1.7006293403024397</v>
      </c>
      <c r="CC90" s="18">
        <f t="shared" si="245"/>
        <v>-5.6594817480680293</v>
      </c>
      <c r="CD90" s="18">
        <f t="shared" si="245"/>
        <v>-3.8912172301423742</v>
      </c>
      <c r="CE90" s="18">
        <f t="shared" si="246"/>
        <v>-4.1089981426387538</v>
      </c>
      <c r="CG90" s="18">
        <f t="shared" si="247"/>
        <v>-4.4842909826700472</v>
      </c>
      <c r="CH90" s="18">
        <f t="shared" si="248"/>
        <v>1.4244680320151026</v>
      </c>
      <c r="CI90" s="18">
        <f t="shared" si="249"/>
        <v>-1.9976679178385415</v>
      </c>
      <c r="CK90" t="str">
        <f t="shared" si="262"/>
        <v>33 Protective service occupations</v>
      </c>
      <c r="CL90" s="18">
        <f t="shared" si="250"/>
        <v>-6.2271557623226004</v>
      </c>
      <c r="CM90" s="18">
        <f t="shared" si="250"/>
        <v>11.595673964441344</v>
      </c>
      <c r="CN90" s="18">
        <f t="shared" si="250"/>
        <v>-5.6577413561898604</v>
      </c>
      <c r="CO90" s="18">
        <f t="shared" si="250"/>
        <v>-1.6950794635098632</v>
      </c>
      <c r="CP90" s="18">
        <f t="shared" si="251"/>
        <v>-2.1787508222175789</v>
      </c>
      <c r="CR90" s="18">
        <f t="shared" si="252"/>
        <v>-3.0341235100434405</v>
      </c>
      <c r="CS90" s="18">
        <f t="shared" si="253"/>
        <v>1.0354672741370807</v>
      </c>
      <c r="CT90" s="18">
        <f t="shared" si="254"/>
        <v>-1.5011458643827247</v>
      </c>
    </row>
    <row r="91" spans="1:98" x14ac:dyDescent="0.2">
      <c r="A91" t="str">
        <f t="shared" si="209"/>
        <v>34 Culture, media and sports occupations</v>
      </c>
      <c r="B91" s="18">
        <f t="shared" si="210"/>
        <v>11.221816536966699</v>
      </c>
      <c r="C91" s="18">
        <f t="shared" si="210"/>
        <v>2.1924523862268064</v>
      </c>
      <c r="D91" s="18">
        <f t="shared" si="210"/>
        <v>3.1083319472726911</v>
      </c>
      <c r="E91" s="18">
        <f t="shared" si="210"/>
        <v>3.6563914390773888</v>
      </c>
      <c r="F91" s="18">
        <f t="shared" si="211"/>
        <v>3.3928556097167606</v>
      </c>
      <c r="H91" s="18">
        <f t="shared" si="212"/>
        <v>3.4733820216722222</v>
      </c>
      <c r="I91" s="18">
        <f t="shared" si="213"/>
        <v>3.4164366797597268</v>
      </c>
      <c r="J91" s="18">
        <f t="shared" si="214"/>
        <v>5.7831820914852505</v>
      </c>
      <c r="L91" t="str">
        <f t="shared" si="255"/>
        <v>34 Culture, media and sports occupations</v>
      </c>
      <c r="M91" s="18">
        <f t="shared" si="215"/>
        <v>9.5064994381149006</v>
      </c>
      <c r="N91" s="18">
        <f t="shared" si="215"/>
        <v>-0.25653916452615944</v>
      </c>
      <c r="O91" s="18">
        <f t="shared" si="215"/>
        <v>0.17931631177967589</v>
      </c>
      <c r="P91" s="18">
        <f t="shared" si="215"/>
        <v>3.1892213532703773</v>
      </c>
      <c r="Q91" s="18">
        <f t="shared" si="216"/>
        <v>2.0222463018996661</v>
      </c>
      <c r="S91" s="18">
        <f t="shared" si="217"/>
        <v>2.1760034192924049</v>
      </c>
      <c r="T91" s="18">
        <f t="shared" si="218"/>
        <v>2.991610907959652</v>
      </c>
      <c r="U91" s="18">
        <f t="shared" si="219"/>
        <v>4.5068719371883281</v>
      </c>
      <c r="W91" t="str">
        <f t="shared" si="256"/>
        <v>34 Culture, media and sports occupations</v>
      </c>
      <c r="X91" s="18">
        <f t="shared" si="220"/>
        <v>1.0241465233606917E-2</v>
      </c>
      <c r="Y91" s="18">
        <f t="shared" si="220"/>
        <v>4.9315910539357022</v>
      </c>
      <c r="Z91" s="18">
        <f t="shared" si="220"/>
        <v>-3.2639113299050559</v>
      </c>
      <c r="AA91" s="18">
        <f t="shared" si="220"/>
        <v>0.80169208663078972</v>
      </c>
      <c r="AB91" s="18">
        <f t="shared" si="221"/>
        <v>-0.23678331855752077</v>
      </c>
      <c r="AD91" s="18">
        <f t="shared" si="222"/>
        <v>-0.57214824876895554</v>
      </c>
      <c r="AE91" s="18">
        <f t="shared" si="223"/>
        <v>2.4271063110918867</v>
      </c>
      <c r="AF91" s="18">
        <f t="shared" si="224"/>
        <v>2.023144935610599</v>
      </c>
      <c r="AH91" t="str">
        <f t="shared" si="257"/>
        <v>34 Culture, media and sports occupations</v>
      </c>
      <c r="AI91" s="18">
        <f t="shared" si="225"/>
        <v>-3.2619185079564073</v>
      </c>
      <c r="AJ91" s="18">
        <f t="shared" si="225"/>
        <v>20.462582169211995</v>
      </c>
      <c r="AK91" s="18">
        <f t="shared" si="225"/>
        <v>-2.5163572564696923</v>
      </c>
      <c r="AL91" s="18">
        <f t="shared" si="225"/>
        <v>2.7457900472572128</v>
      </c>
      <c r="AM91" s="18">
        <f t="shared" si="226"/>
        <v>2.0814792350159594</v>
      </c>
      <c r="AO91" s="18">
        <f t="shared" si="227"/>
        <v>0.9609140400915317</v>
      </c>
      <c r="AP91" s="18">
        <f t="shared" si="228"/>
        <v>2.7576372565573548</v>
      </c>
      <c r="AQ91" s="18">
        <f t="shared" si="229"/>
        <v>3.4287103502944838</v>
      </c>
      <c r="AS91" t="str">
        <f t="shared" si="258"/>
        <v>34 Culture, media and sports occupations</v>
      </c>
      <c r="AT91" s="18">
        <f t="shared" si="230"/>
        <v>-1.208370956316307</v>
      </c>
      <c r="AU91" s="18">
        <f t="shared" si="230"/>
        <v>3.6679362485036116</v>
      </c>
      <c r="AV91" s="18">
        <f t="shared" si="230"/>
        <v>-4.3035867976400244</v>
      </c>
      <c r="AW91" s="18">
        <f t="shared" si="230"/>
        <v>0.31292440822459078</v>
      </c>
      <c r="AX91" s="18">
        <f t="shared" si="231"/>
        <v>-0.94971503000352842</v>
      </c>
      <c r="AZ91" s="18">
        <f t="shared" si="232"/>
        <v>-1.2501417006823723</v>
      </c>
      <c r="BA91" s="18">
        <f t="shared" si="233"/>
        <v>2.2247825263209897</v>
      </c>
      <c r="BB91" s="18">
        <f t="shared" si="234"/>
        <v>1.3294176307372174</v>
      </c>
      <c r="BD91" t="str">
        <f t="shared" si="259"/>
        <v>34 Culture, media and sports occupations</v>
      </c>
      <c r="BE91" s="18">
        <f t="shared" si="235"/>
        <v>1.5584194294238518</v>
      </c>
      <c r="BF91" s="18">
        <f t="shared" si="235"/>
        <v>3.0391618583845759</v>
      </c>
      <c r="BG91" s="18">
        <f t="shared" si="235"/>
        <v>-3.4353185759015026</v>
      </c>
      <c r="BH91" s="18">
        <f t="shared" si="235"/>
        <v>1.031278218639331</v>
      </c>
      <c r="BI91" s="18">
        <f t="shared" si="236"/>
        <v>-0.26369556784920922</v>
      </c>
      <c r="BK91" s="18">
        <f t="shared" si="237"/>
        <v>-0.48008362571031471</v>
      </c>
      <c r="BL91" s="18">
        <f t="shared" si="238"/>
        <v>2.0085804090425485</v>
      </c>
      <c r="BM91" s="18">
        <f t="shared" si="239"/>
        <v>1.648358144334483</v>
      </c>
      <c r="BO91" t="str">
        <f t="shared" si="260"/>
        <v>34 Culture, media and sports occupations</v>
      </c>
      <c r="BP91" s="18">
        <f t="shared" si="240"/>
        <v>-0.24939138049423493</v>
      </c>
      <c r="BQ91" s="18">
        <f t="shared" si="240"/>
        <v>-10.223516508287601</v>
      </c>
      <c r="BR91" s="18">
        <f t="shared" si="240"/>
        <v>-4.596857168716884</v>
      </c>
      <c r="BS91" s="18">
        <f t="shared" si="240"/>
        <v>-2.6704100927487096</v>
      </c>
      <c r="BT91" s="18">
        <f t="shared" si="241"/>
        <v>-3.7636687427501148</v>
      </c>
      <c r="BV91" s="18">
        <f t="shared" si="242"/>
        <v>-3.3168430197744292</v>
      </c>
      <c r="BW91" s="18">
        <f t="shared" si="243"/>
        <v>1.6906789140110678</v>
      </c>
      <c r="BX91" s="18">
        <f t="shared" si="244"/>
        <v>-0.78241019617260044</v>
      </c>
      <c r="BZ91" t="str">
        <f t="shared" si="261"/>
        <v>34 Culture, media and sports occupations</v>
      </c>
      <c r="CA91" s="18">
        <f t="shared" si="245"/>
        <v>-2.7223729990942025</v>
      </c>
      <c r="CB91" s="18">
        <f t="shared" si="245"/>
        <v>-1.241672807573635</v>
      </c>
      <c r="CC91" s="18">
        <f t="shared" si="245"/>
        <v>-9.2447379097074567</v>
      </c>
      <c r="CD91" s="18">
        <f t="shared" si="245"/>
        <v>-6.1500842739885098</v>
      </c>
      <c r="CE91" s="18">
        <f t="shared" si="246"/>
        <v>-6.8319556576533653</v>
      </c>
      <c r="CG91" s="18">
        <f t="shared" si="247"/>
        <v>-7.1931861669684238</v>
      </c>
      <c r="CH91" s="18">
        <f t="shared" si="248"/>
        <v>1.2066404671804642</v>
      </c>
      <c r="CI91" s="18">
        <f t="shared" si="249"/>
        <v>-4.2233463239005236</v>
      </c>
      <c r="CK91" t="str">
        <f t="shared" si="262"/>
        <v>34 Culture, media and sports occupations</v>
      </c>
      <c r="CL91" s="18">
        <f t="shared" si="250"/>
        <v>0.33948608009202186</v>
      </c>
      <c r="CM91" s="18">
        <f t="shared" si="250"/>
        <v>8.1248215223668652</v>
      </c>
      <c r="CN91" s="18">
        <f t="shared" si="250"/>
        <v>-9.4496695296469984</v>
      </c>
      <c r="CO91" s="18">
        <f t="shared" si="250"/>
        <v>-2.1692537870443562</v>
      </c>
      <c r="CP91" s="18">
        <f t="shared" si="251"/>
        <v>-3.9061532695992107</v>
      </c>
      <c r="CR91" s="18">
        <f t="shared" si="252"/>
        <v>-4.6588782623020357</v>
      </c>
      <c r="CS91" s="18">
        <f t="shared" si="253"/>
        <v>1.3590810703030032</v>
      </c>
      <c r="CT91" s="18">
        <f t="shared" si="254"/>
        <v>-2.2269159963711371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9.7945541384737886</v>
      </c>
      <c r="C92" s="18">
        <f t="shared" si="210"/>
        <v>-7.3916510102594586</v>
      </c>
      <c r="D92" s="18">
        <f t="shared" si="210"/>
        <v>5.6494570076176531</v>
      </c>
      <c r="E92" s="18">
        <f t="shared" si="210"/>
        <v>4.9337817280272089</v>
      </c>
      <c r="F92" s="18">
        <f t="shared" si="211"/>
        <v>4.3388951140423959</v>
      </c>
      <c r="H92" s="18">
        <f t="shared" si="212"/>
        <v>5.1717998570165902</v>
      </c>
      <c r="I92" s="18">
        <f t="shared" si="213"/>
        <v>3.6361882725009842</v>
      </c>
      <c r="J92" s="18">
        <f t="shared" si="214"/>
        <v>7.2046678115463614</v>
      </c>
      <c r="L92" t="str">
        <f t="shared" si="255"/>
        <v>35 Business and public service associate professionals</v>
      </c>
      <c r="M92" s="18">
        <f t="shared" si="215"/>
        <v>9.5434625077859039</v>
      </c>
      <c r="N92" s="18">
        <f t="shared" si="215"/>
        <v>-2.7537658459216519</v>
      </c>
      <c r="O92" s="18">
        <f t="shared" si="215"/>
        <v>4.7082922397449156</v>
      </c>
      <c r="P92" s="18">
        <f t="shared" si="215"/>
        <v>4.0515483828560628</v>
      </c>
      <c r="Q92" s="18">
        <f t="shared" si="216"/>
        <v>3.8165226359768045</v>
      </c>
      <c r="S92" s="18">
        <f t="shared" si="217"/>
        <v>4.2700040344090473</v>
      </c>
      <c r="T92" s="18">
        <f t="shared" si="218"/>
        <v>3.5072972107479616</v>
      </c>
      <c r="U92" s="18">
        <f t="shared" si="219"/>
        <v>6.438038970727944</v>
      </c>
      <c r="W92" t="str">
        <f t="shared" si="256"/>
        <v>35 Business and public service associate professionals</v>
      </c>
      <c r="X92" s="18">
        <f t="shared" si="220"/>
        <v>0.34550761482836645</v>
      </c>
      <c r="Y92" s="18">
        <f t="shared" si="220"/>
        <v>10.861349664588559</v>
      </c>
      <c r="Z92" s="18">
        <f t="shared" si="220"/>
        <v>0.25877430578842286</v>
      </c>
      <c r="AA92" s="18">
        <f t="shared" si="220"/>
        <v>0.71575548994295968</v>
      </c>
      <c r="AB92" s="18">
        <f t="shared" si="221"/>
        <v>1.1778371822897649</v>
      </c>
      <c r="AD92" s="18">
        <f t="shared" si="222"/>
        <v>0.56319745971757929</v>
      </c>
      <c r="AE92" s="18">
        <f t="shared" si="223"/>
        <v>2.892048075356124</v>
      </c>
      <c r="AF92" s="18">
        <f t="shared" si="224"/>
        <v>3.2750195391117787</v>
      </c>
      <c r="AH92" t="str">
        <f t="shared" si="257"/>
        <v>35 Business and public service associate professionals</v>
      </c>
      <c r="AI92" s="18">
        <f t="shared" si="225"/>
        <v>0.49768338090132591</v>
      </c>
      <c r="AJ92" s="18">
        <f t="shared" si="225"/>
        <v>15.884192036231548</v>
      </c>
      <c r="AK92" s="18">
        <f t="shared" si="225"/>
        <v>0.40718189392410231</v>
      </c>
      <c r="AL92" s="18">
        <f t="shared" si="225"/>
        <v>1.1921948385136938</v>
      </c>
      <c r="AM92" s="18">
        <f t="shared" si="226"/>
        <v>1.8051833257857863</v>
      </c>
      <c r="AO92" s="18">
        <f t="shared" si="227"/>
        <v>0.92984427554900773</v>
      </c>
      <c r="AP92" s="18">
        <f t="shared" si="228"/>
        <v>2.8460716488076798</v>
      </c>
      <c r="AQ92" s="18">
        <f t="shared" si="229"/>
        <v>3.4875856777948133</v>
      </c>
      <c r="AS92" t="str">
        <f t="shared" si="258"/>
        <v>35 Business and public service associate professionals</v>
      </c>
      <c r="AT92" s="18">
        <f t="shared" si="230"/>
        <v>-8.4109567416734698E-2</v>
      </c>
      <c r="AU92" s="18">
        <f t="shared" si="230"/>
        <v>11.265876108661832</v>
      </c>
      <c r="AV92" s="18">
        <f t="shared" si="230"/>
        <v>0.38437730358928945</v>
      </c>
      <c r="AW92" s="18">
        <f t="shared" si="230"/>
        <v>1.1779553839725843</v>
      </c>
      <c r="AX92" s="18">
        <f t="shared" si="231"/>
        <v>1.5306056217375463</v>
      </c>
      <c r="AZ92" s="18">
        <f t="shared" si="232"/>
        <v>0.91273473422763818</v>
      </c>
      <c r="BA92" s="18">
        <f t="shared" si="233"/>
        <v>2.7651607713588433</v>
      </c>
      <c r="BB92" s="18">
        <f t="shared" si="234"/>
        <v>3.4012875324783032</v>
      </c>
      <c r="BD92" t="str">
        <f t="shared" si="259"/>
        <v>35 Business and public service associate professionals</v>
      </c>
      <c r="BE92" s="18">
        <f t="shared" si="235"/>
        <v>3.4919418705183558</v>
      </c>
      <c r="BF92" s="18">
        <f t="shared" si="235"/>
        <v>1.0343528436330685</v>
      </c>
      <c r="BG92" s="18">
        <f t="shared" si="235"/>
        <v>-0.17279257275483184</v>
      </c>
      <c r="BH92" s="18">
        <f t="shared" si="235"/>
        <v>4.0640434516858726E-2</v>
      </c>
      <c r="BI92" s="18">
        <f t="shared" si="236"/>
        <v>3.5672088945082336E-2</v>
      </c>
      <c r="BK92" s="18">
        <f t="shared" si="237"/>
        <v>-3.0554555896655788E-2</v>
      </c>
      <c r="BL92" s="18">
        <f t="shared" si="238"/>
        <v>2.3382741790700878</v>
      </c>
      <c r="BM92" s="18">
        <f t="shared" si="239"/>
        <v>2.3161803854934604</v>
      </c>
      <c r="BO92" t="str">
        <f t="shared" si="260"/>
        <v>35 Business and public service associate professionals</v>
      </c>
      <c r="BP92" s="18">
        <f t="shared" si="240"/>
        <v>2.0675641216601814</v>
      </c>
      <c r="BQ92" s="18">
        <f t="shared" si="240"/>
        <v>-7.5597634239211509</v>
      </c>
      <c r="BR92" s="18">
        <f t="shared" si="240"/>
        <v>-0.38840617357421836</v>
      </c>
      <c r="BS92" s="18">
        <f t="shared" si="240"/>
        <v>-1.5146597941131157</v>
      </c>
      <c r="BT92" s="18">
        <f t="shared" si="241"/>
        <v>-1.5546064981377672</v>
      </c>
      <c r="BV92" s="18">
        <f t="shared" si="242"/>
        <v>-1.1406639590381351</v>
      </c>
      <c r="BW92" s="18">
        <f t="shared" si="243"/>
        <v>2.2200824173342015</v>
      </c>
      <c r="BX92" s="18">
        <f t="shared" si="244"/>
        <v>1.4006491312424929</v>
      </c>
      <c r="BZ92" t="str">
        <f t="shared" si="261"/>
        <v>35 Business and public service associate professionals</v>
      </c>
      <c r="CA92" s="18">
        <f t="shared" si="245"/>
        <v>0.37031089955565921</v>
      </c>
      <c r="CB92" s="18">
        <f t="shared" si="245"/>
        <v>-1.8207832815979819</v>
      </c>
      <c r="CC92" s="18">
        <f t="shared" si="245"/>
        <v>-4.0095892570654268</v>
      </c>
      <c r="CD92" s="18">
        <f t="shared" si="245"/>
        <v>-4.4914052593283404</v>
      </c>
      <c r="CE92" s="18">
        <f t="shared" si="246"/>
        <v>-4.1760740158261811</v>
      </c>
      <c r="CG92" s="18">
        <f t="shared" si="247"/>
        <v>-4.3310692415709511</v>
      </c>
      <c r="CH92" s="18">
        <f t="shared" si="248"/>
        <v>1.6087729157704178</v>
      </c>
      <c r="CI92" s="18">
        <f t="shared" si="249"/>
        <v>-1.5992523269772074</v>
      </c>
      <c r="CK92" t="str">
        <f t="shared" si="262"/>
        <v>35 Business and public service associate professionals</v>
      </c>
      <c r="CL92" s="18">
        <f t="shared" si="250"/>
        <v>-0.25269786562489571</v>
      </c>
      <c r="CM92" s="18">
        <f t="shared" si="250"/>
        <v>15.855655632783328</v>
      </c>
      <c r="CN92" s="18">
        <f t="shared" si="250"/>
        <v>-8.377390233924654</v>
      </c>
      <c r="CO92" s="18">
        <f t="shared" si="250"/>
        <v>-1.2173169167130737</v>
      </c>
      <c r="CP92" s="18">
        <f t="shared" si="251"/>
        <v>-2.5467853990680744</v>
      </c>
      <c r="CR92" s="18">
        <f t="shared" si="252"/>
        <v>-3.6641135327379226</v>
      </c>
      <c r="CS92" s="18">
        <f t="shared" si="253"/>
        <v>1.3286436434740034</v>
      </c>
      <c r="CT92" s="18">
        <f t="shared" si="254"/>
        <v>-1.5576465718022292</v>
      </c>
    </row>
    <row r="93" spans="1:98" x14ac:dyDescent="0.2">
      <c r="A93" t="str">
        <f t="shared" si="209"/>
        <v>41 Administrative occupations</v>
      </c>
      <c r="B93" s="18">
        <f t="shared" si="210"/>
        <v>7.3637242917421242</v>
      </c>
      <c r="C93" s="18">
        <f t="shared" si="210"/>
        <v>5.7067271572657452</v>
      </c>
      <c r="D93" s="18">
        <f t="shared" si="210"/>
        <v>6.8710757056782201</v>
      </c>
      <c r="E93" s="18">
        <f t="shared" si="210"/>
        <v>5.5451062357788405</v>
      </c>
      <c r="F93" s="18">
        <f t="shared" si="211"/>
        <v>5.9678282992754461</v>
      </c>
      <c r="H93" s="18">
        <f t="shared" si="212"/>
        <v>5.9852579554433794</v>
      </c>
      <c r="I93" s="18">
        <f t="shared" si="213"/>
        <v>4.1302745561017984</v>
      </c>
      <c r="J93" s="18">
        <f t="shared" si="214"/>
        <v>8.1226645807911844</v>
      </c>
      <c r="L93" t="str">
        <f t="shared" si="255"/>
        <v>41 Administrative occupations</v>
      </c>
      <c r="M93" s="18">
        <f t="shared" si="215"/>
        <v>8.8184456319607918</v>
      </c>
      <c r="N93" s="18">
        <f t="shared" si="215"/>
        <v>7.6901997397478494</v>
      </c>
      <c r="O93" s="18">
        <f t="shared" si="215"/>
        <v>6.4414730196446168</v>
      </c>
      <c r="P93" s="18">
        <f t="shared" si="215"/>
        <v>4.308733880068738</v>
      </c>
      <c r="Q93" s="18">
        <f t="shared" si="216"/>
        <v>5.1801004737536571</v>
      </c>
      <c r="S93" s="18">
        <f t="shared" si="217"/>
        <v>5.0148560181820567</v>
      </c>
      <c r="T93" s="18">
        <f t="shared" si="218"/>
        <v>3.9657114248310199</v>
      </c>
      <c r="U93" s="18">
        <f t="shared" si="219"/>
        <v>7.2951043105333069</v>
      </c>
      <c r="W93" t="str">
        <f t="shared" si="256"/>
        <v>41 Administrative occupations</v>
      </c>
      <c r="X93" s="18">
        <f t="shared" si="220"/>
        <v>-1.0031279199084753</v>
      </c>
      <c r="Y93" s="18">
        <f t="shared" si="220"/>
        <v>19.700703481611438</v>
      </c>
      <c r="Z93" s="18">
        <f t="shared" si="220"/>
        <v>2.8452916724763133</v>
      </c>
      <c r="AA93" s="18">
        <f t="shared" si="220"/>
        <v>2.01060833402531</v>
      </c>
      <c r="AB93" s="18">
        <f t="shared" si="221"/>
        <v>3.2980228918805699</v>
      </c>
      <c r="AD93" s="18">
        <f t="shared" si="222"/>
        <v>2.2880806948495369</v>
      </c>
      <c r="AE93" s="18">
        <f t="shared" si="223"/>
        <v>3.563151458162328</v>
      </c>
      <c r="AF93" s="18">
        <f t="shared" si="224"/>
        <v>5.053168887643178</v>
      </c>
      <c r="AH93" t="str">
        <f t="shared" si="257"/>
        <v>41 Administrative occupations</v>
      </c>
      <c r="AI93" s="18">
        <f t="shared" si="225"/>
        <v>-0.51121349369198654</v>
      </c>
      <c r="AJ93" s="18">
        <f t="shared" si="225"/>
        <v>22.049257645410748</v>
      </c>
      <c r="AK93" s="18">
        <f t="shared" si="225"/>
        <v>2.0953479653560647</v>
      </c>
      <c r="AL93" s="18">
        <f t="shared" si="225"/>
        <v>1.9527851392950657</v>
      </c>
      <c r="AM93" s="18">
        <f t="shared" si="226"/>
        <v>3.1507145645793155</v>
      </c>
      <c r="AO93" s="18">
        <f t="shared" si="227"/>
        <v>2.0002839486462642</v>
      </c>
      <c r="AP93" s="18">
        <f t="shared" si="228"/>
        <v>3.6281095766613314</v>
      </c>
      <c r="AQ93" s="18">
        <f t="shared" si="229"/>
        <v>4.9109915642489899</v>
      </c>
      <c r="AS93" t="str">
        <f t="shared" si="258"/>
        <v>41 Administrative occupations</v>
      </c>
      <c r="AT93" s="18">
        <f t="shared" si="230"/>
        <v>-1.5176765064324194</v>
      </c>
      <c r="AU93" s="18">
        <f t="shared" si="230"/>
        <v>20.679303195622079</v>
      </c>
      <c r="AV93" s="18">
        <f t="shared" si="230"/>
        <v>1.3913966988542636</v>
      </c>
      <c r="AW93" s="18">
        <f t="shared" si="230"/>
        <v>1.738495928735162</v>
      </c>
      <c r="AX93" s="18">
        <f t="shared" si="231"/>
        <v>2.7201667350416958</v>
      </c>
      <c r="AZ93" s="18">
        <f t="shared" si="232"/>
        <v>1.6226643586371825</v>
      </c>
      <c r="BA93" s="18">
        <f t="shared" si="233"/>
        <v>3.2919275543399795</v>
      </c>
      <c r="BB93" s="18">
        <f t="shared" si="234"/>
        <v>4.3668459438564566</v>
      </c>
      <c r="BD93" t="str">
        <f t="shared" si="259"/>
        <v>41 Administrative occupations</v>
      </c>
      <c r="BE93" s="18">
        <f t="shared" si="235"/>
        <v>0.75419242663385955</v>
      </c>
      <c r="BF93" s="18">
        <f t="shared" si="235"/>
        <v>0.86344785426808457</v>
      </c>
      <c r="BG93" s="18">
        <f t="shared" si="235"/>
        <v>0.50912933064355403</v>
      </c>
      <c r="BH93" s="18">
        <f t="shared" si="235"/>
        <v>-0.74675754291341212</v>
      </c>
      <c r="BI93" s="18">
        <f t="shared" si="236"/>
        <v>-0.25571422088896956</v>
      </c>
      <c r="BK93" s="18">
        <f t="shared" si="237"/>
        <v>-0.32988196409671211</v>
      </c>
      <c r="BL93" s="18">
        <f t="shared" si="238"/>
        <v>2.5555816062334147</v>
      </c>
      <c r="BM93" s="18">
        <f t="shared" si="239"/>
        <v>2.3255790775309704</v>
      </c>
      <c r="BO93" t="str">
        <f t="shared" si="260"/>
        <v>41 Administrative occupations</v>
      </c>
      <c r="BP93" s="18">
        <f t="shared" si="240"/>
        <v>-0.37170525243318542</v>
      </c>
      <c r="BQ93" s="18">
        <f t="shared" si="240"/>
        <v>-8.7542918654858752</v>
      </c>
      <c r="BR93" s="18">
        <f t="shared" si="240"/>
        <v>0.35866414432619287</v>
      </c>
      <c r="BS93" s="18">
        <f t="shared" si="240"/>
        <v>-2.7307773759030374</v>
      </c>
      <c r="BT93" s="18">
        <f t="shared" si="241"/>
        <v>-2.1673475196422154</v>
      </c>
      <c r="BV93" s="18">
        <f t="shared" si="242"/>
        <v>-1.7116780300215351</v>
      </c>
      <c r="BW93" s="18">
        <f t="shared" si="243"/>
        <v>2.401476153688975</v>
      </c>
      <c r="BX93" s="18">
        <f t="shared" si="244"/>
        <v>1.2195138006621864</v>
      </c>
      <c r="BZ93" t="str">
        <f t="shared" si="261"/>
        <v>41 Administrative occupations</v>
      </c>
      <c r="CA93" s="18">
        <f t="shared" si="245"/>
        <v>-3.2695043762360543</v>
      </c>
      <c r="CB93" s="18">
        <f t="shared" si="245"/>
        <v>-9.0635236292434751</v>
      </c>
      <c r="CC93" s="18">
        <f t="shared" si="245"/>
        <v>-4.9534029388892726</v>
      </c>
      <c r="CD93" s="18">
        <f t="shared" si="245"/>
        <v>-9.3902482979399178</v>
      </c>
      <c r="CE93" s="18">
        <f t="shared" si="246"/>
        <v>-8.0057571734022286</v>
      </c>
      <c r="CG93" s="18">
        <f t="shared" si="247"/>
        <v>-7.9348035133112287</v>
      </c>
      <c r="CH93" s="18">
        <f t="shared" si="248"/>
        <v>1.4432115097746001</v>
      </c>
      <c r="CI93" s="18">
        <f t="shared" si="249"/>
        <v>-4.1546207681352643</v>
      </c>
      <c r="CK93" t="str">
        <f t="shared" si="262"/>
        <v>41 Administrative occupations</v>
      </c>
      <c r="CL93" s="18">
        <f t="shared" si="250"/>
        <v>-5.3574622649784516</v>
      </c>
      <c r="CM93" s="18">
        <f t="shared" si="250"/>
        <v>11.092962197303869</v>
      </c>
      <c r="CN93" s="18">
        <f t="shared" si="250"/>
        <v>-6.6213956449028499</v>
      </c>
      <c r="CO93" s="18">
        <f t="shared" si="250"/>
        <v>-3.1969129379203931</v>
      </c>
      <c r="CP93" s="18">
        <f t="shared" si="251"/>
        <v>-3.4530698005136973</v>
      </c>
      <c r="CR93" s="18">
        <f t="shared" si="252"/>
        <v>-4.3521385274203901</v>
      </c>
      <c r="CS93" s="18">
        <f t="shared" si="253"/>
        <v>1.3493163095940286</v>
      </c>
      <c r="CT93" s="18">
        <f t="shared" si="254"/>
        <v>-2.0254933764336736</v>
      </c>
    </row>
    <row r="94" spans="1:98" x14ac:dyDescent="0.2">
      <c r="A94" t="str">
        <f t="shared" si="209"/>
        <v>42 Secretarial and related occupations</v>
      </c>
      <c r="B94" s="18">
        <f t="shared" si="210"/>
        <v>4.0605042986260553</v>
      </c>
      <c r="C94" s="18">
        <f t="shared" si="210"/>
        <v>17.884552073794623</v>
      </c>
      <c r="D94" s="18">
        <f t="shared" si="210"/>
        <v>8.9717336828640128</v>
      </c>
      <c r="E94" s="18">
        <f t="shared" si="210"/>
        <v>6.0775698108708864</v>
      </c>
      <c r="F94" s="18">
        <f t="shared" si="211"/>
        <v>7.6815661726720164</v>
      </c>
      <c r="H94" s="18">
        <f t="shared" si="212"/>
        <v>7.0336480692805958</v>
      </c>
      <c r="I94" s="18">
        <f t="shared" si="213"/>
        <v>5.1158319700699062</v>
      </c>
      <c r="J94" s="18">
        <f t="shared" si="214"/>
        <v>9.4706589759763204</v>
      </c>
      <c r="L94" t="str">
        <f t="shared" si="255"/>
        <v>42 Secretarial and related occupations</v>
      </c>
      <c r="M94" s="18">
        <f t="shared" si="215"/>
        <v>6.0264281802347774</v>
      </c>
      <c r="N94" s="18">
        <f t="shared" si="215"/>
        <v>13.797229304967807</v>
      </c>
      <c r="O94" s="18">
        <f t="shared" si="215"/>
        <v>5.194817241749794</v>
      </c>
      <c r="P94" s="18">
        <f t="shared" si="215"/>
        <v>-7.7416592115864269E-2</v>
      </c>
      <c r="Q94" s="18">
        <f t="shared" si="216"/>
        <v>2.3696566037749722</v>
      </c>
      <c r="S94" s="18">
        <f t="shared" si="217"/>
        <v>1.6499611560050198</v>
      </c>
      <c r="T94" s="18">
        <f t="shared" si="218"/>
        <v>3.5203974757533008</v>
      </c>
      <c r="U94" s="18">
        <f t="shared" si="219"/>
        <v>4.5832430049122186</v>
      </c>
      <c r="W94" t="str">
        <f t="shared" si="256"/>
        <v>42 Secretarial and related occupations</v>
      </c>
      <c r="X94" s="18">
        <f t="shared" si="220"/>
        <v>-2.0268178560721384</v>
      </c>
      <c r="Y94" s="18">
        <f t="shared" si="220"/>
        <v>21.195093622524453</v>
      </c>
      <c r="Z94" s="18">
        <f t="shared" si="220"/>
        <v>4.0040262957590889</v>
      </c>
      <c r="AA94" s="18">
        <f t="shared" si="220"/>
        <v>2.7739284876374004</v>
      </c>
      <c r="AB94" s="18">
        <f t="shared" si="221"/>
        <v>4.2252237190488096</v>
      </c>
      <c r="AD94" s="18">
        <f t="shared" si="222"/>
        <v>3.1823359930630568</v>
      </c>
      <c r="AE94" s="18">
        <f t="shared" si="223"/>
        <v>4.152136453185884</v>
      </c>
      <c r="AF94" s="18">
        <f t="shared" si="224"/>
        <v>6.1291188888797921</v>
      </c>
      <c r="AH94" t="str">
        <f t="shared" si="257"/>
        <v>42 Secretarial and related occupations</v>
      </c>
      <c r="AI94" s="18">
        <f t="shared" si="225"/>
        <v>-2.3885314350468367</v>
      </c>
      <c r="AJ94" s="18">
        <f t="shared" si="225"/>
        <v>25.046557524418912</v>
      </c>
      <c r="AK94" s="18">
        <f t="shared" si="225"/>
        <v>0.88906361708656068</v>
      </c>
      <c r="AL94" s="18">
        <f t="shared" si="225"/>
        <v>-2.5250132333476394E-2</v>
      </c>
      <c r="AM94" s="18">
        <f t="shared" si="226"/>
        <v>1.6716135990913372</v>
      </c>
      <c r="AO94" s="18">
        <f t="shared" si="227"/>
        <v>0.27859671966317112</v>
      </c>
      <c r="AP94" s="18">
        <f t="shared" si="228"/>
        <v>3.3564611988729398</v>
      </c>
      <c r="AQ94" s="18">
        <f t="shared" si="229"/>
        <v>3.5332806410516948</v>
      </c>
      <c r="AS94" t="str">
        <f t="shared" si="258"/>
        <v>42 Secretarial and related occupations</v>
      </c>
      <c r="AT94" s="18">
        <f t="shared" si="230"/>
        <v>-4.7337057187384453</v>
      </c>
      <c r="AU94" s="18">
        <f t="shared" si="230"/>
        <v>24.414805364999314</v>
      </c>
      <c r="AV94" s="18">
        <f t="shared" si="230"/>
        <v>0.5348930046338074</v>
      </c>
      <c r="AW94" s="18">
        <f t="shared" si="230"/>
        <v>0.20257266776462224</v>
      </c>
      <c r="AX94" s="18">
        <f t="shared" si="231"/>
        <v>1.672336796699847</v>
      </c>
      <c r="AZ94" s="18">
        <f t="shared" si="232"/>
        <v>0.31322387902752435</v>
      </c>
      <c r="BA94" s="18">
        <f t="shared" si="233"/>
        <v>3.1344372224978212</v>
      </c>
      <c r="BB94" s="18">
        <f t="shared" si="234"/>
        <v>3.3394108809353673</v>
      </c>
      <c r="BD94" t="str">
        <f t="shared" si="259"/>
        <v>42 Secretarial and related occupations</v>
      </c>
      <c r="BE94" s="18">
        <f t="shared" si="235"/>
        <v>-1.2902288629661474</v>
      </c>
      <c r="BF94" s="18">
        <f t="shared" si="235"/>
        <v>-7.5948312599723566</v>
      </c>
      <c r="BG94" s="18">
        <f t="shared" si="235"/>
        <v>-0.72716970674652215</v>
      </c>
      <c r="BH94" s="18">
        <f t="shared" si="235"/>
        <v>-11.033961935001436</v>
      </c>
      <c r="BI94" s="18">
        <f t="shared" si="236"/>
        <v>-7.715093973290621</v>
      </c>
      <c r="BK94" s="18">
        <f t="shared" si="237"/>
        <v>-7.7231059201541719</v>
      </c>
      <c r="BL94" s="18">
        <f t="shared" si="238"/>
        <v>2.0663262558430873</v>
      </c>
      <c r="BM94" s="18">
        <f t="shared" si="239"/>
        <v>-2.7463081519224386</v>
      </c>
      <c r="BO94" t="str">
        <f t="shared" si="260"/>
        <v>42 Secretarial and related occupations</v>
      </c>
      <c r="BP94" s="18">
        <f t="shared" si="240"/>
        <v>-4.132764636110986</v>
      </c>
      <c r="BQ94" s="18">
        <f t="shared" si="240"/>
        <v>-16.804053328502832</v>
      </c>
      <c r="BR94" s="18">
        <f t="shared" si="240"/>
        <v>-5.5323743691779281</v>
      </c>
      <c r="BS94" s="18">
        <f t="shared" si="240"/>
        <v>-12.518043383898691</v>
      </c>
      <c r="BT94" s="18">
        <f t="shared" si="241"/>
        <v>-10.673281953283764</v>
      </c>
      <c r="BV94" s="18">
        <f t="shared" si="242"/>
        <v>-10.248856225394398</v>
      </c>
      <c r="BW94" s="18">
        <f t="shared" si="243"/>
        <v>1.6238518824069681</v>
      </c>
      <c r="BX94" s="18">
        <f t="shared" si="244"/>
        <v>-4.8977608292893215</v>
      </c>
      <c r="BZ94" t="str">
        <f t="shared" si="261"/>
        <v>42 Secretarial and related occupations</v>
      </c>
      <c r="CA94" s="18">
        <f t="shared" si="245"/>
        <v>-2.4221139400557812</v>
      </c>
      <c r="CB94" s="18">
        <f t="shared" si="245"/>
        <v>-16.633620441907226</v>
      </c>
      <c r="CC94" s="18">
        <f t="shared" si="245"/>
        <v>-5.6181522684826346</v>
      </c>
      <c r="CD94" s="18">
        <f t="shared" si="245"/>
        <v>-14.417684947777442</v>
      </c>
      <c r="CE94" s="18">
        <f t="shared" si="246"/>
        <v>-11.904322211706708</v>
      </c>
      <c r="CG94" s="18">
        <f t="shared" si="247"/>
        <v>-11.579660396437264</v>
      </c>
      <c r="CH94" s="18">
        <f t="shared" si="248"/>
        <v>1.4614629838030524</v>
      </c>
      <c r="CI94" s="18">
        <f t="shared" si="249"/>
        <v>-5.9101954063845774</v>
      </c>
      <c r="CK94" t="str">
        <f t="shared" si="262"/>
        <v>42 Secretarial and related occupations</v>
      </c>
      <c r="CL94" s="18">
        <f t="shared" si="250"/>
        <v>-3.9424648160888753</v>
      </c>
      <c r="CM94" s="18">
        <f t="shared" si="250"/>
        <v>14.918872928168337</v>
      </c>
      <c r="CN94" s="18">
        <f t="shared" si="250"/>
        <v>-3.8358708487932769</v>
      </c>
      <c r="CO94" s="18">
        <f t="shared" si="250"/>
        <v>-2.1308850106669053</v>
      </c>
      <c r="CP94" s="18">
        <f t="shared" si="251"/>
        <v>-1.6850431904992469</v>
      </c>
      <c r="CR94" s="18">
        <f t="shared" si="252"/>
        <v>-2.7025462404134948</v>
      </c>
      <c r="CS94" s="18">
        <f t="shared" si="253"/>
        <v>1.903553676090608</v>
      </c>
      <c r="CT94" s="18">
        <f t="shared" si="254"/>
        <v>-6.7528523129434248E-2</v>
      </c>
    </row>
    <row r="95" spans="1:98" x14ac:dyDescent="0.2">
      <c r="A95" t="str">
        <f t="shared" si="209"/>
        <v>51 Skilled agricultural and related trades</v>
      </c>
      <c r="B95" s="18">
        <f t="shared" si="210"/>
        <v>12.623010743236641</v>
      </c>
      <c r="C95" s="18">
        <f t="shared" si="210"/>
        <v>-10.362595086064285</v>
      </c>
      <c r="D95" s="18">
        <f t="shared" si="210"/>
        <v>3.1631362929097406</v>
      </c>
      <c r="E95" s="18">
        <f t="shared" si="210"/>
        <v>3.5812763036967121</v>
      </c>
      <c r="F95" s="18">
        <f t="shared" si="211"/>
        <v>2.5198078819481884</v>
      </c>
      <c r="H95" s="18">
        <f t="shared" si="212"/>
        <v>3.4417083272180626</v>
      </c>
      <c r="I95" s="18">
        <f t="shared" si="213"/>
        <v>4.1225548139390167</v>
      </c>
      <c r="J95" s="18">
        <f t="shared" si="214"/>
        <v>6.2828412976612125</v>
      </c>
      <c r="L95" t="str">
        <f t="shared" si="255"/>
        <v>51 Skilled agricultural and related trades</v>
      </c>
      <c r="M95" s="18">
        <f t="shared" si="215"/>
        <v>-1.6909161029151631</v>
      </c>
      <c r="N95" s="18">
        <f t="shared" si="215"/>
        <v>-14.767320046169917</v>
      </c>
      <c r="O95" s="18">
        <f t="shared" si="215"/>
        <v>2.8667621471978544</v>
      </c>
      <c r="P95" s="18">
        <f t="shared" si="215"/>
        <v>3.9375308093854811</v>
      </c>
      <c r="Q95" s="18">
        <f t="shared" si="216"/>
        <v>2.3249616333169243</v>
      </c>
      <c r="S95" s="18">
        <f t="shared" si="217"/>
        <v>3.5793751804263918</v>
      </c>
      <c r="T95" s="18">
        <f t="shared" si="218"/>
        <v>3.3342257860941915</v>
      </c>
      <c r="U95" s="18">
        <f t="shared" si="219"/>
        <v>5.8019736833855973</v>
      </c>
      <c r="W95" t="str">
        <f t="shared" si="256"/>
        <v>51 Skilled agricultural and related trades</v>
      </c>
      <c r="X95" s="18">
        <f t="shared" si="220"/>
        <v>-2.2079480185527967</v>
      </c>
      <c r="Y95" s="18">
        <f t="shared" si="220"/>
        <v>-2.7713038128969303</v>
      </c>
      <c r="Z95" s="18">
        <f t="shared" si="220"/>
        <v>2.6379868510073123</v>
      </c>
      <c r="AA95" s="18">
        <f t="shared" si="220"/>
        <v>2.9499937507954987</v>
      </c>
      <c r="AB95" s="18">
        <f t="shared" si="221"/>
        <v>2.4854932968292776</v>
      </c>
      <c r="AD95" s="18">
        <f t="shared" si="222"/>
        <v>2.8458862082467951</v>
      </c>
      <c r="AE95" s="18">
        <f t="shared" si="223"/>
        <v>4.1416965930373362</v>
      </c>
      <c r="AF95" s="18">
        <f t="shared" si="224"/>
        <v>5.8958142293933147</v>
      </c>
      <c r="AH95" t="str">
        <f t="shared" si="257"/>
        <v>51 Skilled agricultural and related trades</v>
      </c>
      <c r="AI95" s="18">
        <f t="shared" si="225"/>
        <v>-2.3687085174581179</v>
      </c>
      <c r="AJ95" s="18">
        <f t="shared" si="225"/>
        <v>-4.6590229380085946</v>
      </c>
      <c r="AK95" s="18">
        <f t="shared" si="225"/>
        <v>2.3995485065043676</v>
      </c>
      <c r="AL95" s="18">
        <f t="shared" si="225"/>
        <v>2.4075656720081051</v>
      </c>
      <c r="AM95" s="18">
        <f t="shared" si="226"/>
        <v>1.9484529007250062</v>
      </c>
      <c r="AO95" s="18">
        <f t="shared" si="227"/>
        <v>2.4048932137662016</v>
      </c>
      <c r="AP95" s="18">
        <f t="shared" si="228"/>
        <v>4.1777053671338882</v>
      </c>
      <c r="AQ95" s="18">
        <f t="shared" si="229"/>
        <v>5.6356705552402131</v>
      </c>
      <c r="AS95" t="str">
        <f t="shared" si="258"/>
        <v>51 Skilled agricultural and related trades</v>
      </c>
      <c r="AT95" s="18">
        <f t="shared" si="230"/>
        <v>-5.018841706622279</v>
      </c>
      <c r="AU95" s="18">
        <f t="shared" si="230"/>
        <v>-17.001250294648372</v>
      </c>
      <c r="AV95" s="18">
        <f t="shared" si="230"/>
        <v>2.1250772989629185</v>
      </c>
      <c r="AW95" s="18">
        <f t="shared" si="230"/>
        <v>2.8063080880804003</v>
      </c>
      <c r="AX95" s="18">
        <f t="shared" si="231"/>
        <v>1.229757954156474</v>
      </c>
      <c r="AZ95" s="18">
        <f t="shared" si="232"/>
        <v>2.578727739875597</v>
      </c>
      <c r="BA95" s="18">
        <f t="shared" si="233"/>
        <v>3.8446767079227229</v>
      </c>
      <c r="BB95" s="18">
        <f t="shared" si="234"/>
        <v>5.4798569142180398</v>
      </c>
      <c r="BD95" t="str">
        <f t="shared" si="259"/>
        <v>51 Skilled agricultural and related trades</v>
      </c>
      <c r="BE95" s="18">
        <f t="shared" si="235"/>
        <v>-1.2547915205244564</v>
      </c>
      <c r="BF95" s="18">
        <f t="shared" si="235"/>
        <v>-24.106448258695899</v>
      </c>
      <c r="BG95" s="18">
        <f t="shared" si="235"/>
        <v>0.34644714110410035</v>
      </c>
      <c r="BH95" s="18">
        <f t="shared" si="235"/>
        <v>0.15793543567310664</v>
      </c>
      <c r="BI95" s="18">
        <f t="shared" si="236"/>
        <v>-1.5058282749370711</v>
      </c>
      <c r="BK95" s="18">
        <f t="shared" si="237"/>
        <v>0.22073328906868639</v>
      </c>
      <c r="BL95" s="18">
        <f t="shared" si="238"/>
        <v>2.9826646434973458</v>
      </c>
      <c r="BM95" s="18">
        <f t="shared" si="239"/>
        <v>3.1297420363388451</v>
      </c>
      <c r="BO95" t="str">
        <f t="shared" si="260"/>
        <v>51 Skilled agricultural and related trades</v>
      </c>
      <c r="BP95" s="18">
        <f t="shared" si="240"/>
        <v>-0.25013118034146187</v>
      </c>
      <c r="BQ95" s="18">
        <f t="shared" si="240"/>
        <v>-28.982384490451818</v>
      </c>
      <c r="BR95" s="18">
        <f t="shared" si="240"/>
        <v>0.97966288975952498</v>
      </c>
      <c r="BS95" s="18">
        <f t="shared" si="240"/>
        <v>-0.9372177924016678</v>
      </c>
      <c r="BT95" s="18">
        <f t="shared" si="241"/>
        <v>-2.3937663266221265</v>
      </c>
      <c r="BV95" s="18">
        <f t="shared" si="242"/>
        <v>-0.30233515145868806</v>
      </c>
      <c r="BW95" s="18">
        <f t="shared" si="243"/>
        <v>3.1059389955288008</v>
      </c>
      <c r="BX95" s="18">
        <f t="shared" si="244"/>
        <v>2.9104583553196672</v>
      </c>
      <c r="BZ95" t="str">
        <f t="shared" si="261"/>
        <v>51 Skilled agricultural and related trades</v>
      </c>
      <c r="CA95" s="18">
        <f t="shared" si="245"/>
        <v>-5.7224048138574402</v>
      </c>
      <c r="CB95" s="18">
        <f t="shared" si="245"/>
        <v>-10.20084611093095</v>
      </c>
      <c r="CC95" s="18">
        <f t="shared" si="245"/>
        <v>-1.5869478530537662</v>
      </c>
      <c r="CD95" s="18">
        <f t="shared" si="245"/>
        <v>-0.72258977093641041</v>
      </c>
      <c r="CE95" s="18">
        <f t="shared" si="246"/>
        <v>-1.6124810415658275</v>
      </c>
      <c r="CG95" s="18">
        <f t="shared" si="247"/>
        <v>-1.0115493695091904</v>
      </c>
      <c r="CH95" s="18">
        <f t="shared" si="248"/>
        <v>2.3948644326350577</v>
      </c>
      <c r="CI95" s="18">
        <f t="shared" si="249"/>
        <v>1.6843461861648201</v>
      </c>
      <c r="CK95" t="str">
        <f t="shared" si="262"/>
        <v>51 Skilled agricultural and related trades</v>
      </c>
      <c r="CL95" s="18">
        <f t="shared" si="250"/>
        <v>-6.4580405433954606</v>
      </c>
      <c r="CM95" s="18">
        <f t="shared" si="250"/>
        <v>-20.661376963784551</v>
      </c>
      <c r="CN95" s="18">
        <f t="shared" si="250"/>
        <v>-7.8321284148305192</v>
      </c>
      <c r="CO95" s="18">
        <f t="shared" si="250"/>
        <v>-9.3805295969968672</v>
      </c>
      <c r="CP95" s="18">
        <f t="shared" si="251"/>
        <v>-9.6532877477138896</v>
      </c>
      <c r="CR95" s="18">
        <f t="shared" si="252"/>
        <v>-8.8673079775290482</v>
      </c>
      <c r="CS95" s="18">
        <f t="shared" si="253"/>
        <v>1.2427338339667804</v>
      </c>
      <c r="CT95" s="18">
        <f t="shared" si="254"/>
        <v>-5.1573861866000108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1.9893748481290663</v>
      </c>
      <c r="C96" s="18">
        <f t="shared" si="210"/>
        <v>-30.270143074399414</v>
      </c>
      <c r="D96" s="18">
        <f t="shared" si="210"/>
        <v>4.9628686797125177</v>
      </c>
      <c r="E96" s="18">
        <f t="shared" si="210"/>
        <v>3.9601246706309823</v>
      </c>
      <c r="F96" s="18">
        <f t="shared" si="211"/>
        <v>1.7019012381862542</v>
      </c>
      <c r="H96" s="18">
        <f t="shared" si="212"/>
        <v>4.2933037361283288</v>
      </c>
      <c r="I96" s="18">
        <f t="shared" si="213"/>
        <v>3.1283766977601157</v>
      </c>
      <c r="J96" s="18">
        <f t="shared" si="214"/>
        <v>6.2020495382907992</v>
      </c>
      <c r="L96" t="str">
        <f t="shared" si="255"/>
        <v>52 Skilled metal, electrical and electronic trades</v>
      </c>
      <c r="M96" s="18">
        <f t="shared" si="215"/>
        <v>8.452226422745369</v>
      </c>
      <c r="N96" s="18">
        <f t="shared" si="215"/>
        <v>-28.226130097928291</v>
      </c>
      <c r="O96" s="18">
        <f t="shared" si="215"/>
        <v>10.11369028788569</v>
      </c>
      <c r="P96" s="18">
        <f t="shared" si="215"/>
        <v>5.1655687112404092</v>
      </c>
      <c r="Q96" s="18">
        <f t="shared" si="216"/>
        <v>4.1703908508614829</v>
      </c>
      <c r="S96" s="18">
        <f t="shared" si="217"/>
        <v>6.7897301347001449</v>
      </c>
      <c r="T96" s="18">
        <f t="shared" si="218"/>
        <v>4.1825594224031093</v>
      </c>
      <c r="U96" s="18">
        <f t="shared" si="219"/>
        <v>8.7677044485513065</v>
      </c>
      <c r="W96" t="str">
        <f t="shared" si="256"/>
        <v>52 Skilled metal, electrical and electronic trades</v>
      </c>
      <c r="X96" s="18">
        <f t="shared" si="220"/>
        <v>0.4327699564963261</v>
      </c>
      <c r="Y96" s="18">
        <f t="shared" si="220"/>
        <v>-19.833533895879697</v>
      </c>
      <c r="Z96" s="18">
        <f t="shared" si="220"/>
        <v>3.6417199162039893</v>
      </c>
      <c r="AA96" s="18">
        <f t="shared" si="220"/>
        <v>2.1378197341843208</v>
      </c>
      <c r="AB96" s="18">
        <f t="shared" si="221"/>
        <v>1.0638239671471261</v>
      </c>
      <c r="AD96" s="18">
        <f t="shared" si="222"/>
        <v>2.636679307726908</v>
      </c>
      <c r="AE96" s="18">
        <f t="shared" si="223"/>
        <v>3.2245555891378341</v>
      </c>
      <c r="AF96" s="18">
        <f t="shared" si="224"/>
        <v>5.0279354673615995</v>
      </c>
      <c r="AH96" t="str">
        <f t="shared" si="257"/>
        <v>52 Skilled metal, electrical and electronic trades</v>
      </c>
      <c r="AI96" s="18">
        <f t="shared" si="225"/>
        <v>-1.42931597941649</v>
      </c>
      <c r="AJ96" s="18">
        <f t="shared" si="225"/>
        <v>-15.740131348536746</v>
      </c>
      <c r="AK96" s="18">
        <f t="shared" si="225"/>
        <v>2.2853161953012346</v>
      </c>
      <c r="AL96" s="18">
        <f t="shared" si="225"/>
        <v>2.1344261934088449</v>
      </c>
      <c r="AM96" s="18">
        <f t="shared" si="226"/>
        <v>0.96028042599536345</v>
      </c>
      <c r="AO96" s="18">
        <f t="shared" si="227"/>
        <v>2.1846981121415254</v>
      </c>
      <c r="AP96" s="18">
        <f t="shared" si="228"/>
        <v>2.7915538632324655</v>
      </c>
      <c r="AQ96" s="18">
        <f t="shared" si="229"/>
        <v>4.3507305097989946</v>
      </c>
      <c r="AS96" t="str">
        <f t="shared" si="258"/>
        <v>52 Skilled metal, electrical and electronic trades</v>
      </c>
      <c r="AT96" s="18">
        <f t="shared" si="230"/>
        <v>-0.83222517465961765</v>
      </c>
      <c r="AU96" s="18">
        <f t="shared" si="230"/>
        <v>-11.441592464274553</v>
      </c>
      <c r="AV96" s="18">
        <f t="shared" si="230"/>
        <v>0.85296807304879874</v>
      </c>
      <c r="AW96" s="18">
        <f t="shared" si="230"/>
        <v>1.2425632228724837</v>
      </c>
      <c r="AX96" s="18">
        <f t="shared" si="231"/>
        <v>0.27820088585923664</v>
      </c>
      <c r="AZ96" s="18">
        <f t="shared" si="232"/>
        <v>1.112531236435732</v>
      </c>
      <c r="BA96" s="18">
        <f t="shared" si="233"/>
        <v>2.5822115205510032</v>
      </c>
      <c r="BB96" s="18">
        <f t="shared" si="234"/>
        <v>3.3795684404170689</v>
      </c>
      <c r="BD96" t="str">
        <f t="shared" si="259"/>
        <v>52 Skilled metal, electrical and electronic trades</v>
      </c>
      <c r="BE96" s="18">
        <f t="shared" si="235"/>
        <v>3.7439658044859492</v>
      </c>
      <c r="BF96" s="18">
        <f t="shared" si="235"/>
        <v>-15.690963999727369</v>
      </c>
      <c r="BG96" s="18">
        <f t="shared" si="235"/>
        <v>0.15767431383628683</v>
      </c>
      <c r="BH96" s="18">
        <f t="shared" si="235"/>
        <v>-0.22121569789281814</v>
      </c>
      <c r="BI96" s="18">
        <f t="shared" si="236"/>
        <v>-1.1492803902161897</v>
      </c>
      <c r="BK96" s="18">
        <f t="shared" si="237"/>
        <v>-9.507855305098678E-2</v>
      </c>
      <c r="BL96" s="18">
        <f t="shared" si="238"/>
        <v>2.0195791593350387</v>
      </c>
      <c r="BM96" s="18">
        <f t="shared" si="239"/>
        <v>1.9478391323498823</v>
      </c>
      <c r="BO96" t="str">
        <f t="shared" si="260"/>
        <v>52 Skilled metal, electrical and electronic trades</v>
      </c>
      <c r="BP96" s="18">
        <f t="shared" si="240"/>
        <v>2.6805430240672834</v>
      </c>
      <c r="BQ96" s="18">
        <f t="shared" si="240"/>
        <v>-19.391448433282498</v>
      </c>
      <c r="BR96" s="18">
        <f t="shared" si="240"/>
        <v>0.33525811629389057</v>
      </c>
      <c r="BS96" s="18">
        <f t="shared" si="240"/>
        <v>-1.2756705263612278</v>
      </c>
      <c r="BT96" s="18">
        <f t="shared" si="241"/>
        <v>-2.0243436317119889</v>
      </c>
      <c r="BV96" s="18">
        <f t="shared" si="242"/>
        <v>-0.74158881292673007</v>
      </c>
      <c r="BW96" s="18">
        <f t="shared" si="243"/>
        <v>2.1173452924813319</v>
      </c>
      <c r="BX96" s="18">
        <f t="shared" si="244"/>
        <v>1.5721870412693351</v>
      </c>
      <c r="BZ96" t="str">
        <f t="shared" si="261"/>
        <v>52 Skilled metal, electrical and electronic trades</v>
      </c>
      <c r="CA96" s="18">
        <f t="shared" si="245"/>
        <v>-1.3185652803431425</v>
      </c>
      <c r="CB96" s="18">
        <f t="shared" si="245"/>
        <v>-11.612244001879157</v>
      </c>
      <c r="CC96" s="18">
        <f t="shared" si="245"/>
        <v>-3.839647828409587</v>
      </c>
      <c r="CD96" s="18">
        <f t="shared" si="245"/>
        <v>-5.8698971568488689</v>
      </c>
      <c r="CE96" s="18">
        <f t="shared" si="246"/>
        <v>-5.6121477330568048</v>
      </c>
      <c r="CG96" s="18">
        <f t="shared" si="247"/>
        <v>-5.1979554075613947</v>
      </c>
      <c r="CH96" s="18">
        <f t="shared" si="248"/>
        <v>1.5089894810335291</v>
      </c>
      <c r="CI96" s="18">
        <f t="shared" si="249"/>
        <v>-2.3412912257014584</v>
      </c>
      <c r="CK96" t="str">
        <f t="shared" si="262"/>
        <v>52 Skilled metal, electrical and electronic trades</v>
      </c>
      <c r="CL96" s="18">
        <f t="shared" si="250"/>
        <v>-2.1170801734725075</v>
      </c>
      <c r="CM96" s="18">
        <f t="shared" si="250"/>
        <v>-19.500993198658676</v>
      </c>
      <c r="CN96" s="18">
        <f t="shared" si="250"/>
        <v>-9.2601546801161625</v>
      </c>
      <c r="CO96" s="18">
        <f t="shared" si="250"/>
        <v>-4.8471696196869978</v>
      </c>
      <c r="CP96" s="18">
        <f t="shared" si="251"/>
        <v>-7.2236328266327865</v>
      </c>
      <c r="CR96" s="18">
        <f t="shared" si="252"/>
        <v>-6.3415098515511197</v>
      </c>
      <c r="CS96" s="18">
        <f t="shared" si="253"/>
        <v>1.1896902181969704</v>
      </c>
      <c r="CT96" s="18">
        <f t="shared" si="254"/>
        <v>-3.6961796606270747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-2.190713676621614</v>
      </c>
      <c r="C97" s="18">
        <f t="shared" si="210"/>
        <v>-37.472139969251849</v>
      </c>
      <c r="D97" s="18">
        <f t="shared" si="210"/>
        <v>8.4254040463789472</v>
      </c>
      <c r="E97" s="18">
        <f t="shared" si="210"/>
        <v>0.77080140433665179</v>
      </c>
      <c r="F97" s="18">
        <f t="shared" si="211"/>
        <v>7.3075273718203881E-2</v>
      </c>
      <c r="H97" s="18">
        <f t="shared" si="212"/>
        <v>3.2603258890930853</v>
      </c>
      <c r="I97" s="18">
        <f t="shared" si="213"/>
        <v>3.1614160145445602</v>
      </c>
      <c r="J97" s="18">
        <f t="shared" si="214"/>
        <v>5.4386563114605657</v>
      </c>
      <c r="L97" t="str">
        <f t="shared" si="255"/>
        <v>53 Skilled construction and building trades</v>
      </c>
      <c r="M97" s="18">
        <f t="shared" si="215"/>
        <v>11.105682197987399</v>
      </c>
      <c r="N97" s="18">
        <f t="shared" si="215"/>
        <v>-29.993361216423963</v>
      </c>
      <c r="O97" s="18">
        <f t="shared" si="215"/>
        <v>6.4166959138273194</v>
      </c>
      <c r="P97" s="18">
        <f t="shared" si="215"/>
        <v>3.7492850920068932</v>
      </c>
      <c r="Q97" s="18">
        <f t="shared" si="216"/>
        <v>2.0357710042502974</v>
      </c>
      <c r="S97" s="18">
        <f t="shared" si="217"/>
        <v>4.6309090892775462</v>
      </c>
      <c r="T97" s="18">
        <f t="shared" si="218"/>
        <v>3.5206235886603432</v>
      </c>
      <c r="U97" s="18">
        <f t="shared" si="219"/>
        <v>6.7190270977017352</v>
      </c>
      <c r="W97" t="str">
        <f t="shared" si="256"/>
        <v>53 Skilled construction and building trades</v>
      </c>
      <c r="X97" s="18">
        <f t="shared" si="220"/>
        <v>6.0344622566543826E-2</v>
      </c>
      <c r="Y97" s="18">
        <f t="shared" si="220"/>
        <v>-20.064889203553914</v>
      </c>
      <c r="Z97" s="18">
        <f t="shared" si="220"/>
        <v>2.9686256497204688</v>
      </c>
      <c r="AA97" s="18">
        <f t="shared" si="220"/>
        <v>1.1086966920463182</v>
      </c>
      <c r="AB97" s="18">
        <f t="shared" si="221"/>
        <v>0.20380319267068181</v>
      </c>
      <c r="AD97" s="18">
        <f t="shared" si="222"/>
        <v>1.7249098330895496</v>
      </c>
      <c r="AE97" s="18">
        <f t="shared" si="223"/>
        <v>3.1291698041014948</v>
      </c>
      <c r="AF97" s="18">
        <f t="shared" si="224"/>
        <v>4.2981838769491354</v>
      </c>
      <c r="AH97" t="str">
        <f t="shared" si="257"/>
        <v>53 Skilled construction and building trades</v>
      </c>
      <c r="AI97" s="18">
        <f t="shared" si="225"/>
        <v>5.9434559109316387</v>
      </c>
      <c r="AJ97" s="18">
        <f t="shared" si="225"/>
        <v>-12.422523232057703</v>
      </c>
      <c r="AK97" s="18">
        <f t="shared" si="225"/>
        <v>2.9949608200359634</v>
      </c>
      <c r="AL97" s="18">
        <f t="shared" si="225"/>
        <v>1.6204326657731638</v>
      </c>
      <c r="AM97" s="18">
        <f t="shared" si="226"/>
        <v>1.1038443191649261</v>
      </c>
      <c r="AO97" s="18">
        <f t="shared" si="227"/>
        <v>2.0765583234872764</v>
      </c>
      <c r="AP97" s="18">
        <f t="shared" si="228"/>
        <v>3.3440880688814012</v>
      </c>
      <c r="AQ97" s="18">
        <f t="shared" si="229"/>
        <v>4.725885992369383</v>
      </c>
      <c r="AS97" t="str">
        <f t="shared" si="258"/>
        <v>53 Skilled construction and building trades</v>
      </c>
      <c r="AT97" s="18">
        <f t="shared" si="230"/>
        <v>4.810916493332118</v>
      </c>
      <c r="AU97" s="18">
        <f t="shared" si="230"/>
        <v>-14.59927102035331</v>
      </c>
      <c r="AV97" s="18">
        <f t="shared" si="230"/>
        <v>2.3063497676403699</v>
      </c>
      <c r="AW97" s="18">
        <f t="shared" si="230"/>
        <v>0.43698005495866887</v>
      </c>
      <c r="AX97" s="18">
        <f t="shared" si="231"/>
        <v>-1.2810335730750744E-3</v>
      </c>
      <c r="AZ97" s="18">
        <f t="shared" si="232"/>
        <v>1.0562768453644678</v>
      </c>
      <c r="BA97" s="18">
        <f t="shared" si="233"/>
        <v>3.0094367934770716</v>
      </c>
      <c r="BB97" s="18">
        <f t="shared" si="234"/>
        <v>3.7250044212573608</v>
      </c>
      <c r="BD97" t="str">
        <f t="shared" si="259"/>
        <v>53 Skilled construction and building trades</v>
      </c>
      <c r="BE97" s="18">
        <f t="shared" si="235"/>
        <v>7.1770043383868387</v>
      </c>
      <c r="BF97" s="18">
        <f t="shared" si="235"/>
        <v>-18.305582004674481</v>
      </c>
      <c r="BG97" s="18">
        <f t="shared" si="235"/>
        <v>-0.11081485050246087</v>
      </c>
      <c r="BH97" s="18">
        <f t="shared" si="235"/>
        <v>-1.1091698129394034</v>
      </c>
      <c r="BI97" s="18">
        <f t="shared" si="236"/>
        <v>-1.9756299086270301</v>
      </c>
      <c r="BK97" s="18">
        <f t="shared" si="237"/>
        <v>-0.77749846628443198</v>
      </c>
      <c r="BL97" s="18">
        <f t="shared" si="238"/>
        <v>2.1048967629278215</v>
      </c>
      <c r="BM97" s="18">
        <f t="shared" si="239"/>
        <v>1.5327319086071434</v>
      </c>
      <c r="BO97" t="str">
        <f t="shared" si="260"/>
        <v>53 Skilled construction and building trades</v>
      </c>
      <c r="BP97" s="18">
        <f t="shared" si="240"/>
        <v>8.9580806627156626</v>
      </c>
      <c r="BQ97" s="18">
        <f t="shared" si="240"/>
        <v>-21.210813540858709</v>
      </c>
      <c r="BR97" s="18">
        <f t="shared" si="240"/>
        <v>1.9519683470485605</v>
      </c>
      <c r="BS97" s="18">
        <f t="shared" si="240"/>
        <v>-0.60572638137442736</v>
      </c>
      <c r="BT97" s="18">
        <f t="shared" si="241"/>
        <v>-1.2576075076250026</v>
      </c>
      <c r="BV97" s="18">
        <f t="shared" si="242"/>
        <v>0.23962834818798129</v>
      </c>
      <c r="BW97" s="18">
        <f t="shared" si="243"/>
        <v>2.7071721391906944</v>
      </c>
      <c r="BX97" s="18">
        <f t="shared" si="244"/>
        <v>2.8729449851646605</v>
      </c>
      <c r="BZ97" t="str">
        <f t="shared" si="261"/>
        <v>53 Skilled construction and building trades</v>
      </c>
      <c r="CA97" s="18">
        <f t="shared" si="245"/>
        <v>2.6915612412538925</v>
      </c>
      <c r="CB97" s="18">
        <f t="shared" si="245"/>
        <v>-13.677091665968133</v>
      </c>
      <c r="CC97" s="18">
        <f t="shared" si="245"/>
        <v>-3.164326185038735</v>
      </c>
      <c r="CD97" s="18">
        <f t="shared" si="245"/>
        <v>-3.5792845837345211</v>
      </c>
      <c r="CE97" s="18">
        <f t="shared" si="246"/>
        <v>-4.1150594466099584</v>
      </c>
      <c r="CG97" s="18">
        <f t="shared" si="247"/>
        <v>-3.4411630693856332</v>
      </c>
      <c r="CH97" s="18">
        <f t="shared" si="248"/>
        <v>1.8022978656964783</v>
      </c>
      <c r="CI97" s="18">
        <f t="shared" si="249"/>
        <v>-0.70977638176639157</v>
      </c>
      <c r="CK97" t="str">
        <f t="shared" si="262"/>
        <v>53 Skilled construction and building trades</v>
      </c>
      <c r="CL97" s="18">
        <f t="shared" si="250"/>
        <v>3.2403220252541498</v>
      </c>
      <c r="CM97" s="18">
        <f t="shared" si="250"/>
        <v>-19.102466554070784</v>
      </c>
      <c r="CN97" s="18">
        <f t="shared" si="250"/>
        <v>-12.780381124803441</v>
      </c>
      <c r="CO97" s="18">
        <f t="shared" si="250"/>
        <v>-15.901514702863583</v>
      </c>
      <c r="CP97" s="18">
        <f t="shared" si="251"/>
        <v>-15.144402408554026</v>
      </c>
      <c r="CR97" s="18">
        <f t="shared" si="252"/>
        <v>-14.873748328029446</v>
      </c>
      <c r="CS97" s="18">
        <f t="shared" si="253"/>
        <v>0.76058699336358782</v>
      </c>
      <c r="CT97" s="18">
        <f t="shared" si="254"/>
        <v>-9.8902977576323714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1.5710667281680912</v>
      </c>
      <c r="C98" s="18">
        <f t="shared" si="210"/>
        <v>-8.1426964906586079</v>
      </c>
      <c r="D98" s="18">
        <f t="shared" si="210"/>
        <v>6.814360910133499</v>
      </c>
      <c r="E98" s="18">
        <f t="shared" si="210"/>
        <v>3.4598969436970828</v>
      </c>
      <c r="F98" s="18">
        <f t="shared" si="211"/>
        <v>3.7227197869610373</v>
      </c>
      <c r="H98" s="18">
        <f t="shared" si="212"/>
        <v>4.5661800948817</v>
      </c>
      <c r="I98" s="18">
        <f t="shared" si="213"/>
        <v>3.6707874147866582</v>
      </c>
      <c r="J98" s="18">
        <f t="shared" si="214"/>
        <v>6.7690655942906464</v>
      </c>
      <c r="L98" t="str">
        <f t="shared" si="255"/>
        <v>54 Textiles, printing and other skilled trades</v>
      </c>
      <c r="M98" s="18">
        <f t="shared" si="215"/>
        <v>6.9738812490043545</v>
      </c>
      <c r="N98" s="18">
        <f t="shared" si="215"/>
        <v>9.1923291388149586</v>
      </c>
      <c r="O98" s="18">
        <f t="shared" si="215"/>
        <v>5.7621134132792795</v>
      </c>
      <c r="P98" s="18">
        <f t="shared" si="215"/>
        <v>5.8363485212186594</v>
      </c>
      <c r="Q98" s="18">
        <f t="shared" si="216"/>
        <v>6.0197926859523854</v>
      </c>
      <c r="S98" s="18">
        <f t="shared" si="217"/>
        <v>5.8115976974775885</v>
      </c>
      <c r="T98" s="18">
        <f t="shared" si="218"/>
        <v>4.1076787423832695</v>
      </c>
      <c r="U98" s="18">
        <f t="shared" si="219"/>
        <v>7.978181598075107</v>
      </c>
      <c r="W98" t="str">
        <f t="shared" si="256"/>
        <v>54 Textiles, printing and other skilled trades</v>
      </c>
      <c r="X98" s="18">
        <f t="shared" si="220"/>
        <v>-3.0231910071795487</v>
      </c>
      <c r="Y98" s="18">
        <f t="shared" si="220"/>
        <v>12.889989332424889</v>
      </c>
      <c r="Z98" s="18">
        <f t="shared" si="220"/>
        <v>3.9979087816494063</v>
      </c>
      <c r="AA98" s="18">
        <f t="shared" si="220"/>
        <v>2.8099194711286302</v>
      </c>
      <c r="AB98" s="18">
        <f t="shared" si="221"/>
        <v>3.7846298837968861</v>
      </c>
      <c r="AD98" s="18">
        <f t="shared" si="222"/>
        <v>3.2044003519067443</v>
      </c>
      <c r="AE98" s="18">
        <f t="shared" si="223"/>
        <v>3.7356884774339072</v>
      </c>
      <c r="AF98" s="18">
        <f t="shared" si="224"/>
        <v>5.8268076278027214</v>
      </c>
      <c r="AH98" t="str">
        <f t="shared" si="257"/>
        <v>54 Textiles, printing and other skilled trades</v>
      </c>
      <c r="AI98" s="18">
        <f t="shared" si="225"/>
        <v>-4.6587465136167516</v>
      </c>
      <c r="AJ98" s="18">
        <f t="shared" si="225"/>
        <v>23.603114843420279</v>
      </c>
      <c r="AK98" s="18">
        <f t="shared" si="225"/>
        <v>1.9511275300995834</v>
      </c>
      <c r="AL98" s="18">
        <f t="shared" si="225"/>
        <v>2.8996192582437352</v>
      </c>
      <c r="AM98" s="18">
        <f t="shared" si="226"/>
        <v>3.7846090554739975</v>
      </c>
      <c r="AO98" s="18">
        <f t="shared" si="227"/>
        <v>2.5824789150361349</v>
      </c>
      <c r="AP98" s="18">
        <f t="shared" si="228"/>
        <v>3.563024571910467</v>
      </c>
      <c r="AQ98" s="18">
        <f t="shared" si="229"/>
        <v>5.2570607779818923</v>
      </c>
      <c r="AS98" t="str">
        <f t="shared" si="258"/>
        <v>54 Textiles, printing and other skilled trades</v>
      </c>
      <c r="AT98" s="18">
        <f t="shared" si="230"/>
        <v>-4.7195079920000609</v>
      </c>
      <c r="AU98" s="18">
        <f t="shared" si="230"/>
        <v>18.266784957097283</v>
      </c>
      <c r="AV98" s="18">
        <f t="shared" si="230"/>
        <v>1.7878955577999678</v>
      </c>
      <c r="AW98" s="18">
        <f t="shared" si="230"/>
        <v>1.9407515923773433</v>
      </c>
      <c r="AX98" s="18">
        <f t="shared" si="231"/>
        <v>2.8433846862232492</v>
      </c>
      <c r="AZ98" s="18">
        <f t="shared" si="232"/>
        <v>1.8897740927886764</v>
      </c>
      <c r="BA98" s="18">
        <f t="shared" si="233"/>
        <v>3.2791646893556514</v>
      </c>
      <c r="BB98" s="18">
        <f t="shared" si="234"/>
        <v>4.5411282877202419</v>
      </c>
      <c r="BD98" t="str">
        <f t="shared" si="259"/>
        <v>54 Textiles, printing and other skilled trades</v>
      </c>
      <c r="BE98" s="18">
        <f t="shared" si="235"/>
        <v>0.28487457641412917</v>
      </c>
      <c r="BF98" s="18">
        <f t="shared" si="235"/>
        <v>-2.4922846851181402</v>
      </c>
      <c r="BG98" s="18">
        <f t="shared" si="235"/>
        <v>2.9656447317404799</v>
      </c>
      <c r="BH98" s="18">
        <f t="shared" si="235"/>
        <v>0.45006735363024575</v>
      </c>
      <c r="BI98" s="18">
        <f t="shared" si="236"/>
        <v>1.0415939622310022</v>
      </c>
      <c r="BK98" s="18">
        <f t="shared" si="237"/>
        <v>1.2816891845012224</v>
      </c>
      <c r="BL98" s="18">
        <f t="shared" si="238"/>
        <v>2.6012258936798816</v>
      </c>
      <c r="BM98" s="18">
        <f t="shared" si="239"/>
        <v>3.5207719728667319</v>
      </c>
      <c r="BO98" t="str">
        <f t="shared" si="260"/>
        <v>54 Textiles, printing and other skilled trades</v>
      </c>
      <c r="BP98" s="18">
        <f t="shared" si="240"/>
        <v>-2.4389626486483018</v>
      </c>
      <c r="BQ98" s="18">
        <f t="shared" si="240"/>
        <v>-3.7057057401858828</v>
      </c>
      <c r="BR98" s="18">
        <f t="shared" si="240"/>
        <v>1.3289568972627119</v>
      </c>
      <c r="BS98" s="18">
        <f t="shared" si="240"/>
        <v>0.43547607944585121</v>
      </c>
      <c r="BT98" s="18">
        <f t="shared" si="241"/>
        <v>0.44914395740283108</v>
      </c>
      <c r="BV98" s="18">
        <f t="shared" si="242"/>
        <v>0.73242419492556277</v>
      </c>
      <c r="BW98" s="18">
        <f t="shared" si="243"/>
        <v>2.4021653630320161</v>
      </c>
      <c r="BX98" s="18">
        <f t="shared" si="244"/>
        <v>2.9354219781503765</v>
      </c>
      <c r="BZ98" t="str">
        <f t="shared" si="261"/>
        <v>54 Textiles, printing and other skilled trades</v>
      </c>
      <c r="CA98" s="18">
        <f t="shared" si="245"/>
        <v>-3.4482556490355698</v>
      </c>
      <c r="CB98" s="18">
        <f t="shared" si="245"/>
        <v>5.4223611353365619E-2</v>
      </c>
      <c r="CC98" s="18">
        <f t="shared" si="245"/>
        <v>-0.47743899614474117</v>
      </c>
      <c r="CD98" s="18">
        <f t="shared" si="245"/>
        <v>-3.7510479579788703</v>
      </c>
      <c r="CE98" s="18">
        <f t="shared" si="246"/>
        <v>-2.5037969994812004</v>
      </c>
      <c r="CG98" s="18">
        <f t="shared" si="247"/>
        <v>-2.6719876733630077</v>
      </c>
      <c r="CH98" s="18">
        <f t="shared" si="248"/>
        <v>1.8911638364299543</v>
      </c>
      <c r="CI98" s="18">
        <f t="shared" si="249"/>
        <v>-6.2734979137368807E-2</v>
      </c>
      <c r="CK98" t="str">
        <f t="shared" si="262"/>
        <v>54 Textiles, printing and other skilled trades</v>
      </c>
      <c r="CL98" s="18">
        <f t="shared" si="250"/>
        <v>-6.0645178046409232</v>
      </c>
      <c r="CM98" s="18">
        <f t="shared" si="250"/>
        <v>7.3374240305316141</v>
      </c>
      <c r="CN98" s="18">
        <f t="shared" si="250"/>
        <v>-10.216739972941491</v>
      </c>
      <c r="CO98" s="18">
        <f t="shared" si="250"/>
        <v>-3.1539826877362231</v>
      </c>
      <c r="CP98" s="18">
        <f t="shared" si="251"/>
        <v>-4.8088431505939777</v>
      </c>
      <c r="CR98" s="18">
        <f t="shared" si="252"/>
        <v>-5.5679030102086084</v>
      </c>
      <c r="CS98" s="18">
        <f t="shared" si="253"/>
        <v>1.170739625578765</v>
      </c>
      <c r="CT98" s="18">
        <f t="shared" si="254"/>
        <v>-3.1973169474672769</v>
      </c>
    </row>
    <row r="99" spans="1:98" x14ac:dyDescent="0.2">
      <c r="A99" t="str">
        <f t="shared" si="209"/>
        <v>61 Caring personal service occupations</v>
      </c>
      <c r="B99" s="18">
        <f t="shared" si="210"/>
        <v>9.0151871111006301</v>
      </c>
      <c r="C99" s="18">
        <f t="shared" si="210"/>
        <v>0.41805765397213701</v>
      </c>
      <c r="D99" s="18">
        <f t="shared" si="210"/>
        <v>6.4971480322931319</v>
      </c>
      <c r="E99" s="18">
        <f t="shared" si="210"/>
        <v>5.8841629071328727</v>
      </c>
      <c r="F99" s="18">
        <f t="shared" si="211"/>
        <v>5.724523453997854</v>
      </c>
      <c r="H99" s="18">
        <f t="shared" si="212"/>
        <v>6.0880982458521249</v>
      </c>
      <c r="I99" s="18">
        <f t="shared" si="213"/>
        <v>4.2652370717221721</v>
      </c>
      <c r="J99" s="18">
        <f t="shared" si="214"/>
        <v>8.279775377751065</v>
      </c>
      <c r="L99" t="str">
        <f t="shared" si="255"/>
        <v>61 Caring personal service occupations</v>
      </c>
      <c r="M99" s="18">
        <f t="shared" si="215"/>
        <v>10.448467564491292</v>
      </c>
      <c r="N99" s="18">
        <f t="shared" si="215"/>
        <v>2.7988149225665504</v>
      </c>
      <c r="O99" s="18">
        <f t="shared" si="215"/>
        <v>7.6269913065018846</v>
      </c>
      <c r="P99" s="18">
        <f t="shared" si="215"/>
        <v>6.6782352127885858</v>
      </c>
      <c r="Q99" s="18">
        <f t="shared" si="216"/>
        <v>6.7264393999511007</v>
      </c>
      <c r="S99" s="18">
        <f t="shared" si="217"/>
        <v>6.9935543068438522</v>
      </c>
      <c r="T99" s="18">
        <f t="shared" si="218"/>
        <v>4.7464989429479854</v>
      </c>
      <c r="U99" s="18">
        <f t="shared" si="219"/>
        <v>9.2337742748079599</v>
      </c>
      <c r="W99" t="str">
        <f t="shared" si="256"/>
        <v>61 Caring personal service occupations</v>
      </c>
      <c r="X99" s="18">
        <f t="shared" si="220"/>
        <v>0.26438136701447679</v>
      </c>
      <c r="Y99" s="18">
        <f t="shared" si="220"/>
        <v>17.159691354327776</v>
      </c>
      <c r="Z99" s="18">
        <f t="shared" si="220"/>
        <v>2.6964541757438676</v>
      </c>
      <c r="AA99" s="18">
        <f t="shared" si="220"/>
        <v>2.583097959402636</v>
      </c>
      <c r="AB99" s="18">
        <f t="shared" si="221"/>
        <v>3.4742049023299026</v>
      </c>
      <c r="AD99" s="18">
        <f t="shared" si="222"/>
        <v>2.6208694555308165</v>
      </c>
      <c r="AE99" s="18">
        <f t="shared" si="223"/>
        <v>4.1170473311005429</v>
      </c>
      <c r="AF99" s="18">
        <f t="shared" si="224"/>
        <v>5.7272785297942663</v>
      </c>
      <c r="AH99" t="str">
        <f t="shared" si="257"/>
        <v>61 Caring personal service occupations</v>
      </c>
      <c r="AI99" s="18">
        <f t="shared" si="225"/>
        <v>-2.2683571139632486</v>
      </c>
      <c r="AJ99" s="18">
        <f t="shared" si="225"/>
        <v>19.044703307984602</v>
      </c>
      <c r="AK99" s="18">
        <f t="shared" si="225"/>
        <v>-0.80194342134304319</v>
      </c>
      <c r="AL99" s="18">
        <f t="shared" si="225"/>
        <v>1.0997039475669768</v>
      </c>
      <c r="AM99" s="18">
        <f t="shared" si="226"/>
        <v>1.5331349933328298</v>
      </c>
      <c r="AO99" s="18">
        <f t="shared" si="227"/>
        <v>0.46180506846247305</v>
      </c>
      <c r="AP99" s="18">
        <f t="shared" si="228"/>
        <v>3.183606823891183</v>
      </c>
      <c r="AQ99" s="18">
        <f t="shared" si="229"/>
        <v>3.484977506516973</v>
      </c>
      <c r="AS99" t="str">
        <f t="shared" si="258"/>
        <v>61 Caring personal service occupations</v>
      </c>
      <c r="AT99" s="18">
        <f t="shared" si="230"/>
        <v>-0.50659568599783489</v>
      </c>
      <c r="AU99" s="18">
        <f t="shared" si="230"/>
        <v>16.196134513854311</v>
      </c>
      <c r="AV99" s="18">
        <f t="shared" si="230"/>
        <v>-0.39819212007983218</v>
      </c>
      <c r="AW99" s="18">
        <f t="shared" si="230"/>
        <v>1.4286329660185615</v>
      </c>
      <c r="AX99" s="18">
        <f t="shared" si="231"/>
        <v>1.7146114317967864</v>
      </c>
      <c r="AZ99" s="18">
        <f t="shared" si="232"/>
        <v>0.81599837369401573</v>
      </c>
      <c r="BA99" s="18">
        <f t="shared" si="233"/>
        <v>3.3086964381873418</v>
      </c>
      <c r="BB99" s="18">
        <f t="shared" si="234"/>
        <v>3.8372948508191174</v>
      </c>
      <c r="BD99" t="str">
        <f t="shared" si="259"/>
        <v>61 Caring personal service occupations</v>
      </c>
      <c r="BE99" s="18">
        <f t="shared" si="235"/>
        <v>3.9113127214586818</v>
      </c>
      <c r="BF99" s="18">
        <f t="shared" si="235"/>
        <v>-4.8396050216784836</v>
      </c>
      <c r="BG99" s="18">
        <f t="shared" si="235"/>
        <v>1.1865602540406472</v>
      </c>
      <c r="BH99" s="18">
        <f t="shared" si="235"/>
        <v>0.76715382209444627</v>
      </c>
      <c r="BI99" s="18">
        <f t="shared" si="236"/>
        <v>0.53765933620049111</v>
      </c>
      <c r="BK99" s="18">
        <f t="shared" si="237"/>
        <v>0.90676245489025309</v>
      </c>
      <c r="BL99" s="18">
        <f t="shared" si="238"/>
        <v>3.2136562249130529</v>
      </c>
      <c r="BM99" s="18">
        <f t="shared" si="239"/>
        <v>3.8097361673145258</v>
      </c>
      <c r="BO99" t="str">
        <f t="shared" si="260"/>
        <v>61 Caring personal service occupations</v>
      </c>
      <c r="BP99" s="18">
        <f t="shared" si="240"/>
        <v>1.0071463898912114</v>
      </c>
      <c r="BQ99" s="18">
        <f t="shared" si="240"/>
        <v>-17.867576919400495</v>
      </c>
      <c r="BR99" s="18">
        <f t="shared" si="240"/>
        <v>0.13538013278431293</v>
      </c>
      <c r="BS99" s="18">
        <f t="shared" si="240"/>
        <v>-2.0554515818072328</v>
      </c>
      <c r="BT99" s="18">
        <f t="shared" si="241"/>
        <v>-2.4553528693691651</v>
      </c>
      <c r="BV99" s="18">
        <f t="shared" si="242"/>
        <v>-1.3305526404058132</v>
      </c>
      <c r="BW99" s="18">
        <f t="shared" si="243"/>
        <v>2.7083405262962712</v>
      </c>
      <c r="BX99" s="18">
        <f t="shared" si="244"/>
        <v>1.8219966277317479</v>
      </c>
      <c r="BZ99" t="str">
        <f t="shared" si="261"/>
        <v>61 Caring personal service occupations</v>
      </c>
      <c r="CA99" s="18">
        <f t="shared" si="245"/>
        <v>-12.132518317435103</v>
      </c>
      <c r="CB99" s="18">
        <f t="shared" si="245"/>
        <v>-19.736429130603341</v>
      </c>
      <c r="CC99" s="18">
        <f t="shared" si="245"/>
        <v>-5.6342671818585206</v>
      </c>
      <c r="CD99" s="18">
        <f t="shared" si="245"/>
        <v>-2.5980618217122609</v>
      </c>
      <c r="CE99" s="18">
        <f t="shared" si="246"/>
        <v>-4.7167354863280497</v>
      </c>
      <c r="CG99" s="18">
        <f t="shared" si="247"/>
        <v>-3.6208323010012311</v>
      </c>
      <c r="CH99" s="18">
        <f t="shared" si="248"/>
        <v>1.4617896758257087</v>
      </c>
      <c r="CI99" s="18">
        <f t="shared" si="249"/>
        <v>-1.3279751077127644</v>
      </c>
      <c r="CK99" t="str">
        <f t="shared" si="262"/>
        <v>61 Caring personal service occupations</v>
      </c>
      <c r="CL99" s="18">
        <f t="shared" si="250"/>
        <v>-6.3370069301816763</v>
      </c>
      <c r="CM99" s="18">
        <f t="shared" si="250"/>
        <v>1.5584053212371662</v>
      </c>
      <c r="CN99" s="18">
        <f t="shared" si="250"/>
        <v>-5.1075198567514963</v>
      </c>
      <c r="CO99" s="18">
        <f t="shared" si="250"/>
        <v>-3.122694416877736</v>
      </c>
      <c r="CP99" s="18">
        <f t="shared" si="251"/>
        <v>-3.4630750267799382</v>
      </c>
      <c r="CR99" s="18">
        <f t="shared" si="252"/>
        <v>-3.7888733911215722</v>
      </c>
      <c r="CS99" s="18">
        <f t="shared" si="253"/>
        <v>1.3338250689916009</v>
      </c>
      <c r="CT99" s="18">
        <f t="shared" si="254"/>
        <v>-1.6417122394727701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16.374614632959727</v>
      </c>
      <c r="C100" s="18">
        <f t="shared" si="210"/>
        <v>5.5816624466794584</v>
      </c>
      <c r="D100" s="18">
        <f t="shared" si="210"/>
        <v>7.2357862260573169</v>
      </c>
      <c r="E100" s="18">
        <f t="shared" si="210"/>
        <v>6.1452308930725508</v>
      </c>
      <c r="F100" s="18">
        <f t="shared" si="211"/>
        <v>6.4494087612857021</v>
      </c>
      <c r="H100" s="18">
        <f t="shared" si="212"/>
        <v>6.5075114436712989</v>
      </c>
      <c r="I100" s="18">
        <f t="shared" si="213"/>
        <v>4.5715197223927806</v>
      </c>
      <c r="J100" s="18">
        <f t="shared" si="214"/>
        <v>8.7719075308584138</v>
      </c>
      <c r="L100" t="str">
        <f t="shared" si="255"/>
        <v>62 Leisure, travel and related personal service occupations</v>
      </c>
      <c r="M100" s="18">
        <f t="shared" si="215"/>
        <v>6.1483216961941922</v>
      </c>
      <c r="N100" s="18">
        <f t="shared" si="215"/>
        <v>1.1349660521009497E-2</v>
      </c>
      <c r="O100" s="18">
        <f t="shared" si="215"/>
        <v>2.833372303060866</v>
      </c>
      <c r="P100" s="18">
        <f t="shared" si="215"/>
        <v>6.2651144136791848</v>
      </c>
      <c r="Q100" s="18">
        <f t="shared" si="216"/>
        <v>4.7826013960892588</v>
      </c>
      <c r="S100" s="18">
        <f t="shared" si="217"/>
        <v>5.1086606659738187</v>
      </c>
      <c r="T100" s="18">
        <f t="shared" si="218"/>
        <v>3.8235553467126815</v>
      </c>
      <c r="U100" s="18">
        <f t="shared" si="219"/>
        <v>7.2743890410021272</v>
      </c>
      <c r="W100" t="str">
        <f t="shared" si="256"/>
        <v>62 Leisure, travel and related personal service occupations</v>
      </c>
      <c r="X100" s="18">
        <f t="shared" si="220"/>
        <v>0.73488174465108358</v>
      </c>
      <c r="Y100" s="18">
        <f t="shared" si="220"/>
        <v>6.0835384354901656</v>
      </c>
      <c r="Z100" s="18">
        <f t="shared" si="220"/>
        <v>2.6163554929176547</v>
      </c>
      <c r="AA100" s="18">
        <f t="shared" si="220"/>
        <v>3.7452727607566683</v>
      </c>
      <c r="AB100" s="18">
        <f t="shared" si="221"/>
        <v>3.5352844639978898</v>
      </c>
      <c r="AD100" s="18">
        <f t="shared" si="222"/>
        <v>3.3675937534225486</v>
      </c>
      <c r="AE100" s="18">
        <f t="shared" si="223"/>
        <v>4.0160857664507388</v>
      </c>
      <c r="AF100" s="18">
        <f t="shared" si="224"/>
        <v>6.1519572663249145</v>
      </c>
      <c r="AH100" t="str">
        <f t="shared" si="257"/>
        <v>62 Leisure, travel and related personal service occupations</v>
      </c>
      <c r="AI100" s="18">
        <f t="shared" si="225"/>
        <v>-0.44503322739698481</v>
      </c>
      <c r="AJ100" s="18">
        <f t="shared" si="225"/>
        <v>9.0661390022847463</v>
      </c>
      <c r="AK100" s="18">
        <f t="shared" si="225"/>
        <v>0.77854403083845725</v>
      </c>
      <c r="AL100" s="18">
        <f t="shared" si="225"/>
        <v>3.3882126834365645</v>
      </c>
      <c r="AM100" s="18">
        <f t="shared" si="226"/>
        <v>2.9088057644923504</v>
      </c>
      <c r="AO100" s="18">
        <f t="shared" si="227"/>
        <v>2.5108996450959209</v>
      </c>
      <c r="AP100" s="18">
        <f t="shared" si="228"/>
        <v>3.7379116650197108</v>
      </c>
      <c r="AQ100" s="18">
        <f t="shared" si="229"/>
        <v>5.3478407038965781</v>
      </c>
      <c r="AS100" t="str">
        <f t="shared" si="258"/>
        <v>62 Leisure, travel and related personal service occupations</v>
      </c>
      <c r="AT100" s="18">
        <f t="shared" si="230"/>
        <v>-0.5805634011544325</v>
      </c>
      <c r="AU100" s="18">
        <f t="shared" si="230"/>
        <v>12.643508042961994</v>
      </c>
      <c r="AV100" s="18">
        <f t="shared" si="230"/>
        <v>1.4153683512768689</v>
      </c>
      <c r="AW100" s="18">
        <f t="shared" si="230"/>
        <v>3.6649394693677229</v>
      </c>
      <c r="AX100" s="18">
        <f t="shared" si="231"/>
        <v>3.492529265411326</v>
      </c>
      <c r="AZ100" s="18">
        <f t="shared" si="232"/>
        <v>2.9095920102964135</v>
      </c>
      <c r="BA100" s="18">
        <f t="shared" si="233"/>
        <v>3.865941266227324</v>
      </c>
      <c r="BB100" s="18">
        <f t="shared" si="234"/>
        <v>5.7220753688291381</v>
      </c>
      <c r="BD100" t="str">
        <f t="shared" si="259"/>
        <v>62 Leisure, travel and related personal service occupations</v>
      </c>
      <c r="BE100" s="18">
        <f t="shared" si="235"/>
        <v>-3.1118236427706503</v>
      </c>
      <c r="BF100" s="18">
        <f t="shared" si="235"/>
        <v>-10.966584635234078</v>
      </c>
      <c r="BG100" s="18">
        <f t="shared" si="235"/>
        <v>-1.9738892408310504</v>
      </c>
      <c r="BH100" s="18">
        <f t="shared" si="235"/>
        <v>-1.0143895722786511</v>
      </c>
      <c r="BI100" s="18">
        <f t="shared" si="236"/>
        <v>-1.9666351514414648</v>
      </c>
      <c r="BK100" s="18">
        <f t="shared" si="237"/>
        <v>-1.3352618122466242</v>
      </c>
      <c r="BL100" s="18">
        <f t="shared" si="238"/>
        <v>2.2558276505344477</v>
      </c>
      <c r="BM100" s="18">
        <f t="shared" si="239"/>
        <v>1.3055980007105283</v>
      </c>
      <c r="BO100" t="str">
        <f t="shared" si="260"/>
        <v>62 Leisure, travel and related personal service occupations</v>
      </c>
      <c r="BP100" s="18">
        <f t="shared" si="240"/>
        <v>-2.618614518896778</v>
      </c>
      <c r="BQ100" s="18">
        <f t="shared" si="240"/>
        <v>-18.940588967154291</v>
      </c>
      <c r="BR100" s="18">
        <f t="shared" si="240"/>
        <v>-1.2357814911656217</v>
      </c>
      <c r="BS100" s="18">
        <f t="shared" si="240"/>
        <v>-1.4989448042440845</v>
      </c>
      <c r="BT100" s="18">
        <f t="shared" si="241"/>
        <v>-2.6102722104767606</v>
      </c>
      <c r="BV100" s="18">
        <f t="shared" si="242"/>
        <v>-1.4113017050492838</v>
      </c>
      <c r="BW100" s="18">
        <f t="shared" si="243"/>
        <v>2.4793586516166588</v>
      </c>
      <c r="BX100" s="18">
        <f t="shared" si="244"/>
        <v>1.5091371358682881</v>
      </c>
      <c r="BZ100" t="str">
        <f t="shared" si="261"/>
        <v>62 Leisure, travel and related personal service occupations</v>
      </c>
      <c r="CA100" s="18">
        <f t="shared" si="245"/>
        <v>-2.5476803133747117</v>
      </c>
      <c r="CB100" s="18">
        <f t="shared" si="245"/>
        <v>-14.999664256548284</v>
      </c>
      <c r="CC100" s="18">
        <f t="shared" si="245"/>
        <v>-3.2610952489776301</v>
      </c>
      <c r="CD100" s="18">
        <f t="shared" si="245"/>
        <v>-4.4927617239129969</v>
      </c>
      <c r="CE100" s="18">
        <f t="shared" si="246"/>
        <v>-4.8055050946819389</v>
      </c>
      <c r="CG100" s="18">
        <f t="shared" si="247"/>
        <v>-4.0839585443025683</v>
      </c>
      <c r="CH100" s="18">
        <f t="shared" si="248"/>
        <v>1.8964233759578786</v>
      </c>
      <c r="CI100" s="18">
        <f t="shared" si="249"/>
        <v>-0.99636835316843086</v>
      </c>
      <c r="CK100" t="str">
        <f t="shared" si="262"/>
        <v>62 Leisure, travel and related personal service occupations</v>
      </c>
      <c r="CL100" s="18">
        <f t="shared" si="250"/>
        <v>-7.2481782211758166</v>
      </c>
      <c r="CM100" s="18">
        <f t="shared" si="250"/>
        <v>0.37996697219224718</v>
      </c>
      <c r="CN100" s="18">
        <f t="shared" si="250"/>
        <v>-12.163903361431149</v>
      </c>
      <c r="CO100" s="18">
        <f t="shared" si="250"/>
        <v>-4.889264841743179</v>
      </c>
      <c r="CP100" s="18">
        <f t="shared" si="251"/>
        <v>-6.9118877333984248</v>
      </c>
      <c r="CR100" s="18">
        <f t="shared" si="252"/>
        <v>-7.3787363925885145</v>
      </c>
      <c r="CS100" s="18">
        <f t="shared" si="253"/>
        <v>0.99985946602263454</v>
      </c>
      <c r="CT100" s="18">
        <f t="shared" si="254"/>
        <v>-4.8064441148682917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12.657441542053904</v>
      </c>
      <c r="C101" s="18">
        <f t="shared" si="210"/>
        <v>-22.301495538624216</v>
      </c>
      <c r="D101" s="18">
        <f t="shared" si="210"/>
        <v>8.7968376406057267</v>
      </c>
      <c r="E101" s="18">
        <f t="shared" si="210"/>
        <v>4.7036860914380973</v>
      </c>
      <c r="F101" s="18">
        <f t="shared" si="211"/>
        <v>4.0086856567800311</v>
      </c>
      <c r="H101" s="18">
        <f t="shared" si="212"/>
        <v>6.0506671315942784</v>
      </c>
      <c r="I101" s="18">
        <f t="shared" si="213"/>
        <v>4.5648743213740461</v>
      </c>
      <c r="J101" s="18">
        <f t="shared" si="214"/>
        <v>8.4304101432782339</v>
      </c>
      <c r="L101" t="str">
        <f t="shared" si="255"/>
        <v>63 Community and civil enforcement occupations</v>
      </c>
      <c r="M101" s="18">
        <f t="shared" si="215"/>
        <v>4.3305674587562182</v>
      </c>
      <c r="N101" s="18">
        <f t="shared" si="215"/>
        <v>1.8249116629767803</v>
      </c>
      <c r="O101" s="18">
        <f t="shared" si="215"/>
        <v>1.4112644438126987</v>
      </c>
      <c r="P101" s="18">
        <f t="shared" si="215"/>
        <v>5.2232100660245084</v>
      </c>
      <c r="Q101" s="18">
        <f t="shared" si="216"/>
        <v>3.8036276456744345</v>
      </c>
      <c r="S101" s="18">
        <f t="shared" si="217"/>
        <v>3.93690101902191</v>
      </c>
      <c r="T101" s="18">
        <f t="shared" si="218"/>
        <v>3.5267428201630091</v>
      </c>
      <c r="U101" s="18">
        <f t="shared" si="219"/>
        <v>6.2034116756804814</v>
      </c>
      <c r="W101" t="str">
        <f t="shared" si="256"/>
        <v>63 Community and civil enforcement occupations</v>
      </c>
      <c r="X101" s="18">
        <f t="shared" si="220"/>
        <v>-2.0914294792528043</v>
      </c>
      <c r="Y101" s="18">
        <f t="shared" si="220"/>
        <v>14.73493179296208</v>
      </c>
      <c r="Z101" s="18">
        <f t="shared" si="220"/>
        <v>0.90650989990763708</v>
      </c>
      <c r="AA101" s="18">
        <f t="shared" si="220"/>
        <v>2.5129491883815191</v>
      </c>
      <c r="AB101" s="18">
        <f t="shared" si="221"/>
        <v>2.7288506556189862</v>
      </c>
      <c r="AD101" s="18">
        <f t="shared" si="222"/>
        <v>1.9746477208335778</v>
      </c>
      <c r="AE101" s="18">
        <f t="shared" si="223"/>
        <v>3.84437064057499</v>
      </c>
      <c r="AF101" s="18">
        <f t="shared" si="224"/>
        <v>5.0766147508905624</v>
      </c>
      <c r="AH101" t="str">
        <f t="shared" si="257"/>
        <v>63 Community and civil enforcement occupations</v>
      </c>
      <c r="AI101" s="18">
        <f t="shared" si="225"/>
        <v>-4.0475829140077639</v>
      </c>
      <c r="AJ101" s="18">
        <f t="shared" si="225"/>
        <v>31.492609463406353</v>
      </c>
      <c r="AK101" s="18">
        <f t="shared" si="225"/>
        <v>-3.7658976516448006</v>
      </c>
      <c r="AL101" s="18">
        <f t="shared" si="225"/>
        <v>2.5563812740990954</v>
      </c>
      <c r="AM101" s="18">
        <f t="shared" si="226"/>
        <v>2.1111874336606995</v>
      </c>
      <c r="AO101" s="18">
        <f t="shared" si="227"/>
        <v>0.40410257735115085</v>
      </c>
      <c r="AP101" s="18">
        <f t="shared" si="228"/>
        <v>2.9472125049471831</v>
      </c>
      <c r="AQ101" s="18">
        <f t="shared" si="229"/>
        <v>3.21896340418657</v>
      </c>
      <c r="AS101" t="str">
        <f t="shared" si="258"/>
        <v>63 Community and civil enforcement occupations</v>
      </c>
      <c r="AT101" s="18">
        <f t="shared" si="230"/>
        <v>-4.7552124603177592</v>
      </c>
      <c r="AU101" s="18">
        <f t="shared" si="230"/>
        <v>27.861970352358977</v>
      </c>
      <c r="AV101" s="18">
        <f t="shared" si="230"/>
        <v>-4.4622171836209645</v>
      </c>
      <c r="AW101" s="18">
        <f t="shared" si="230"/>
        <v>1.1522502933153822</v>
      </c>
      <c r="AX101" s="18">
        <f t="shared" si="231"/>
        <v>0.82907708014119397</v>
      </c>
      <c r="AZ101" s="18">
        <f t="shared" si="232"/>
        <v>-0.75497352300426535</v>
      </c>
      <c r="BA101" s="18">
        <f t="shared" si="233"/>
        <v>2.995777840467384</v>
      </c>
      <c r="BB101" s="18">
        <f t="shared" si="234"/>
        <v>2.505937520688728</v>
      </c>
      <c r="BD101" t="str">
        <f t="shared" si="259"/>
        <v>63 Community and civil enforcement occupations</v>
      </c>
      <c r="BE101" s="18">
        <f t="shared" si="235"/>
        <v>-7.2527252281510464</v>
      </c>
      <c r="BF101" s="18">
        <f t="shared" si="235"/>
        <v>36.207767773764665</v>
      </c>
      <c r="BG101" s="18">
        <f t="shared" si="235"/>
        <v>-7.838356832621618</v>
      </c>
      <c r="BH101" s="18">
        <f t="shared" si="235"/>
        <v>1.6439431294088536</v>
      </c>
      <c r="BI101" s="18">
        <f t="shared" si="236"/>
        <v>0.40041268943316055</v>
      </c>
      <c r="BK101" s="18">
        <f t="shared" si="237"/>
        <v>-1.6205464107265977</v>
      </c>
      <c r="BL101" s="18">
        <f t="shared" si="238"/>
        <v>1.6401687331324188</v>
      </c>
      <c r="BM101" s="18">
        <f t="shared" si="239"/>
        <v>0.38308325967655321</v>
      </c>
      <c r="BO101" t="str">
        <f t="shared" si="260"/>
        <v>63 Community and civil enforcement occupations</v>
      </c>
      <c r="BP101" s="18">
        <f t="shared" si="240"/>
        <v>-2.6233116939022749</v>
      </c>
      <c r="BQ101" s="18">
        <f t="shared" si="240"/>
        <v>14.132515677523404</v>
      </c>
      <c r="BR101" s="18">
        <f t="shared" si="240"/>
        <v>-5.2130512865371292</v>
      </c>
      <c r="BS101" s="18">
        <f t="shared" si="240"/>
        <v>0.51277498927571052</v>
      </c>
      <c r="BT101" s="18">
        <f t="shared" si="241"/>
        <v>-0.5258364079786193</v>
      </c>
      <c r="BV101" s="18">
        <f t="shared" si="242"/>
        <v>-1.433268249829045</v>
      </c>
      <c r="BW101" s="18">
        <f t="shared" si="243"/>
        <v>2.1082213418545548</v>
      </c>
      <c r="BX101" s="18">
        <f t="shared" si="244"/>
        <v>1.0679663777679593</v>
      </c>
      <c r="BZ101" t="str">
        <f t="shared" si="261"/>
        <v>63 Community and civil enforcement occupations</v>
      </c>
      <c r="CA101" s="18">
        <f t="shared" si="245"/>
        <v>-3.6736009277060777</v>
      </c>
      <c r="CB101" s="18">
        <f t="shared" si="245"/>
        <v>18.455319437760732</v>
      </c>
      <c r="CC101" s="18">
        <f t="shared" si="245"/>
        <v>-7.0902031323192949</v>
      </c>
      <c r="CD101" s="18">
        <f t="shared" si="245"/>
        <v>-2.3000221358691397</v>
      </c>
      <c r="CE101" s="18">
        <f t="shared" si="246"/>
        <v>-2.6579645129150009</v>
      </c>
      <c r="CG101" s="18">
        <f t="shared" si="247"/>
        <v>-3.9235796192099714</v>
      </c>
      <c r="CH101" s="18">
        <f t="shared" si="248"/>
        <v>1.6391384906621509</v>
      </c>
      <c r="CI101" s="18">
        <f t="shared" si="249"/>
        <v>-1.2760189818610157</v>
      </c>
      <c r="CK101" t="str">
        <f t="shared" si="262"/>
        <v>63 Community and civil enforcement occupations</v>
      </c>
      <c r="CL101" s="18">
        <f t="shared" si="250"/>
        <v>-10.815729255330996</v>
      </c>
      <c r="CM101" s="18">
        <f t="shared" si="250"/>
        <v>46.956668922888745</v>
      </c>
      <c r="CN101" s="18">
        <f t="shared" si="250"/>
        <v>-20.905878987251512</v>
      </c>
      <c r="CO101" s="18">
        <f t="shared" si="250"/>
        <v>-5.8682386838633143</v>
      </c>
      <c r="CP101" s="18">
        <f t="shared" si="251"/>
        <v>-8.3347957378767212</v>
      </c>
      <c r="CR101" s="18">
        <f t="shared" si="252"/>
        <v>-11.174255150851664</v>
      </c>
      <c r="CS101" s="18">
        <f t="shared" si="253"/>
        <v>0.570310197777113</v>
      </c>
      <c r="CT101" s="18">
        <f t="shared" si="254"/>
        <v>-8.6331717532620367</v>
      </c>
    </row>
    <row r="102" spans="1:98" x14ac:dyDescent="0.2">
      <c r="A102" t="str">
        <f t="shared" si="209"/>
        <v>71 Sales occupations</v>
      </c>
      <c r="B102" s="18">
        <f t="shared" si="210"/>
        <v>6.0465963994674077</v>
      </c>
      <c r="C102" s="18">
        <f t="shared" si="210"/>
        <v>-12.06547352647166</v>
      </c>
      <c r="D102" s="18">
        <f t="shared" si="210"/>
        <v>4.9004552398527856</v>
      </c>
      <c r="E102" s="18">
        <f t="shared" si="210"/>
        <v>4.5383989814605341</v>
      </c>
      <c r="F102" s="18">
        <f t="shared" si="211"/>
        <v>3.5262054767464912</v>
      </c>
      <c r="H102" s="18">
        <f t="shared" si="212"/>
        <v>4.658945341873677</v>
      </c>
      <c r="I102" s="18">
        <f t="shared" si="213"/>
        <v>3.4127214965691044</v>
      </c>
      <c r="J102" s="18">
        <f t="shared" si="214"/>
        <v>6.6702108362683532</v>
      </c>
      <c r="L102" t="str">
        <f t="shared" si="255"/>
        <v>71 Sales occupations</v>
      </c>
      <c r="M102" s="18">
        <f t="shared" si="215"/>
        <v>6.9799235738291943</v>
      </c>
      <c r="N102" s="18">
        <f t="shared" si="215"/>
        <v>-0.88192947564840196</v>
      </c>
      <c r="O102" s="18">
        <f t="shared" si="215"/>
        <v>6.7011464138413412</v>
      </c>
      <c r="P102" s="18">
        <f t="shared" si="215"/>
        <v>5.8723170340004183</v>
      </c>
      <c r="Q102" s="18">
        <f t="shared" si="216"/>
        <v>5.6942600866070281</v>
      </c>
      <c r="S102" s="18">
        <f t="shared" si="217"/>
        <v>6.1478756629053999</v>
      </c>
      <c r="T102" s="18">
        <f t="shared" si="218"/>
        <v>3.81577378034621</v>
      </c>
      <c r="U102" s="18">
        <f t="shared" si="219"/>
        <v>8.0648928585350212</v>
      </c>
      <c r="W102" t="str">
        <f t="shared" si="256"/>
        <v>71 Sales occupations</v>
      </c>
      <c r="X102" s="18">
        <f t="shared" si="220"/>
        <v>-0.98573234906838003</v>
      </c>
      <c r="Y102" s="18">
        <f t="shared" si="220"/>
        <v>14.290438555929663</v>
      </c>
      <c r="Z102" s="18">
        <f t="shared" si="220"/>
        <v>2.2581561523698612</v>
      </c>
      <c r="AA102" s="18">
        <f t="shared" si="220"/>
        <v>2.8944038437341613</v>
      </c>
      <c r="AB102" s="18">
        <f t="shared" si="221"/>
        <v>3.3715616990515507</v>
      </c>
      <c r="AD102" s="18">
        <f t="shared" si="222"/>
        <v>2.6818826344271018</v>
      </c>
      <c r="AE102" s="18">
        <f t="shared" si="223"/>
        <v>3.4243312073847454</v>
      </c>
      <c r="AF102" s="18">
        <f t="shared" si="224"/>
        <v>5.2172753796677185</v>
      </c>
      <c r="AH102" t="str">
        <f t="shared" si="257"/>
        <v>71 Sales occupations</v>
      </c>
      <c r="AI102" s="18">
        <f t="shared" si="225"/>
        <v>-1.8751306693464254</v>
      </c>
      <c r="AJ102" s="18">
        <f t="shared" si="225"/>
        <v>16.85095637296228</v>
      </c>
      <c r="AK102" s="18">
        <f t="shared" si="225"/>
        <v>0.79759580731084689</v>
      </c>
      <c r="AL102" s="18">
        <f t="shared" si="225"/>
        <v>2.6394205470364529</v>
      </c>
      <c r="AM102" s="18">
        <f t="shared" si="226"/>
        <v>2.8908051982359906</v>
      </c>
      <c r="AO102" s="18">
        <f t="shared" si="227"/>
        <v>2.0217695983589135</v>
      </c>
      <c r="AP102" s="18">
        <f t="shared" si="228"/>
        <v>3.234772956032117</v>
      </c>
      <c r="AQ102" s="18">
        <f t="shared" si="229"/>
        <v>4.5965468428079914</v>
      </c>
      <c r="AS102" t="str">
        <f t="shared" si="258"/>
        <v>71 Sales occupations</v>
      </c>
      <c r="AT102" s="18">
        <f t="shared" si="230"/>
        <v>-2.4441223027537595</v>
      </c>
      <c r="AU102" s="18">
        <f t="shared" si="230"/>
        <v>11.580565966715174</v>
      </c>
      <c r="AV102" s="18">
        <f t="shared" si="230"/>
        <v>8.512729179419587E-2</v>
      </c>
      <c r="AW102" s="18">
        <f t="shared" si="230"/>
        <v>2.5025720353970549</v>
      </c>
      <c r="AX102" s="18">
        <f t="shared" si="231"/>
        <v>2.2819489943005422</v>
      </c>
      <c r="AZ102" s="18">
        <f t="shared" si="232"/>
        <v>1.6903379487488657</v>
      </c>
      <c r="BA102" s="18">
        <f t="shared" si="233"/>
        <v>2.8289987569153796</v>
      </c>
      <c r="BB102" s="18">
        <f t="shared" si="234"/>
        <v>4.0174512609294943</v>
      </c>
      <c r="BD102" t="str">
        <f t="shared" si="259"/>
        <v>71 Sales occupations</v>
      </c>
      <c r="BE102" s="18">
        <f t="shared" si="235"/>
        <v>0.75011810652783062</v>
      </c>
      <c r="BF102" s="18">
        <f t="shared" si="235"/>
        <v>0.1117021378709282</v>
      </c>
      <c r="BG102" s="18">
        <f t="shared" si="235"/>
        <v>0.72339677713886275</v>
      </c>
      <c r="BH102" s="18">
        <f t="shared" si="235"/>
        <v>0.14590817947426338</v>
      </c>
      <c r="BI102" s="18">
        <f t="shared" si="236"/>
        <v>0.32387473404504874</v>
      </c>
      <c r="BK102" s="18">
        <f t="shared" si="237"/>
        <v>0.33803555151890041</v>
      </c>
      <c r="BL102" s="18">
        <f t="shared" si="238"/>
        <v>2.5292170393597324</v>
      </c>
      <c r="BM102" s="18">
        <f t="shared" si="239"/>
        <v>2.7692493771836579</v>
      </c>
      <c r="BO102" t="str">
        <f t="shared" si="260"/>
        <v>71 Sales occupations</v>
      </c>
      <c r="BP102" s="18">
        <f t="shared" si="240"/>
        <v>-1.1359470163598173</v>
      </c>
      <c r="BQ102" s="18">
        <f t="shared" si="240"/>
        <v>-11.772541173777141</v>
      </c>
      <c r="BR102" s="18">
        <f t="shared" si="240"/>
        <v>0.72661740081478854</v>
      </c>
      <c r="BS102" s="18">
        <f t="shared" si="240"/>
        <v>-1.3011378608225654</v>
      </c>
      <c r="BT102" s="18">
        <f t="shared" si="241"/>
        <v>-1.3657140554540703</v>
      </c>
      <c r="BV102" s="18">
        <f t="shared" si="242"/>
        <v>-0.62979620522457536</v>
      </c>
      <c r="BW102" s="18">
        <f t="shared" si="243"/>
        <v>2.6246546077062671</v>
      </c>
      <c r="BX102" s="18">
        <f t="shared" si="244"/>
        <v>2.1927575913170516</v>
      </c>
      <c r="BZ102" t="str">
        <f t="shared" si="261"/>
        <v>71 Sales occupations</v>
      </c>
      <c r="CA102" s="18">
        <f t="shared" si="245"/>
        <v>-2.4091052724605988</v>
      </c>
      <c r="CB102" s="18">
        <f t="shared" si="245"/>
        <v>-8.4867120318228189</v>
      </c>
      <c r="CC102" s="18">
        <f t="shared" si="245"/>
        <v>-4.0052862896039931</v>
      </c>
      <c r="CD102" s="18">
        <f t="shared" si="245"/>
        <v>-8.0779824937013309</v>
      </c>
      <c r="CE102" s="18">
        <f t="shared" si="246"/>
        <v>-6.8501276569659986</v>
      </c>
      <c r="CG102" s="18">
        <f t="shared" si="247"/>
        <v>-6.7399871333023604</v>
      </c>
      <c r="CH102" s="18">
        <f t="shared" si="248"/>
        <v>1.5029288584439637</v>
      </c>
      <c r="CI102" s="18">
        <f t="shared" si="249"/>
        <v>-3.328070330940458</v>
      </c>
      <c r="CK102" t="str">
        <f t="shared" si="262"/>
        <v>71 Sales occupations</v>
      </c>
      <c r="CL102" s="18">
        <f t="shared" si="250"/>
        <v>-6.7720374888639245</v>
      </c>
      <c r="CM102" s="18">
        <f t="shared" si="250"/>
        <v>3.0782110273146701</v>
      </c>
      <c r="CN102" s="18">
        <f t="shared" si="250"/>
        <v>-11.141679367745716</v>
      </c>
      <c r="CO102" s="18">
        <f t="shared" si="250"/>
        <v>-6.3674215988377858</v>
      </c>
      <c r="CP102" s="18">
        <f t="shared" si="251"/>
        <v>-7.3313256346911544</v>
      </c>
      <c r="CR102" s="18">
        <f t="shared" si="252"/>
        <v>-7.9866825671989217</v>
      </c>
      <c r="CS102" s="18">
        <f t="shared" si="253"/>
        <v>0.86857259285781918</v>
      </c>
      <c r="CT102" s="18">
        <f t="shared" si="254"/>
        <v>-5.5383747868329447</v>
      </c>
    </row>
    <row r="103" spans="1:98" x14ac:dyDescent="0.2">
      <c r="A103" t="str">
        <f t="shared" si="209"/>
        <v>72 Customer service occupations</v>
      </c>
      <c r="B103" s="18">
        <f t="shared" si="210"/>
        <v>7.6695001250139283</v>
      </c>
      <c r="C103" s="18">
        <f t="shared" si="210"/>
        <v>4.6197367745511198</v>
      </c>
      <c r="D103" s="18">
        <f t="shared" si="210"/>
        <v>10.780747678397873</v>
      </c>
      <c r="E103" s="18">
        <f t="shared" si="210"/>
        <v>6.1273795585998769</v>
      </c>
      <c r="F103" s="18">
        <f t="shared" si="211"/>
        <v>7.464022653441571</v>
      </c>
      <c r="H103" s="18">
        <f t="shared" si="212"/>
        <v>7.6563681731131705</v>
      </c>
      <c r="I103" s="18">
        <f t="shared" si="213"/>
        <v>4.1970854756883336</v>
      </c>
      <c r="J103" s="18">
        <f t="shared" si="214"/>
        <v>9.4542053592547415</v>
      </c>
      <c r="L103" t="str">
        <f t="shared" si="255"/>
        <v>72 Customer service occupations</v>
      </c>
      <c r="M103" s="18">
        <f t="shared" si="215"/>
        <v>10.55223682751345</v>
      </c>
      <c r="N103" s="18">
        <f t="shared" si="215"/>
        <v>4.7707334440969307</v>
      </c>
      <c r="O103" s="18">
        <f t="shared" si="215"/>
        <v>7.6699600428227876</v>
      </c>
      <c r="P103" s="18">
        <f t="shared" si="215"/>
        <v>5.5324623062241285</v>
      </c>
      <c r="Q103" s="18">
        <f t="shared" si="216"/>
        <v>6.1477617631477299</v>
      </c>
      <c r="S103" s="18">
        <f t="shared" si="217"/>
        <v>6.2402045432945252</v>
      </c>
      <c r="T103" s="18">
        <f t="shared" si="218"/>
        <v>3.9385501073827989</v>
      </c>
      <c r="U103" s="18">
        <f t="shared" si="219"/>
        <v>8.2064916048607994</v>
      </c>
      <c r="W103" t="str">
        <f t="shared" si="256"/>
        <v>72 Customer service occupations</v>
      </c>
      <c r="X103" s="18">
        <f t="shared" si="220"/>
        <v>1.3631160181535762</v>
      </c>
      <c r="Y103" s="18">
        <f t="shared" si="220"/>
        <v>19.213877124893486</v>
      </c>
      <c r="Z103" s="18">
        <f t="shared" si="220"/>
        <v>3.8239157407773838</v>
      </c>
      <c r="AA103" s="18">
        <f t="shared" si="220"/>
        <v>3.1809826906640248</v>
      </c>
      <c r="AB103" s="18">
        <f t="shared" si="221"/>
        <v>4.318936760124048</v>
      </c>
      <c r="AD103" s="18">
        <f t="shared" si="222"/>
        <v>3.3948501093963968</v>
      </c>
      <c r="AE103" s="18">
        <f t="shared" si="223"/>
        <v>3.5371665953227049</v>
      </c>
      <c r="AF103" s="18">
        <f t="shared" si="224"/>
        <v>5.814443038159256</v>
      </c>
      <c r="AH103" t="str">
        <f t="shared" si="257"/>
        <v>72 Customer service occupations</v>
      </c>
      <c r="AI103" s="18">
        <f t="shared" si="225"/>
        <v>1.4882838556027567</v>
      </c>
      <c r="AJ103" s="18">
        <f t="shared" si="225"/>
        <v>25.2160714779613</v>
      </c>
      <c r="AK103" s="18">
        <f t="shared" si="225"/>
        <v>3.5230203152823103</v>
      </c>
      <c r="AL103" s="18">
        <f t="shared" si="225"/>
        <v>3.1504146315045833</v>
      </c>
      <c r="AM103" s="18">
        <f t="shared" si="226"/>
        <v>4.5254769317934818</v>
      </c>
      <c r="AO103" s="18">
        <f t="shared" si="227"/>
        <v>3.2744672758224569</v>
      </c>
      <c r="AP103" s="18">
        <f t="shared" si="228"/>
        <v>3.5800127241200519</v>
      </c>
      <c r="AQ103" s="18">
        <f t="shared" si="229"/>
        <v>5.7595575871175253</v>
      </c>
      <c r="AS103" t="str">
        <f t="shared" si="258"/>
        <v>72 Customer service occupations</v>
      </c>
      <c r="AT103" s="18">
        <f t="shared" si="230"/>
        <v>-0.56723999667515068</v>
      </c>
      <c r="AU103" s="18">
        <f t="shared" si="230"/>
        <v>9.1974572205278271</v>
      </c>
      <c r="AV103" s="18">
        <f t="shared" si="230"/>
        <v>4.1040687093585992</v>
      </c>
      <c r="AW103" s="18">
        <f t="shared" si="230"/>
        <v>1.8026788791977166</v>
      </c>
      <c r="AX103" s="18">
        <f t="shared" si="231"/>
        <v>2.9666170091781519</v>
      </c>
      <c r="AZ103" s="18">
        <f t="shared" si="232"/>
        <v>2.564099669880715</v>
      </c>
      <c r="BA103" s="18">
        <f t="shared" si="233"/>
        <v>3.1153001243799938</v>
      </c>
      <c r="BB103" s="18">
        <f t="shared" si="234"/>
        <v>4.8892460222545564</v>
      </c>
      <c r="BD103" t="str">
        <f t="shared" si="259"/>
        <v>72 Customer service occupations</v>
      </c>
      <c r="BE103" s="18">
        <f t="shared" si="235"/>
        <v>3.5811165250488219</v>
      </c>
      <c r="BF103" s="18">
        <f t="shared" si="235"/>
        <v>-0.31938866811684896</v>
      </c>
      <c r="BG103" s="18">
        <f t="shared" si="235"/>
        <v>2.9699827496065367</v>
      </c>
      <c r="BH103" s="18">
        <f t="shared" si="235"/>
        <v>1.2360943920151746</v>
      </c>
      <c r="BI103" s="18">
        <f t="shared" si="236"/>
        <v>1.6763288509836549</v>
      </c>
      <c r="BK103" s="18">
        <f t="shared" si="237"/>
        <v>1.8107885967153292</v>
      </c>
      <c r="BL103" s="18">
        <f t="shared" si="238"/>
        <v>2.717219564161244</v>
      </c>
      <c r="BM103" s="18">
        <f t="shared" si="239"/>
        <v>4.0114807087079818</v>
      </c>
      <c r="BO103" t="str">
        <f t="shared" si="260"/>
        <v>72 Customer service occupations</v>
      </c>
      <c r="BP103" s="18">
        <f t="shared" si="240"/>
        <v>3.4415864177122835</v>
      </c>
      <c r="BQ103" s="18">
        <f t="shared" si="240"/>
        <v>-12.21813416701848</v>
      </c>
      <c r="BR103" s="18">
        <f t="shared" si="240"/>
        <v>2.5443646911848194</v>
      </c>
      <c r="BS103" s="18">
        <f t="shared" si="240"/>
        <v>-0.35366356639581209</v>
      </c>
      <c r="BT103" s="18">
        <f t="shared" si="241"/>
        <v>-0.25042069537223322</v>
      </c>
      <c r="BV103" s="18">
        <f t="shared" si="242"/>
        <v>0.60312942905043077</v>
      </c>
      <c r="BW103" s="18">
        <f t="shared" si="243"/>
        <v>2.8843029334436165</v>
      </c>
      <c r="BX103" s="18">
        <f t="shared" si="244"/>
        <v>3.2952324396606558</v>
      </c>
      <c r="BZ103" t="str">
        <f t="shared" si="261"/>
        <v>72 Customer service occupations</v>
      </c>
      <c r="CA103" s="18">
        <f t="shared" si="245"/>
        <v>-1.0908557073908476</v>
      </c>
      <c r="CB103" s="18">
        <f t="shared" si="245"/>
        <v>-2.8622787385206294</v>
      </c>
      <c r="CC103" s="18">
        <f t="shared" si="245"/>
        <v>-1.2853654313390361</v>
      </c>
      <c r="CD103" s="18">
        <f t="shared" si="245"/>
        <v>-1.8037603057498464</v>
      </c>
      <c r="CE103" s="18">
        <f t="shared" si="246"/>
        <v>-1.7086585559109468</v>
      </c>
      <c r="CG103" s="18">
        <f t="shared" si="247"/>
        <v>-1.6312652029072394</v>
      </c>
      <c r="CH103" s="18">
        <f t="shared" si="248"/>
        <v>1.7655839626736336</v>
      </c>
      <c r="CI103" s="18">
        <f t="shared" si="249"/>
        <v>0.52419169970054913</v>
      </c>
      <c r="CK103" t="str">
        <f t="shared" si="262"/>
        <v>72 Customer service occupations</v>
      </c>
      <c r="CL103" s="18">
        <f t="shared" si="250"/>
        <v>0.92660304589895492</v>
      </c>
      <c r="CM103" s="18">
        <f t="shared" si="250"/>
        <v>18.859425159562893</v>
      </c>
      <c r="CN103" s="18">
        <f t="shared" si="250"/>
        <v>-3.0131398632752715</v>
      </c>
      <c r="CO103" s="18">
        <f t="shared" si="250"/>
        <v>-1.1127184790013844</v>
      </c>
      <c r="CP103" s="18">
        <f t="shared" si="251"/>
        <v>-0.57395677770857301</v>
      </c>
      <c r="CR103" s="18">
        <f t="shared" si="252"/>
        <v>-1.7502942084293038</v>
      </c>
      <c r="CS103" s="18">
        <f t="shared" si="253"/>
        <v>1.6804533608237193</v>
      </c>
      <c r="CT103" s="18">
        <f t="shared" si="254"/>
        <v>0.33405994938930927</v>
      </c>
    </row>
    <row r="104" spans="1:98" x14ac:dyDescent="0.2">
      <c r="A104" t="str">
        <f t="shared" si="209"/>
        <v>81 Process, plant and machine operatives</v>
      </c>
      <c r="B104" s="18">
        <f t="shared" si="210"/>
        <v>9.1132812449251865</v>
      </c>
      <c r="C104" s="18">
        <f t="shared" si="210"/>
        <v>-13.197810234070007</v>
      </c>
      <c r="D104" s="18">
        <f t="shared" si="210"/>
        <v>9.231895320879735</v>
      </c>
      <c r="E104" s="18">
        <f t="shared" si="210"/>
        <v>8.1581399196210889</v>
      </c>
      <c r="F104" s="18">
        <f t="shared" si="211"/>
        <v>7.0112366334703413</v>
      </c>
      <c r="H104" s="18">
        <f t="shared" si="212"/>
        <v>8.5148804474109561</v>
      </c>
      <c r="I104" s="18">
        <f t="shared" si="213"/>
        <v>5.1532933467123732</v>
      </c>
      <c r="J104" s="18">
        <f t="shared" si="214"/>
        <v>10.598829186265801</v>
      </c>
      <c r="L104" t="str">
        <f t="shared" si="255"/>
        <v>81 Process, plant and machine operatives</v>
      </c>
      <c r="M104" s="18">
        <f t="shared" si="215"/>
        <v>11.309513952292782</v>
      </c>
      <c r="N104" s="18">
        <f t="shared" si="215"/>
        <v>-11.355952669389257</v>
      </c>
      <c r="O104" s="18">
        <f t="shared" si="215"/>
        <v>11.181258840343467</v>
      </c>
      <c r="P104" s="18">
        <f t="shared" si="215"/>
        <v>6.702610815827903</v>
      </c>
      <c r="Q104" s="18">
        <f t="shared" si="216"/>
        <v>6.8371694320979115</v>
      </c>
      <c r="S104" s="18">
        <f t="shared" si="217"/>
        <v>8.1750803088614035</v>
      </c>
      <c r="T104" s="18">
        <f t="shared" si="218"/>
        <v>4.8104504231300416</v>
      </c>
      <c r="U104" s="18">
        <f t="shared" si="219"/>
        <v>10.167230205752386</v>
      </c>
      <c r="W104" t="str">
        <f t="shared" si="256"/>
        <v>81 Process, plant and machine operatives</v>
      </c>
      <c r="X104" s="18">
        <f t="shared" si="220"/>
        <v>0.51176373946018039</v>
      </c>
      <c r="Y104" s="18">
        <f t="shared" si="220"/>
        <v>-2.1722843381462353</v>
      </c>
      <c r="Z104" s="18">
        <f t="shared" si="220"/>
        <v>8.3216569920597792</v>
      </c>
      <c r="AA104" s="18">
        <f t="shared" si="220"/>
        <v>5.1147626892330988</v>
      </c>
      <c r="AB104" s="18">
        <f t="shared" si="221"/>
        <v>5.6312016986671543</v>
      </c>
      <c r="AD104" s="18">
        <f t="shared" si="222"/>
        <v>6.1730372038228731</v>
      </c>
      <c r="AE104" s="18">
        <f t="shared" si="223"/>
        <v>4.5488595632606987</v>
      </c>
      <c r="AF104" s="18">
        <f t="shared" si="224"/>
        <v>8.5107868542482414</v>
      </c>
      <c r="AH104" t="str">
        <f t="shared" si="257"/>
        <v>81 Process, plant and machine operatives</v>
      </c>
      <c r="AI104" s="18">
        <f t="shared" si="225"/>
        <v>0.54577746155231033</v>
      </c>
      <c r="AJ104" s="18">
        <f t="shared" si="225"/>
        <v>-3.5313104921452565</v>
      </c>
      <c r="AK104" s="18">
        <f t="shared" si="225"/>
        <v>5.6556159771670167</v>
      </c>
      <c r="AL104" s="18">
        <f t="shared" si="225"/>
        <v>3.1126745576933068</v>
      </c>
      <c r="AM104" s="18">
        <f t="shared" si="226"/>
        <v>3.4690863697094176</v>
      </c>
      <c r="AO104" s="18">
        <f t="shared" si="227"/>
        <v>3.9534474658110996</v>
      </c>
      <c r="AP104" s="18">
        <f t="shared" si="228"/>
        <v>3.4869560421681767</v>
      </c>
      <c r="AQ104" s="18">
        <f t="shared" si="229"/>
        <v>6.1878860111122425</v>
      </c>
      <c r="AS104" t="str">
        <f t="shared" si="258"/>
        <v>81 Process, plant and machine operatives</v>
      </c>
      <c r="AT104" s="18">
        <f t="shared" si="230"/>
        <v>-1.5043924113192664</v>
      </c>
      <c r="AU104" s="18">
        <f t="shared" si="230"/>
        <v>-6.3927299020939081</v>
      </c>
      <c r="AV104" s="18">
        <f t="shared" si="230"/>
        <v>4.37209757295145</v>
      </c>
      <c r="AW104" s="18">
        <f t="shared" si="230"/>
        <v>2.6664274193033632</v>
      </c>
      <c r="AX104" s="18">
        <f t="shared" si="231"/>
        <v>2.6023383055256533</v>
      </c>
      <c r="AZ104" s="18">
        <f t="shared" si="232"/>
        <v>3.2318642683992538</v>
      </c>
      <c r="BA104" s="18">
        <f t="shared" si="233"/>
        <v>3.3839524272529342</v>
      </c>
      <c r="BB104" s="18">
        <f t="shared" si="234"/>
        <v>5.5824905809168435</v>
      </c>
      <c r="BD104" t="str">
        <f t="shared" si="259"/>
        <v>81 Process, plant and machine operatives</v>
      </c>
      <c r="BE104" s="18">
        <f t="shared" si="235"/>
        <v>3.5510103727850462</v>
      </c>
      <c r="BF104" s="18">
        <f t="shared" si="235"/>
        <v>-12.558286349962767</v>
      </c>
      <c r="BG104" s="18">
        <f t="shared" si="235"/>
        <v>3.8788639959252968</v>
      </c>
      <c r="BH104" s="18">
        <f t="shared" si="235"/>
        <v>1.0954161931568951</v>
      </c>
      <c r="BI104" s="18">
        <f t="shared" si="236"/>
        <v>1.0367409103753111</v>
      </c>
      <c r="BK104" s="18">
        <f t="shared" si="237"/>
        <v>2.0148448842367106</v>
      </c>
      <c r="BL104" s="18">
        <f t="shared" si="238"/>
        <v>2.5574623947316244</v>
      </c>
      <c r="BM104" s="18">
        <f t="shared" si="239"/>
        <v>4.0322337720673618</v>
      </c>
      <c r="BO104" t="str">
        <f t="shared" si="260"/>
        <v>81 Process, plant and machine operatives</v>
      </c>
      <c r="BP104" s="18">
        <f t="shared" si="240"/>
        <v>2.7961293725039749</v>
      </c>
      <c r="BQ104" s="18">
        <f t="shared" si="240"/>
        <v>-17.785034459621961</v>
      </c>
      <c r="BR104" s="18">
        <f t="shared" si="240"/>
        <v>3.7064879704496567</v>
      </c>
      <c r="BS104" s="18">
        <f t="shared" si="240"/>
        <v>-0.62040715873075136</v>
      </c>
      <c r="BT104" s="18">
        <f t="shared" si="241"/>
        <v>-0.47446052302464459</v>
      </c>
      <c r="BV104" s="18">
        <f t="shared" si="242"/>
        <v>0.80145117857064463</v>
      </c>
      <c r="BW104" s="18">
        <f t="shared" si="243"/>
        <v>2.6717389406397896</v>
      </c>
      <c r="BX104" s="18">
        <f t="shared" si="244"/>
        <v>3.2357828967184865</v>
      </c>
      <c r="BZ104" t="str">
        <f t="shared" si="261"/>
        <v>81 Process, plant and machine operatives</v>
      </c>
      <c r="CA104" s="18">
        <f t="shared" si="245"/>
        <v>-1.4048111452787837</v>
      </c>
      <c r="CB104" s="18">
        <f t="shared" si="245"/>
        <v>-12.781233610939481</v>
      </c>
      <c r="CC104" s="18">
        <f t="shared" si="245"/>
        <v>-1.6645702989530942</v>
      </c>
      <c r="CD104" s="18">
        <f t="shared" si="245"/>
        <v>-7.3130564608993698</v>
      </c>
      <c r="CE104" s="18">
        <f t="shared" si="246"/>
        <v>-5.9418130529527602</v>
      </c>
      <c r="CG104" s="18">
        <f t="shared" si="247"/>
        <v>-5.4672306829658401</v>
      </c>
      <c r="CH104" s="18">
        <f t="shared" si="248"/>
        <v>1.6848701144478451</v>
      </c>
      <c r="CI104" s="18">
        <f t="shared" si="249"/>
        <v>-2.2108137067703648</v>
      </c>
      <c r="CK104" t="str">
        <f t="shared" si="262"/>
        <v>81 Process, plant and machine operatives</v>
      </c>
      <c r="CL104" s="18">
        <f t="shared" si="250"/>
        <v>-7.2146578209379868</v>
      </c>
      <c r="CM104" s="18">
        <f t="shared" si="250"/>
        <v>-9.2527895140298018</v>
      </c>
      <c r="CN104" s="18">
        <f t="shared" si="250"/>
        <v>-17.355976135600638</v>
      </c>
      <c r="CO104" s="18">
        <f t="shared" si="250"/>
        <v>-10.432219647838803</v>
      </c>
      <c r="CP104" s="18">
        <f t="shared" si="251"/>
        <v>-12.584581293897434</v>
      </c>
      <c r="CR104" s="18">
        <f t="shared" si="252"/>
        <v>-12.802300758446627</v>
      </c>
      <c r="CS104" s="18">
        <f t="shared" si="253"/>
        <v>0.5936688873448448</v>
      </c>
      <c r="CT104" s="18">
        <f t="shared" si="254"/>
        <v>-9.5753144723180412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12.688519260331987</v>
      </c>
      <c r="C105" s="18">
        <f t="shared" si="210"/>
        <v>-25.759349206684046</v>
      </c>
      <c r="D105" s="18">
        <f t="shared" si="210"/>
        <v>9.9167951249159003</v>
      </c>
      <c r="E105" s="18">
        <f t="shared" si="210"/>
        <v>6.0118828432802696</v>
      </c>
      <c r="F105" s="18">
        <f t="shared" si="211"/>
        <v>4.8562256291241557</v>
      </c>
      <c r="H105" s="18">
        <f t="shared" si="212"/>
        <v>7.2978577037309478</v>
      </c>
      <c r="I105" s="18">
        <f t="shared" si="213"/>
        <v>5.2583096235764959</v>
      </c>
      <c r="J105" s="18">
        <f t="shared" si="214"/>
        <v>9.74347743662074</v>
      </c>
      <c r="L105" t="str">
        <f t="shared" si="255"/>
        <v>82 Transport and mobile machine drivers and operatives</v>
      </c>
      <c r="M105" s="18">
        <f t="shared" si="215"/>
        <v>10.228415588920715</v>
      </c>
      <c r="N105" s="18">
        <f t="shared" si="215"/>
        <v>-20.972121899987805</v>
      </c>
      <c r="O105" s="18">
        <f t="shared" si="215"/>
        <v>8.7954928082996986</v>
      </c>
      <c r="P105" s="18">
        <f t="shared" si="215"/>
        <v>6.3138232274178474</v>
      </c>
      <c r="Q105" s="18">
        <f t="shared" si="216"/>
        <v>5.1164687122197128</v>
      </c>
      <c r="S105" s="18">
        <f t="shared" si="217"/>
        <v>7.1346920278788861</v>
      </c>
      <c r="T105" s="18">
        <f t="shared" si="218"/>
        <v>5.0529789188519691</v>
      </c>
      <c r="U105" s="18">
        <f t="shared" si="219"/>
        <v>9.5093230307547358</v>
      </c>
      <c r="W105" t="str">
        <f t="shared" si="256"/>
        <v>82 Transport and mobile machine drivers and operatives</v>
      </c>
      <c r="X105" s="18">
        <f t="shared" si="220"/>
        <v>4.0739357542160626</v>
      </c>
      <c r="Y105" s="18">
        <f t="shared" si="220"/>
        <v>-3.4826676185497285</v>
      </c>
      <c r="Z105" s="18">
        <f t="shared" si="220"/>
        <v>5.6505202629171913</v>
      </c>
      <c r="AA105" s="18">
        <f t="shared" si="220"/>
        <v>4.6821084633259957</v>
      </c>
      <c r="AB105" s="18">
        <f t="shared" si="221"/>
        <v>4.4523000866023787</v>
      </c>
      <c r="AD105" s="18">
        <f t="shared" si="222"/>
        <v>5.0039220637871695</v>
      </c>
      <c r="AE105" s="18">
        <f t="shared" si="223"/>
        <v>4.7063186135420265</v>
      </c>
      <c r="AF105" s="18">
        <f t="shared" si="224"/>
        <v>7.7727018139544191</v>
      </c>
      <c r="AH105" t="str">
        <f t="shared" si="257"/>
        <v>82 Transport and mobile machine drivers and operatives</v>
      </c>
      <c r="AI105" s="18">
        <f t="shared" si="225"/>
        <v>2.9992838852567871</v>
      </c>
      <c r="AJ105" s="18">
        <f t="shared" si="225"/>
        <v>-6.8027676607565706</v>
      </c>
      <c r="AK105" s="18">
        <f t="shared" si="225"/>
        <v>4.4423527157436249</v>
      </c>
      <c r="AL105" s="18">
        <f t="shared" si="225"/>
        <v>2.7191504244810982</v>
      </c>
      <c r="AM105" s="18">
        <f t="shared" si="226"/>
        <v>2.6286880548629377</v>
      </c>
      <c r="AO105" s="18">
        <f t="shared" si="227"/>
        <v>3.2903687706599793</v>
      </c>
      <c r="AP105" s="18">
        <f t="shared" si="228"/>
        <v>4.1584680766416193</v>
      </c>
      <c r="AQ105" s="18">
        <f t="shared" si="229"/>
        <v>6.206958557185116</v>
      </c>
      <c r="AS105" t="str">
        <f t="shared" si="258"/>
        <v>82 Transport and mobile machine drivers and operatives</v>
      </c>
      <c r="AT105" s="18">
        <f t="shared" si="230"/>
        <v>1.4000230123255353</v>
      </c>
      <c r="AU105" s="18">
        <f t="shared" si="230"/>
        <v>-7.2374879628317785</v>
      </c>
      <c r="AV105" s="18">
        <f t="shared" si="230"/>
        <v>3.2168609684867677</v>
      </c>
      <c r="AW105" s="18">
        <f t="shared" si="230"/>
        <v>2.1928998989467097</v>
      </c>
      <c r="AX105" s="18">
        <f t="shared" si="231"/>
        <v>1.8933428531130891</v>
      </c>
      <c r="AZ105" s="18">
        <f t="shared" si="232"/>
        <v>2.5330865624209054</v>
      </c>
      <c r="BA105" s="18">
        <f t="shared" si="233"/>
        <v>4.0017618450105985</v>
      </c>
      <c r="BB105" s="18">
        <f t="shared" si="234"/>
        <v>5.5760182173037798</v>
      </c>
      <c r="BD105" t="str">
        <f t="shared" si="259"/>
        <v>82 Transport and mobile machine drivers and operatives</v>
      </c>
      <c r="BE105" s="18">
        <f t="shared" si="235"/>
        <v>5.0618437227520019</v>
      </c>
      <c r="BF105" s="18">
        <f t="shared" si="235"/>
        <v>-10.571651526789228</v>
      </c>
      <c r="BG105" s="18">
        <f t="shared" si="235"/>
        <v>3.4324589600587707</v>
      </c>
      <c r="BH105" s="18">
        <f t="shared" si="235"/>
        <v>1.5879838064571938</v>
      </c>
      <c r="BI105" s="18">
        <f t="shared" si="236"/>
        <v>1.3500411361974551</v>
      </c>
      <c r="BK105" s="18">
        <f t="shared" si="237"/>
        <v>2.1991249333689566</v>
      </c>
      <c r="BL105" s="18">
        <f t="shared" si="238"/>
        <v>3.300049914556924</v>
      </c>
      <c r="BM105" s="18">
        <f t="shared" si="239"/>
        <v>4.7756081003623718</v>
      </c>
      <c r="BO105" t="str">
        <f t="shared" si="260"/>
        <v>82 Transport and mobile machine drivers and operatives</v>
      </c>
      <c r="BP105" s="18">
        <f t="shared" si="240"/>
        <v>4.3233457433660361</v>
      </c>
      <c r="BQ105" s="18">
        <f t="shared" si="240"/>
        <v>-17.361966603386094</v>
      </c>
      <c r="BR105" s="18">
        <f t="shared" si="240"/>
        <v>3.6375001415577701</v>
      </c>
      <c r="BS105" s="18">
        <f t="shared" si="240"/>
        <v>0.47998663072281733</v>
      </c>
      <c r="BT105" s="18">
        <f t="shared" si="241"/>
        <v>0.22418167583928561</v>
      </c>
      <c r="BV105" s="18">
        <f t="shared" si="242"/>
        <v>1.5216549221877873</v>
      </c>
      <c r="BW105" s="18">
        <f t="shared" si="243"/>
        <v>3.524032683669942</v>
      </c>
      <c r="BX105" s="18">
        <f t="shared" si="244"/>
        <v>4.5005406785941116</v>
      </c>
      <c r="BZ105" t="str">
        <f t="shared" si="261"/>
        <v>82 Transport and mobile machine drivers and operatives</v>
      </c>
      <c r="CA105" s="18">
        <f t="shared" si="245"/>
        <v>-0.80028653046896325</v>
      </c>
      <c r="CB105" s="18">
        <f t="shared" si="245"/>
        <v>-11.722028303936771</v>
      </c>
      <c r="CC105" s="18">
        <f t="shared" si="245"/>
        <v>-2.2608481498174071</v>
      </c>
      <c r="CD105" s="18">
        <f t="shared" si="245"/>
        <v>-2.7848578116176803</v>
      </c>
      <c r="CE105" s="18">
        <f t="shared" si="246"/>
        <v>-3.2065664508667879</v>
      </c>
      <c r="CG105" s="18">
        <f t="shared" si="247"/>
        <v>-2.6105008234851956</v>
      </c>
      <c r="CH105" s="18">
        <f t="shared" si="248"/>
        <v>2.1962393399516555</v>
      </c>
      <c r="CI105" s="18">
        <f t="shared" si="249"/>
        <v>0.37480429408736082</v>
      </c>
      <c r="CK105" t="str">
        <f t="shared" si="262"/>
        <v>82 Transport and mobile machine drivers and operatives</v>
      </c>
      <c r="CL105" s="18">
        <f t="shared" si="250"/>
        <v>1.0479459223585064</v>
      </c>
      <c r="CM105" s="18">
        <f t="shared" si="250"/>
        <v>-8.4889461475989965</v>
      </c>
      <c r="CN105" s="18">
        <f t="shared" si="250"/>
        <v>-8.7299964017565461</v>
      </c>
      <c r="CO105" s="18">
        <f t="shared" si="250"/>
        <v>-7.1085145141363881</v>
      </c>
      <c r="CP105" s="18">
        <f t="shared" si="251"/>
        <v>-7.7047052805954479</v>
      </c>
      <c r="CR105" s="18">
        <f t="shared" si="252"/>
        <v>-7.6521842264222872</v>
      </c>
      <c r="CS105" s="18">
        <f t="shared" si="253"/>
        <v>1.3830064339898751</v>
      </c>
      <c r="CT105" s="18">
        <f t="shared" si="254"/>
        <v>-4.1230209151394304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-0.25173207686651766</v>
      </c>
      <c r="C106" s="18">
        <f t="shared" si="210"/>
        <v>-21.92080205461221</v>
      </c>
      <c r="D106" s="18">
        <f t="shared" si="210"/>
        <v>43.211311736553235</v>
      </c>
      <c r="E106" s="18">
        <f t="shared" si="210"/>
        <v>10.5573750166291</v>
      </c>
      <c r="F106" s="18">
        <f t="shared" si="211"/>
        <v>17.292082300416855</v>
      </c>
      <c r="H106" s="18">
        <f t="shared" si="212"/>
        <v>20.517723617313099</v>
      </c>
      <c r="I106" s="18">
        <f t="shared" si="213"/>
        <v>13.966832585690225</v>
      </c>
      <c r="J106" s="18">
        <f t="shared" si="214"/>
        <v>23.08326751925922</v>
      </c>
      <c r="L106" t="str">
        <f t="shared" si="255"/>
        <v>91 Elementary trades and related occupations</v>
      </c>
      <c r="M106" s="18">
        <f t="shared" si="215"/>
        <v>5.4757798660398649</v>
      </c>
      <c r="N106" s="18">
        <f t="shared" si="215"/>
        <v>-36.386187867269236</v>
      </c>
      <c r="O106" s="18">
        <f t="shared" si="215"/>
        <v>20.266379863867368</v>
      </c>
      <c r="P106" s="18">
        <f t="shared" si="215"/>
        <v>9.2507032999989534</v>
      </c>
      <c r="Q106" s="18">
        <f t="shared" si="216"/>
        <v>8.8384101641596935</v>
      </c>
      <c r="S106" s="18">
        <f t="shared" si="217"/>
        <v>12.805664227597813</v>
      </c>
      <c r="T106" s="18">
        <f t="shared" si="218"/>
        <v>7.6996794352628628</v>
      </c>
      <c r="U106" s="18">
        <f t="shared" si="219"/>
        <v>15.000184203662892</v>
      </c>
      <c r="W106" t="str">
        <f t="shared" si="256"/>
        <v>91 Elementary trades and related occupations</v>
      </c>
      <c r="X106" s="18">
        <f t="shared" si="220"/>
        <v>-3.6061834116556613</v>
      </c>
      <c r="Y106" s="18">
        <f t="shared" si="220"/>
        <v>-13.722791551868173</v>
      </c>
      <c r="Z106" s="18">
        <f t="shared" si="220"/>
        <v>23.302439882722382</v>
      </c>
      <c r="AA106" s="18">
        <f t="shared" si="220"/>
        <v>4.8689471940589257</v>
      </c>
      <c r="AB106" s="18">
        <f t="shared" si="221"/>
        <v>8.9748976565273928</v>
      </c>
      <c r="AD106" s="18">
        <f t="shared" si="222"/>
        <v>10.68493019124077</v>
      </c>
      <c r="AE106" s="18">
        <f t="shared" si="223"/>
        <v>8.4115790496374068</v>
      </c>
      <c r="AF106" s="18">
        <f t="shared" si="224"/>
        <v>13.790072193045333</v>
      </c>
      <c r="AH106" t="str">
        <f t="shared" si="257"/>
        <v>91 Elementary trades and related occupations</v>
      </c>
      <c r="AI106" s="18">
        <f t="shared" si="225"/>
        <v>-3.3868234897716176</v>
      </c>
      <c r="AJ106" s="18">
        <f t="shared" si="225"/>
        <v>-21.359239852632538</v>
      </c>
      <c r="AK106" s="18">
        <f t="shared" si="225"/>
        <v>20.882795109490715</v>
      </c>
      <c r="AL106" s="18">
        <f t="shared" si="225"/>
        <v>4.5822437300441221</v>
      </c>
      <c r="AM106" s="18">
        <f t="shared" si="226"/>
        <v>7.4924861232950724</v>
      </c>
      <c r="AO106" s="18">
        <f t="shared" si="227"/>
        <v>9.7556285360288708</v>
      </c>
      <c r="AP106" s="18">
        <f t="shared" si="228"/>
        <v>7.7821104246558193</v>
      </c>
      <c r="AQ106" s="18">
        <f t="shared" si="229"/>
        <v>12.833808628664523</v>
      </c>
      <c r="AS106" t="str">
        <f t="shared" si="258"/>
        <v>91 Elementary trades and related occupations</v>
      </c>
      <c r="AT106" s="18">
        <f t="shared" si="230"/>
        <v>-3.3101305574289586</v>
      </c>
      <c r="AU106" s="18">
        <f t="shared" si="230"/>
        <v>-15.195331761410236</v>
      </c>
      <c r="AV106" s="18">
        <f t="shared" si="230"/>
        <v>19.728373689025091</v>
      </c>
      <c r="AW106" s="18">
        <f t="shared" si="230"/>
        <v>3.8733716156991838</v>
      </c>
      <c r="AX106" s="18">
        <f t="shared" si="231"/>
        <v>7.2205341310708437</v>
      </c>
      <c r="AZ106" s="18">
        <f t="shared" si="232"/>
        <v>8.9101894512630508</v>
      </c>
      <c r="BA106" s="18">
        <f t="shared" si="233"/>
        <v>6.8719518988860306</v>
      </c>
      <c r="BB106" s="18">
        <f t="shared" si="234"/>
        <v>11.770390293477085</v>
      </c>
      <c r="BD106" t="str">
        <f t="shared" si="259"/>
        <v>91 Elementary trades and related occupations</v>
      </c>
      <c r="BE106" s="18">
        <f t="shared" si="235"/>
        <v>0.82140153566305774</v>
      </c>
      <c r="BF106" s="18">
        <f t="shared" si="235"/>
        <v>-22.335266848405976</v>
      </c>
      <c r="BG106" s="18">
        <f t="shared" si="235"/>
        <v>13.565608605872237</v>
      </c>
      <c r="BH106" s="18">
        <f t="shared" si="235"/>
        <v>2.9071060322727771</v>
      </c>
      <c r="BI106" s="18">
        <f t="shared" si="236"/>
        <v>4.2754275662520103</v>
      </c>
      <c r="BK106" s="18">
        <f t="shared" si="237"/>
        <v>6.3438847169024148</v>
      </c>
      <c r="BL106" s="18">
        <f t="shared" si="238"/>
        <v>4.3337374683983576</v>
      </c>
      <c r="BM106" s="18">
        <f t="shared" si="239"/>
        <v>8.5121855652786174</v>
      </c>
      <c r="BO106" t="str">
        <f t="shared" si="260"/>
        <v>91 Elementary trades and related occupations</v>
      </c>
      <c r="BP106" s="18">
        <f t="shared" si="240"/>
        <v>-0.7718456780491767</v>
      </c>
      <c r="BQ106" s="18">
        <f t="shared" si="240"/>
        <v>-20.171977464835965</v>
      </c>
      <c r="BR106" s="18">
        <f t="shared" si="240"/>
        <v>13.520016579271266</v>
      </c>
      <c r="BS106" s="18">
        <f t="shared" si="240"/>
        <v>1.3627115854120353</v>
      </c>
      <c r="BT106" s="18">
        <f t="shared" si="241"/>
        <v>3.4591098631326478</v>
      </c>
      <c r="BV106" s="18">
        <f t="shared" si="242"/>
        <v>5.26313379422092</v>
      </c>
      <c r="BW106" s="18">
        <f t="shared" si="243"/>
        <v>4.0707366854871418</v>
      </c>
      <c r="BX106" s="18">
        <f t="shared" si="244"/>
        <v>7.5458581934729541</v>
      </c>
      <c r="BZ106" t="str">
        <f t="shared" si="261"/>
        <v>91 Elementary trades and related occupations</v>
      </c>
      <c r="CA106" s="18">
        <f t="shared" si="245"/>
        <v>-2.9996474504297432</v>
      </c>
      <c r="CB106" s="18">
        <f t="shared" si="245"/>
        <v>-16.477694331373517</v>
      </c>
      <c r="CC106" s="18">
        <f t="shared" si="245"/>
        <v>8.7622521757079639</v>
      </c>
      <c r="CD106" s="18">
        <f t="shared" si="245"/>
        <v>-1.6666123217330298</v>
      </c>
      <c r="CE106" s="18">
        <f t="shared" si="246"/>
        <v>0.45006346947678022</v>
      </c>
      <c r="CG106" s="18">
        <f t="shared" si="247"/>
        <v>1.6935476382730075</v>
      </c>
      <c r="CH106" s="18">
        <f t="shared" si="248"/>
        <v>3.2320147916685249</v>
      </c>
      <c r="CI106" s="18">
        <f t="shared" si="249"/>
        <v>4.3642785263411144</v>
      </c>
      <c r="CK106" t="str">
        <f t="shared" si="262"/>
        <v>91 Elementary trades and related occupations</v>
      </c>
      <c r="CL106" s="18">
        <f t="shared" si="250"/>
        <v>-6.5989950223833249</v>
      </c>
      <c r="CM106" s="18">
        <f t="shared" si="250"/>
        <v>-5.9044981150911724</v>
      </c>
      <c r="CN106" s="18">
        <f t="shared" si="250"/>
        <v>4.3855259450148676</v>
      </c>
      <c r="CO106" s="18">
        <f t="shared" si="250"/>
        <v>-2.1649818149408029</v>
      </c>
      <c r="CP106" s="18">
        <f t="shared" si="251"/>
        <v>-0.40624684724800408</v>
      </c>
      <c r="CR106" s="18">
        <f t="shared" si="252"/>
        <v>-2.8475554643114798E-2</v>
      </c>
      <c r="CS106" s="18">
        <f t="shared" si="253"/>
        <v>2.3588456033485583</v>
      </c>
      <c r="CT106" s="18">
        <f t="shared" si="254"/>
        <v>2.3383121897972314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10.031557697393168</v>
      </c>
      <c r="C107" s="18">
        <f t="shared" si="210"/>
        <v>-12.852299957526835</v>
      </c>
      <c r="D107" s="18">
        <f t="shared" si="210"/>
        <v>5.1661070368295148</v>
      </c>
      <c r="E107" s="18">
        <f t="shared" si="210"/>
        <v>5.0091985007786999</v>
      </c>
      <c r="F107" s="18">
        <f t="shared" si="211"/>
        <v>3.8410981405397004</v>
      </c>
      <c r="H107" s="18">
        <f t="shared" si="212"/>
        <v>5.0614753167997906</v>
      </c>
      <c r="I107" s="18">
        <f t="shared" si="213"/>
        <v>3.9715716546545599</v>
      </c>
      <c r="J107" s="18">
        <f t="shared" si="214"/>
        <v>7.3333976973130932</v>
      </c>
      <c r="L107" t="str">
        <f t="shared" ref="L107" si="263">A107</f>
        <v>92 Elementary administration and service occupations</v>
      </c>
      <c r="M107" s="18">
        <f t="shared" si="215"/>
        <v>10.990142767972788</v>
      </c>
      <c r="N107" s="18">
        <f t="shared" si="215"/>
        <v>-4.2471396447745775</v>
      </c>
      <c r="O107" s="18">
        <f t="shared" si="215"/>
        <v>6.6811514301631458</v>
      </c>
      <c r="P107" s="18">
        <f t="shared" si="215"/>
        <v>7.2679164342989377</v>
      </c>
      <c r="Q107" s="18">
        <f t="shared" si="216"/>
        <v>6.3268731568487446</v>
      </c>
      <c r="S107" s="18">
        <f t="shared" si="217"/>
        <v>7.0719703833418857</v>
      </c>
      <c r="T107" s="18">
        <f t="shared" si="218"/>
        <v>4.6249848307053254</v>
      </c>
      <c r="U107" s="18">
        <f t="shared" si="219"/>
        <v>9.2257442534589664</v>
      </c>
      <c r="W107" t="str">
        <f t="shared" ref="W107" si="264">A107</f>
        <v>92 Elementary administration and service occupations</v>
      </c>
      <c r="X107" s="18">
        <f t="shared" si="220"/>
        <v>2.0158080743952533</v>
      </c>
      <c r="Y107" s="18">
        <f t="shared" si="220"/>
        <v>11.058913722873175</v>
      </c>
      <c r="Z107" s="18">
        <f t="shared" si="220"/>
        <v>2.0050800878388397</v>
      </c>
      <c r="AA107" s="18">
        <f t="shared" si="220"/>
        <v>3.0488164135399565</v>
      </c>
      <c r="AB107" s="18">
        <f t="shared" si="221"/>
        <v>3.2032280645715172</v>
      </c>
      <c r="AD107" s="18">
        <f t="shared" si="222"/>
        <v>2.6997230340130685</v>
      </c>
      <c r="AE107" s="18">
        <f t="shared" si="223"/>
        <v>3.9933693073483933</v>
      </c>
      <c r="AF107" s="18">
        <f t="shared" si="224"/>
        <v>5.6804137330552118</v>
      </c>
      <c r="AH107" t="str">
        <f t="shared" ref="AH107" si="265">L107</f>
        <v>92 Elementary administration and service occupations</v>
      </c>
      <c r="AI107" s="18">
        <f t="shared" si="225"/>
        <v>1.7873476495209539</v>
      </c>
      <c r="AJ107" s="18">
        <f t="shared" si="225"/>
        <v>10.150471688414253</v>
      </c>
      <c r="AK107" s="18">
        <f t="shared" si="225"/>
        <v>1.6546097936689819</v>
      </c>
      <c r="AL107" s="18">
        <f t="shared" si="225"/>
        <v>3.5999267264131163</v>
      </c>
      <c r="AM107" s="18">
        <f t="shared" si="226"/>
        <v>3.3834484800588482</v>
      </c>
      <c r="AO107" s="18">
        <f t="shared" si="227"/>
        <v>2.9473862491555369</v>
      </c>
      <c r="AP107" s="18">
        <f t="shared" si="228"/>
        <v>3.746909184188163</v>
      </c>
      <c r="AQ107" s="18">
        <f t="shared" si="229"/>
        <v>5.6556131729733394</v>
      </c>
      <c r="AS107" t="str">
        <f t="shared" ref="AS107" si="266">W107</f>
        <v>92 Elementary administration and service occupations</v>
      </c>
      <c r="AT107" s="18">
        <f t="shared" si="230"/>
        <v>0.99427306622519307</v>
      </c>
      <c r="AU107" s="18">
        <f t="shared" si="230"/>
        <v>10.452312315046086</v>
      </c>
      <c r="AV107" s="18">
        <f t="shared" si="230"/>
        <v>1.4500906217616905</v>
      </c>
      <c r="AW107" s="18">
        <f t="shared" si="230"/>
        <v>3.5213936331405238</v>
      </c>
      <c r="AX107" s="18">
        <f t="shared" si="231"/>
        <v>3.2871113908402361</v>
      </c>
      <c r="AZ107" s="18">
        <f t="shared" si="232"/>
        <v>2.8263025753780591</v>
      </c>
      <c r="BA107" s="18">
        <f t="shared" si="233"/>
        <v>3.7730476612514829</v>
      </c>
      <c r="BB107" s="18">
        <f t="shared" si="234"/>
        <v>5.5921437458990919</v>
      </c>
      <c r="BD107" t="str">
        <f t="shared" ref="BD107" si="267">AH107</f>
        <v>92 Elementary administration and service occupations</v>
      </c>
      <c r="BE107" s="18">
        <f t="shared" si="235"/>
        <v>1.0216518850130196</v>
      </c>
      <c r="BF107" s="18">
        <f t="shared" si="235"/>
        <v>-8.187382558252132</v>
      </c>
      <c r="BG107" s="18">
        <f t="shared" si="235"/>
        <v>-2.0439211893017672</v>
      </c>
      <c r="BH107" s="18">
        <f t="shared" si="235"/>
        <v>-0.86858618086768091</v>
      </c>
      <c r="BI107" s="18">
        <f t="shared" si="236"/>
        <v>-1.7096751016777545</v>
      </c>
      <c r="BK107" s="18">
        <f t="shared" si="237"/>
        <v>-1.2619231485069049</v>
      </c>
      <c r="BL107" s="18">
        <f t="shared" si="238"/>
        <v>2.4254042337423787</v>
      </c>
      <c r="BM107" s="18">
        <f t="shared" si="239"/>
        <v>1.5479442540077493</v>
      </c>
      <c r="BO107" t="str">
        <f t="shared" ref="BO107" si="268">AS107</f>
        <v>92 Elementary administration and service occupations</v>
      </c>
      <c r="BP107" s="18">
        <f t="shared" si="240"/>
        <v>2.8663238508437994</v>
      </c>
      <c r="BQ107" s="18">
        <f t="shared" si="240"/>
        <v>-18.12879442464881</v>
      </c>
      <c r="BR107" s="18">
        <f t="shared" si="240"/>
        <v>0.46083402066263712</v>
      </c>
      <c r="BS107" s="18">
        <f t="shared" si="240"/>
        <v>-0.80749377581347259</v>
      </c>
      <c r="BT107" s="18">
        <f t="shared" si="241"/>
        <v>-1.6002528951712836</v>
      </c>
      <c r="BV107" s="18">
        <f t="shared" si="242"/>
        <v>-0.38650709689375118</v>
      </c>
      <c r="BW107" s="18">
        <f t="shared" si="243"/>
        <v>2.7619263302397057</v>
      </c>
      <c r="BX107" s="18">
        <f t="shared" si="244"/>
        <v>2.5004005387787798</v>
      </c>
      <c r="BZ107" t="str">
        <f t="shared" ref="BZ107" si="269">BD107</f>
        <v>92 Elementary administration and service occupations</v>
      </c>
      <c r="CA107" s="18">
        <f t="shared" si="245"/>
        <v>0.15189587217185885</v>
      </c>
      <c r="CB107" s="18">
        <f t="shared" si="245"/>
        <v>-14.794917305248012</v>
      </c>
      <c r="CC107" s="18">
        <f t="shared" si="245"/>
        <v>-3.8749661447834982</v>
      </c>
      <c r="CD107" s="18">
        <f t="shared" si="245"/>
        <v>-4.606392081271915</v>
      </c>
      <c r="CE107" s="18">
        <f t="shared" si="246"/>
        <v>-5.0510757494896641</v>
      </c>
      <c r="CG107" s="18">
        <f t="shared" si="247"/>
        <v>-4.363203925307058</v>
      </c>
      <c r="CH107" s="18">
        <f t="shared" si="248"/>
        <v>1.7775104948402287</v>
      </c>
      <c r="CI107" s="18">
        <f t="shared" si="249"/>
        <v>-1.3575661106532633</v>
      </c>
      <c r="CK107" t="str">
        <f t="shared" ref="CK107" si="270">BO107</f>
        <v>92 Elementary administration and service occupations</v>
      </c>
      <c r="CL107" s="18">
        <f t="shared" si="250"/>
        <v>-7.5091166554160704</v>
      </c>
      <c r="CM107" s="18">
        <f t="shared" si="250"/>
        <v>-1.3684390286962445</v>
      </c>
      <c r="CN107" s="18">
        <f t="shared" si="250"/>
        <v>-11.659088718904332</v>
      </c>
      <c r="CO107" s="18">
        <f t="shared" si="250"/>
        <v>-5.6214254967517423</v>
      </c>
      <c r="CP107" s="18">
        <f t="shared" si="251"/>
        <v>-7.2962156034782177</v>
      </c>
      <c r="CR107" s="18">
        <f t="shared" si="252"/>
        <v>-7.6784896874348529</v>
      </c>
      <c r="CS107" s="18">
        <f t="shared" si="253"/>
        <v>0.93268907348078578</v>
      </c>
      <c r="CT107" s="18">
        <f t="shared" si="254"/>
        <v>-5.168809544980812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9.3688118110746288</v>
      </c>
      <c r="C109" s="26">
        <f>IF(AND(D$6-C$6 &lt;&gt; 0,C35&lt;&gt;0,D35&lt;&gt;0),(EXP(LN(D35/C35)/(D$6-C$6))-1)*100,0)</f>
        <v>-2.8581863600295354</v>
      </c>
      <c r="D109" s="26">
        <f>IF(AND(E$6-D$6 &lt;&gt; 0,D35&lt;&gt;0,E35&lt;&gt;0),(EXP(LN(E35/D35)/(E$6-D$6))-1)*100,0)</f>
        <v>5.2902541905348599</v>
      </c>
      <c r="E109" s="26">
        <f>IF(AND(F$6-E$6 &lt;&gt; 0,E35&lt;&gt;0,F35&lt;&gt;0),(EXP(LN(F35/E35)/(F$6-E$6))-1)*100,0)</f>
        <v>4.0275442675590911</v>
      </c>
      <c r="F109" s="26">
        <f>IF(AND(F$6-C$6 &lt;&gt; 0,C35&lt;&gt;0,F35&lt;&gt;0),(EXP(LN(F35/C35)/(F$6-C$6))-1)*100,0)</f>
        <v>3.974516357317226</v>
      </c>
      <c r="H109" s="26">
        <f t="shared" ref="H109" si="271">IF($F$6-$D$6 &lt;&gt; 0,(EXP(LN(1+(H72/100))/($F$6-$D$6))-1)*100,0)</f>
        <v>4.446755960662041</v>
      </c>
      <c r="I109" s="26">
        <f t="shared" ref="I109" si="272">IF(D35&gt;0,((1+(I35/D35))^(1/($F$6-$D$6))-1)*100,0)</f>
        <v>3.5129593943853843</v>
      </c>
      <c r="J109" s="26">
        <f t="shared" ref="J109" si="273">IF($F$6-$D$6 &lt;&gt; 0,(EXP(LN(1+(J72/100))/($F$6-$D$6))-1)*100,0)</f>
        <v>6.5747261878757124</v>
      </c>
      <c r="L109" s="24" t="str">
        <f>L35</f>
        <v>All occupations</v>
      </c>
      <c r="M109" s="26">
        <f>IF(AND(N$6-M$6 &lt;&gt; 0,M35&lt;&gt;0,N35&lt;&gt;0),(EXP(LN(N35/M35)/(N$6-M$6))-1)*100,0)</f>
        <v>9.8023431233655209</v>
      </c>
      <c r="N109" s="26">
        <f>IF(AND(O$6-N$6 &lt;&gt; 0,N35&lt;&gt;0,O35&lt;&gt;0),(EXP(LN(O35/N35)/(O$6-N$6))-1)*100,0)</f>
        <v>-0.36083521871680402</v>
      </c>
      <c r="O109" s="26">
        <f>IF(AND(P$6-O$6 &lt;&gt; 0,O35&lt;&gt;0,P35&lt;&gt;0),(EXP(LN(P35/O35)/(P$6-O$6))-1)*100,0)</f>
        <v>4.9876459546443375</v>
      </c>
      <c r="P109" s="26">
        <f>IF(AND(Q$6-P$6 &lt;&gt; 0,P35&lt;&gt;0,Q35&lt;&gt;0),(EXP(LN(Q35/P35)/(Q$6-P$6))-1)*100,0)</f>
        <v>4.1232595266444072</v>
      </c>
      <c r="Q109" s="26">
        <f>IF(AND(Q$6-N$6 &lt;&gt; 0,N35&lt;&gt;0,Q35&lt;&gt;0),(EXP(LN(Q35/N35)/(Q$6-N$6))-1)*100,0)</f>
        <v>4.1057970839808</v>
      </c>
      <c r="S109" s="26">
        <f t="shared" ref="S109" si="274">IF($F$6-$D$6 &lt;&gt; 0,(EXP(LN(1+(S72/100))/($F$6-$D$6))-1)*100,0)</f>
        <v>4.4105946858484346</v>
      </c>
      <c r="T109" s="26">
        <f t="shared" ref="T109" si="275">IF(O35&gt;0,((1+(T35/O35))^(1/($F$6-$D$6))-1)*100,0)</f>
        <v>3.6229508470731586</v>
      </c>
      <c r="U109" s="26">
        <f t="shared" ref="U109" si="276">IF($F$6-$D$6 &lt;&gt; 0,(EXP(LN(1+(U72/100))/($F$6-$D$6))-1)*100,0)</f>
        <v>6.621066933238251</v>
      </c>
      <c r="W109" s="24" t="str">
        <f>W35</f>
        <v>All occupations</v>
      </c>
      <c r="X109" s="26">
        <f>IF(AND(Y$6-X$6 &lt;&gt; 0,X35&lt;&gt;0,Y35&lt;&gt;0),(EXP(LN(Y35/X35)/(Y$6-X$6))-1)*100,0)</f>
        <v>0.86465642018267452</v>
      </c>
      <c r="Y109" s="26">
        <f>IF(AND(Z$6-Y$6 &lt;&gt; 0,Y35&lt;&gt;0,Z35&lt;&gt;0),(EXP(LN(Z35/Y35)/(Z$6-Y$6))-1)*100,0)</f>
        <v>11.211539148131887</v>
      </c>
      <c r="Z109" s="26">
        <f>IF(AND(AA$6-Z$6 &lt;&gt; 0,Z35&lt;&gt;0,AA35&lt;&gt;0),(EXP(LN(AA35/Z35)/(AA$6-Z$6))-1)*100,0)</f>
        <v>1.4051622444774869</v>
      </c>
      <c r="AA109" s="26">
        <f>IF(AND(AB$6-AA$6 &lt;&gt; 0,AA35&lt;&gt;0,AB35&lt;&gt;0),(EXP(LN(AB35/AA35)/(AB$6-AA$6))-1)*100,0)</f>
        <v>1.5921283714841694</v>
      </c>
      <c r="AB109" s="26">
        <f>IF(AND(AB$6-Y$6 &lt;&gt; 0,Y35&lt;&gt;0,AB35&lt;&gt;0),(EXP(LN(AB35/Y35)/(AB$6-Y$6))-1)*100,0)</f>
        <v>2.1093878610941807</v>
      </c>
      <c r="AD109" s="26">
        <f t="shared" ref="AD109" si="277">IF($F$6-$D$6 &lt;&gt; 0,(EXP(LN(1+(AD72/100))/($F$6-$D$6))-1)*100,0)</f>
        <v>1.5297680583393758</v>
      </c>
      <c r="AE109" s="26">
        <f t="shared" ref="AE109" si="278">IF(Z35&gt;0,((1+(AE35/Z35))^(1/($F$6-$D$6))-1)*100,0)</f>
        <v>3.2861957190739588</v>
      </c>
      <c r="AF109" s="26">
        <f t="shared" ref="AF109" si="279">IF($F$6-$D$6 &lt;&gt; 0,(EXP(LN(1+(AF72/100))/($F$6-$D$6))-1)*100,0)</f>
        <v>4.2980081099739609</v>
      </c>
      <c r="AH109" s="24" t="str">
        <f>AH35</f>
        <v>All occupations</v>
      </c>
      <c r="AI109" s="26">
        <f>IF(AND(AJ$6-AI$6 &lt;&gt; 0,AI35&lt;&gt;0,AJ35&lt;&gt;0),(EXP(LN(AJ35/AI35)/(AJ$6-AI$6))-1)*100,0)</f>
        <v>-1.5168866802184655</v>
      </c>
      <c r="AJ109" s="26">
        <f>IF(AND(AK$6-AJ$6 &lt;&gt; 0,AJ35&lt;&gt;0,AK35&lt;&gt;0),(EXP(LN(AK35/AJ35)/(AK$6-AJ$6))-1)*100,0)</f>
        <v>11.468133701608929</v>
      </c>
      <c r="AK109" s="26">
        <f>IF(AND(AL$6-AK$6 &lt;&gt; 0,AK35&lt;&gt;0,AL35&lt;&gt;0),(EXP(LN(AL35/AK35)/(AL$6-AK$6))-1)*100,0)</f>
        <v>-0.19438093246901822</v>
      </c>
      <c r="AL109" s="26">
        <f>IF(AND(AM$6-AL$6 &lt;&gt; 0,AL35&lt;&gt;0,AM35&lt;&gt;0),(EXP(LN(AM35/AL35)/(AM$6-AL$6))-1)*100,0)</f>
        <v>1.2154326879909139</v>
      </c>
      <c r="AM109" s="26">
        <f>IF(AND(AM$6-AJ$6 &lt;&gt; 0,AJ35&lt;&gt;0,AM35&lt;&gt;0),(EXP(LN(AM35/AJ35)/(AM$6-AJ$6))-1)*100,0)</f>
        <v>1.3822827957189698</v>
      </c>
      <c r="AO109" s="26">
        <f t="shared" ref="AO109" si="280">IF($F$6-$D$6 &lt;&gt; 0,(EXP(LN(1+(AO72/100))/($F$6-$D$6))-1)*100,0)</f>
        <v>0.74329587548684906</v>
      </c>
      <c r="AP109" s="26">
        <f t="shared" ref="AP109" si="281">IF(AK35&gt;0,((1+(AP35/AK35))^(1/($F$6-$D$6))-1)*100,0)</f>
        <v>2.9985069776458317</v>
      </c>
      <c r="AQ109" s="26">
        <f t="shared" ref="AQ109" si="282">IF($F$6-$D$6 &lt;&gt; 0,(EXP(LN(1+(AQ72/100))/($F$6-$D$6))-1)*100,0)</f>
        <v>3.4990381377530522</v>
      </c>
      <c r="AS109" s="24" t="str">
        <f>AS35</f>
        <v>All occupations</v>
      </c>
      <c r="AT109" s="26">
        <f>IF(AND(AU$6-AT$6 &lt;&gt; 0,AT35&lt;&gt;0,AU35&lt;&gt;0),(EXP(LN(AU35/AT35)/(AU$6-AT$6))-1)*100,0)</f>
        <v>-0.19705160364471563</v>
      </c>
      <c r="AU109" s="26">
        <f>IF(AND(AV$6-AU$6 &lt;&gt; 0,AU35&lt;&gt;0,AV35&lt;&gt;0),(EXP(LN(AV35/AU35)/(AV$6-AU$6))-1)*100,0)</f>
        <v>8.1788500654437879</v>
      </c>
      <c r="AV109" s="26">
        <f>IF(AND(AW$6-AV$6 &lt;&gt; 0,AV35&lt;&gt;0,AW35&lt;&gt;0),(EXP(LN(AW35/AV35)/(AW$6-AV$6))-1)*100,0)</f>
        <v>0.88791061123134618</v>
      </c>
      <c r="AW109" s="26">
        <f>IF(AND(AX$6-AW$6 &lt;&gt; 0,AW35&lt;&gt;0,AX35&lt;&gt;0),(EXP(LN(AX35/AW35)/(AX$6-AW$6))-1)*100,0)</f>
        <v>1.5795182979787548</v>
      </c>
      <c r="AX109" s="26">
        <f>IF(AND(AX$6-AU$6 &lt;&gt; 0,AU35&lt;&gt;0,AX35&lt;&gt;0),(EXP(LN(AX35/AU35)/(AX$6-AU$6))-1)*100,0)</f>
        <v>1.7624297965790792</v>
      </c>
      <c r="AZ109" s="26">
        <f t="shared" ref="AZ109" si="283">IF($F$6-$D$6 &lt;&gt; 0,(EXP(LN(1+(AZ72/100))/($F$6-$D$6))-1)*100,0)</f>
        <v>1.348457210449161</v>
      </c>
      <c r="BA109" s="26">
        <f t="shared" ref="BA109" si="284">IF(AV35&gt;0,((1+(BA35/AV35))^(1/($F$6-$D$6))-1)*100,0)</f>
        <v>3.0447676869437723</v>
      </c>
      <c r="BB109" s="26">
        <f t="shared" ref="BB109" si="285">IF($F$6-$D$6 &lt;&gt; 0,(EXP(LN(1+(BB72/100))/($F$6-$D$6))-1)*100,0)</f>
        <v>3.9603775025777388</v>
      </c>
      <c r="BD109" s="24" t="str">
        <f>BD35</f>
        <v>All occupations</v>
      </c>
      <c r="BE109" s="26">
        <f>IF(AND(BF$6-BE$6 &lt;&gt; 0,BE35&lt;&gt;0,BF35&lt;&gt;0),(EXP(LN(BF35/BE35)/(BF$6-BE$6))-1)*100,0)</f>
        <v>3.2284634514020194</v>
      </c>
      <c r="BF109" s="26">
        <f>IF(AND(BG$6-BF$6 &lt;&gt; 0,BF35&lt;&gt;0,BG35&lt;&gt;0),(EXP(LN(BG35/BF35)/(BG$6-BF$6))-1)*100,0)</f>
        <v>-5.1605092836572997</v>
      </c>
      <c r="BG109" s="26">
        <f>IF(AND(BH$6-BG$6 &lt;&gt; 0,BG35&lt;&gt;0,BH35&lt;&gt;0),(EXP(LN(BH35/BG35)/(BH$6-BG$6))-1)*100,0)</f>
        <v>0.8530389927640547</v>
      </c>
      <c r="BH109" s="26">
        <f>IF(AND(BI$6-BH$6 &lt;&gt; 0,BH35&lt;&gt;0,BI35&lt;&gt;0),(EXP(LN(BI35/BH35)/(BI$6-BH$6))-1)*100,0)</f>
        <v>0.18139265893519774</v>
      </c>
      <c r="BI109" s="26">
        <f>IF(AND(BI$6-BF$6 &lt;&gt; 0,BF35&lt;&gt;0,BI35&lt;&gt;0),(EXP(LN(BI35/BF35)/(BI$6-BF$6))-1)*100,0)</f>
        <v>4.7571299840343251E-2</v>
      </c>
      <c r="BK109" s="26">
        <f t="shared" ref="BK109" si="286">IF($F$6-$D$6 &lt;&gt; 0,(EXP(LN(1+(BK72/100))/($F$6-$D$6))-1)*100,0)</f>
        <v>0.4047763009921157</v>
      </c>
      <c r="BL109" s="26">
        <f t="shared" ref="BL109" si="287">IF(BG35&gt;0,((1+(BL35/BG35))^(1/($F$6-$D$6))-1)*100,0)</f>
        <v>2.5823857196211941</v>
      </c>
      <c r="BM109" s="26">
        <f t="shared" ref="BM109" si="288">IF($F$6-$D$6 &lt;&gt; 0,(EXP(LN(1+(BM72/100))/($F$6-$D$6))-1)*100,0)</f>
        <v>2.8681799775363004</v>
      </c>
      <c r="BO109" s="24" t="str">
        <f>BO35</f>
        <v>All occupations</v>
      </c>
      <c r="BP109" s="26">
        <f>IF(AND(BQ$6-BP$6 &lt;&gt; 0,BP35&lt;&gt;0,BQ35&lt;&gt;0),(EXP(LN(BQ35/BP35)/(BQ$6-BP$6))-1)*100,0)</f>
        <v>1.9673699975319758</v>
      </c>
      <c r="BQ109" s="26">
        <f>IF(AND(BR$6-BQ$6 &lt;&gt; 0,BQ35&lt;&gt;0,BR35&lt;&gt;0),(EXP(LN(BR35/BQ35)/(BR$6-BQ$6))-1)*100,0)</f>
        <v>-13.901953000934618</v>
      </c>
      <c r="BR109" s="26">
        <f>IF(AND(BS$6-BR$6 &lt;&gt; 0,BR35&lt;&gt;0,BS35&lt;&gt;0),(EXP(LN(BS35/BR35)/(BS$6-BR$6))-1)*100,0)</f>
        <v>1.1590668557200701</v>
      </c>
      <c r="BS109" s="26">
        <f>IF(AND(BT$6-BS$6 &lt;&gt; 0,BS35&lt;&gt;0,BT35&lt;&gt;0),(EXP(LN(BT35/BS35)/(BT$6-BS$6))-1)*100,0)</f>
        <v>-1.1014309903212727</v>
      </c>
      <c r="BT109" s="26">
        <f>IF(AND(BT$6-BQ$6 &lt;&gt; 0,BQ35&lt;&gt;0,BT35&lt;&gt;0),(EXP(LN(BT35/BQ35)/(BT$6-BQ$6))-1)*100,0)</f>
        <v>-1.259609456869526</v>
      </c>
      <c r="BV109" s="26">
        <f t="shared" ref="BV109" si="289">IF($F$6-$D$6 &lt;&gt; 0,(EXP(LN(1+(BV72/100))/($F$6-$D$6))-1)*100,0)</f>
        <v>-0.35360074565249366</v>
      </c>
      <c r="BW109" s="26">
        <f t="shared" ref="BW109" si="290">IF(BR35&gt;0,((1+(BW35/BR35))^(1/($F$6-$D$6))-1)*100,0)</f>
        <v>2.6443335861281669</v>
      </c>
      <c r="BX109" s="26">
        <f t="shared" ref="BX109" si="291">IF($F$6-$D$6 &lt;&gt; 0,(EXP(LN(1+(BX72/100))/($F$6-$D$6))-1)*100,0)</f>
        <v>2.4009452038715517</v>
      </c>
      <c r="BZ109" s="24" t="str">
        <f>BZ35</f>
        <v>All occupations</v>
      </c>
      <c r="CA109" s="26">
        <f>IF(AND(CB$6-CA$6 &lt;&gt; 0,CA35&lt;&gt;0,CB35&lt;&gt;0),(EXP(LN(CB35/CA35)/(CB$6-CA$6))-1)*100,0)</f>
        <v>-1.2435065373892495</v>
      </c>
      <c r="CB109" s="26">
        <f>IF(AND(CC$6-CB$6 &lt;&gt; 0,CB35&lt;&gt;0,CC35&lt;&gt;0),(EXP(LN(CC35/CB35)/(CC$6-CB$6))-1)*100,0)</f>
        <v>-9.1970289443750843</v>
      </c>
      <c r="CC109" s="26">
        <f>IF(AND(CD$6-CC$6 &lt;&gt; 0,CC35&lt;&gt;0,CD35&lt;&gt;0),(EXP(LN(CD35/CC35)/(CD$6-CC$6))-1)*100,0)</f>
        <v>-2.7055817404914584</v>
      </c>
      <c r="CD109" s="26">
        <f>IF(AND(CE$6-CD$6 &lt;&gt; 0,CD35&lt;&gt;0,CE35&lt;&gt;0),(EXP(LN(CE35/CD35)/(CE$6-CD$6))-1)*100,0)</f>
        <v>-4.5689733925088909</v>
      </c>
      <c r="CE109" s="26">
        <f>IF(AND(CE$6-CB$6 &lt;&gt; 0,CB35&lt;&gt;0,CE35&lt;&gt;0),(EXP(LN(CE35/CB35)/(CE$6-CB$6))-1)*100,0)</f>
        <v>-4.2883666134779226</v>
      </c>
      <c r="CG109" s="26">
        <f t="shared" ref="CG109" si="292">IF($F$6-$D$6 &lt;&gt; 0,(EXP(LN(1+(CG72/100))/($F$6-$D$6))-1)*100,0)</f>
        <v>-3.9518422932331099</v>
      </c>
      <c r="CH109" s="26">
        <f t="shared" ref="CH109" si="293">IF(CC35&gt;0,((1+(CH35/CC35))^(1/($F$6-$D$6))-1)*100,0)</f>
        <v>1.8305408936112322</v>
      </c>
      <c r="CI109" s="26">
        <f t="shared" ref="CI109" si="294">IF($F$6-$D$6 &lt;&gt; 0,(EXP(LN(1+(CI72/100))/($F$6-$D$6))-1)*100,0)</f>
        <v>-1.0089278679353941</v>
      </c>
      <c r="CK109" s="24" t="str">
        <f>CK35</f>
        <v>All occupations</v>
      </c>
      <c r="CL109" s="26">
        <f>IF(AND(CM$6-CL$6 &lt;&gt; 0,CL35&lt;&gt;0,CM35&lt;&gt;0),(EXP(LN(CM35/CL35)/(CM$6-CL$6))-1)*100,0)</f>
        <v>-4.0691978037630587</v>
      </c>
      <c r="CM109" s="26">
        <f>IF(AND(CN$6-CM$6 &lt;&gt; 0,CM35&lt;&gt;0,CN35&lt;&gt;0),(EXP(LN(CN35/CM35)/(CN$6-CM$6))-1)*100,0)</f>
        <v>-1.9658898789593593</v>
      </c>
      <c r="CN109" s="26">
        <f>IF(AND(CO$6-CN$6 &lt;&gt; 0,CN35&lt;&gt;0,CO35&lt;&gt;0),(EXP(LN(CO35/CN35)/(CO$6-CN$6))-1)*100,0)</f>
        <v>-8.4238948483879916</v>
      </c>
      <c r="CO109" s="26">
        <f>IF(AND(CP$6-CO$6 &lt;&gt; 0,CO35&lt;&gt;0,CP35&lt;&gt;0),(EXP(LN(CP35/CO35)/(CP$6-CO$6))-1)*100,0)</f>
        <v>-4.4762278455085518</v>
      </c>
      <c r="CP109" s="26">
        <f>IF(AND(CP$6-CM$6 &lt;&gt; 0,CM35&lt;&gt;0,CP35&lt;&gt;0),(EXP(LN(CP35/CM35)/(CP$6-CM$6))-1)*100,0)</f>
        <v>-5.5748532679545821</v>
      </c>
      <c r="CR109" s="26">
        <f t="shared" ref="CR109" si="295">IF($F$6-$D$6 &lt;&gt; 0,(EXP(LN(1+(CR72/100))/($F$6-$D$6))-1)*100,0)</f>
        <v>-5.8106719005914576</v>
      </c>
      <c r="CS109" s="26">
        <f t="shared" ref="CS109" si="296">IF(CN35&gt;0,((1+(CS35/CN35))^(1/($F$6-$D$6))-1)*100,0)</f>
        <v>1.2357163161188067</v>
      </c>
      <c r="CT109" s="26">
        <f t="shared" ref="CT109" si="297">IF($F$6-$D$6 &lt;&gt; 0,(EXP(LN(1+(CT72/100))/($F$6-$D$6))-1)*100,0)</f>
        <v>-3.2449226748845539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The Marches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The Marches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The Marches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The Marches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The Marches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The Marches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The Marches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The Marches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The Marches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0.10682595594183783</v>
      </c>
      <c r="C119" s="27">
        <f t="shared" si="299"/>
        <v>-2.1773749004167897E-2</v>
      </c>
      <c r="D119" s="27">
        <f t="shared" si="299"/>
        <v>5.2033664580244054E-2</v>
      </c>
      <c r="E119" s="27">
        <f t="shared" si="299"/>
        <v>0.19799345198197676</v>
      </c>
      <c r="F119" s="27">
        <f t="shared" ref="F119:F144" si="300">F8-D8</f>
        <v>0.25002711656222082</v>
      </c>
      <c r="L119" t="str">
        <f>A119</f>
        <v>11 Corporate managers and directors</v>
      </c>
      <c r="M119" s="27">
        <f t="shared" ref="M119:P144" si="301">N8-M8</f>
        <v>1.0895786313257998</v>
      </c>
      <c r="N119" s="27">
        <f t="shared" si="301"/>
        <v>-9.1696579850038873E-2</v>
      </c>
      <c r="O119" s="27">
        <f t="shared" si="301"/>
        <v>0.36315040260545572</v>
      </c>
      <c r="P119" s="27">
        <f t="shared" si="301"/>
        <v>1.5905803951241277</v>
      </c>
      <c r="Q119" s="27">
        <f t="shared" ref="Q119:Q144" si="302">Q8-O8</f>
        <v>1.9537307977295835</v>
      </c>
      <c r="W119" t="str">
        <f>A119</f>
        <v>11 Corporate managers and directors</v>
      </c>
      <c r="X119" s="27">
        <f t="shared" ref="X119:AA144" si="303">Y8-X8</f>
        <v>0.78081513839098537</v>
      </c>
      <c r="Y119" s="27">
        <f t="shared" si="303"/>
        <v>0.46795941271477925</v>
      </c>
      <c r="Z119" s="27">
        <f t="shared" si="303"/>
        <v>-0.46418053678648175</v>
      </c>
      <c r="AA119" s="27">
        <f t="shared" si="303"/>
        <v>0.87211180362212382</v>
      </c>
      <c r="AB119" s="27">
        <f t="shared" ref="AB119:AB144" si="304">AB8-Z8</f>
        <v>0.40793126683564207</v>
      </c>
      <c r="AH119" t="str">
        <f>L119</f>
        <v>11 Corporate managers and directors</v>
      </c>
      <c r="AI119" s="27">
        <f t="shared" ref="AI119:AL144" si="305">AJ8-AI8</f>
        <v>0.11559754325560512</v>
      </c>
      <c r="AJ119" s="27">
        <f t="shared" si="305"/>
        <v>0.13493421145481022</v>
      </c>
      <c r="AK119" s="27">
        <f t="shared" si="305"/>
        <v>-0.13949666269129057</v>
      </c>
      <c r="AL119" s="27">
        <f t="shared" si="305"/>
        <v>0.11400120987812534</v>
      </c>
      <c r="AM119" s="27">
        <f t="shared" ref="AM119:AM144" si="306">AM8-AK8</f>
        <v>-2.5495452813165231E-2</v>
      </c>
      <c r="AS119" t="str">
        <f>W119</f>
        <v>11 Corporate managers and directors</v>
      </c>
      <c r="AT119" s="27">
        <f t="shared" ref="AT119:AW144" si="307">AU8-AT8</f>
        <v>0.14388562456743936</v>
      </c>
      <c r="AU119" s="27">
        <f t="shared" si="307"/>
        <v>0.1151289637063686</v>
      </c>
      <c r="AV119" s="27">
        <f t="shared" si="307"/>
        <v>-0.25804847644126894</v>
      </c>
      <c r="AW119" s="27">
        <f t="shared" si="307"/>
        <v>0.13487903259135203</v>
      </c>
      <c r="AX119" s="27">
        <f t="shared" ref="AX119:AX144" si="308">AX8-AV8</f>
        <v>-0.1231694438499169</v>
      </c>
      <c r="BD119" t="str">
        <f>AH119</f>
        <v>11 Corporate managers and directors</v>
      </c>
      <c r="BE119" s="27">
        <f t="shared" ref="BE119:BH144" si="309">BF8-BE8</f>
        <v>1.0699742390417573</v>
      </c>
      <c r="BF119" s="27">
        <f t="shared" si="309"/>
        <v>9.0824472510358412E-2</v>
      </c>
      <c r="BG119" s="27">
        <f t="shared" si="309"/>
        <v>-0.49994148033575669</v>
      </c>
      <c r="BH119" s="27">
        <f t="shared" si="309"/>
        <v>0.31332351717487938</v>
      </c>
      <c r="BI119" s="27">
        <f t="shared" ref="BI119:BI144" si="310">BI8-BG8</f>
        <v>-0.18661796316087731</v>
      </c>
      <c r="BO119" t="str">
        <f>AS119</f>
        <v>11 Corporate managers and directors</v>
      </c>
      <c r="BP119" s="27">
        <f t="shared" ref="BP119:BS144" si="311">BQ8-BP8</f>
        <v>0.66900284392902121</v>
      </c>
      <c r="BQ119" s="27">
        <f t="shared" si="311"/>
        <v>-0.23796608906079797</v>
      </c>
      <c r="BR119" s="27">
        <f t="shared" si="311"/>
        <v>-0.40088773031928682</v>
      </c>
      <c r="BS119" s="27">
        <f t="shared" si="311"/>
        <v>-0.31801280572793278</v>
      </c>
      <c r="BT119" s="27">
        <f t="shared" ref="BT119:BT144" si="312">BT8-BR8</f>
        <v>-0.7189005360472196</v>
      </c>
      <c r="BZ119" t="str">
        <f>BD119</f>
        <v>11 Corporate managers and directors</v>
      </c>
      <c r="CA119" s="68">
        <f t="shared" ref="CA119:CD144" si="313">CB8-CA8</f>
        <v>0.24476681633895003</v>
      </c>
      <c r="CB119" s="68">
        <f t="shared" si="313"/>
        <v>9.5984675954734477E-2</v>
      </c>
      <c r="CC119" s="68">
        <f t="shared" si="313"/>
        <v>-0.60720496833151394</v>
      </c>
      <c r="CD119" s="68">
        <f t="shared" si="313"/>
        <v>-0.54175873562612442</v>
      </c>
      <c r="CE119" s="68">
        <f t="shared" ref="CE119:CE144" si="314">CE8-CC8</f>
        <v>-1.1489637039576384</v>
      </c>
      <c r="CK119" t="str">
        <f>BO119</f>
        <v>11 Corporate managers and directors</v>
      </c>
      <c r="CL119" s="68">
        <f t="shared" ref="CL119:CO144" si="315">CM8-CL8</f>
        <v>7.4026449794280302E-2</v>
      </c>
      <c r="CM119" s="68">
        <f t="shared" si="315"/>
        <v>7.378434194523642E-2</v>
      </c>
      <c r="CN119" s="68">
        <f t="shared" si="315"/>
        <v>-0.2859780636351138</v>
      </c>
      <c r="CO119" s="68">
        <f t="shared" si="315"/>
        <v>-8.2628973571113429E-2</v>
      </c>
      <c r="CP119" s="68">
        <f t="shared" ref="CP119:CP144" si="316">CP8-CN8</f>
        <v>-0.36860703720622723</v>
      </c>
    </row>
    <row r="120" spans="1:94" x14ac:dyDescent="0.2">
      <c r="A120" t="str">
        <f t="shared" si="298"/>
        <v>12 Other managers and proprietors</v>
      </c>
      <c r="B120" s="27">
        <f t="shared" si="299"/>
        <v>3.3541513513501653E-2</v>
      </c>
      <c r="C120" s="27">
        <f t="shared" si="299"/>
        <v>-1.2450724003861796E-2</v>
      </c>
      <c r="D120" s="27">
        <f t="shared" si="299"/>
        <v>3.6656974110530233E-2</v>
      </c>
      <c r="E120" s="27">
        <f t="shared" si="299"/>
        <v>0.10634538309646047</v>
      </c>
      <c r="F120" s="27">
        <f t="shared" si="300"/>
        <v>0.1430023572069907</v>
      </c>
      <c r="L120" t="str">
        <f t="shared" ref="L120:L143" si="317">A120</f>
        <v>12 Other managers and proprietors</v>
      </c>
      <c r="M120" s="27">
        <f t="shared" si="301"/>
        <v>0.29419130027146612</v>
      </c>
      <c r="N120" s="27">
        <f t="shared" si="301"/>
        <v>1.7377504917554409E-2</v>
      </c>
      <c r="O120" s="27">
        <f t="shared" si="301"/>
        <v>0.30357477441739922</v>
      </c>
      <c r="P120" s="27">
        <f t="shared" si="301"/>
        <v>0.97603637702812152</v>
      </c>
      <c r="Q120" s="27">
        <f t="shared" si="302"/>
        <v>1.2796111514455206</v>
      </c>
      <c r="W120" t="str">
        <f t="shared" ref="W120:W143" si="318">A120</f>
        <v>12 Other managers and proprietors</v>
      </c>
      <c r="X120" s="27">
        <f t="shared" si="303"/>
        <v>8.051186115145148E-2</v>
      </c>
      <c r="Y120" s="27">
        <f t="shared" si="303"/>
        <v>0.27062343146943735</v>
      </c>
      <c r="Z120" s="27">
        <f t="shared" si="303"/>
        <v>0.19838122166946048</v>
      </c>
      <c r="AA120" s="27">
        <f t="shared" si="303"/>
        <v>0.70659793349678557</v>
      </c>
      <c r="AB120" s="27">
        <f t="shared" si="304"/>
        <v>0.90497915516624605</v>
      </c>
      <c r="AH120" t="str">
        <f t="shared" ref="AH120:AH143" si="319">L120</f>
        <v>12 Other managers and proprietors</v>
      </c>
      <c r="AI120" s="27">
        <f t="shared" si="305"/>
        <v>2.3951297157803753E-3</v>
      </c>
      <c r="AJ120" s="27">
        <f t="shared" si="305"/>
        <v>0.10620279423526702</v>
      </c>
      <c r="AK120" s="27">
        <f t="shared" si="305"/>
        <v>6.1596980202744955E-3</v>
      </c>
      <c r="AL120" s="27">
        <f t="shared" si="305"/>
        <v>0.20999309437477476</v>
      </c>
      <c r="AM120" s="27">
        <f t="shared" si="306"/>
        <v>0.21615279239504925</v>
      </c>
      <c r="AS120" t="str">
        <f t="shared" ref="AS120:AS143" si="320">W120</f>
        <v>12 Other managers and proprietors</v>
      </c>
      <c r="AT120" s="27">
        <f t="shared" si="307"/>
        <v>1.8802521083882695E-5</v>
      </c>
      <c r="AU120" s="27">
        <f t="shared" si="307"/>
        <v>9.2094115090560869E-2</v>
      </c>
      <c r="AV120" s="27">
        <f t="shared" si="307"/>
        <v>4.4522935939334984E-2</v>
      </c>
      <c r="AW120" s="27">
        <f t="shared" si="307"/>
        <v>0.16760891071964779</v>
      </c>
      <c r="AX120" s="27">
        <f t="shared" si="308"/>
        <v>0.21213184665898277</v>
      </c>
      <c r="BD120" t="str">
        <f t="shared" ref="BD120:BD143" si="321">AH120</f>
        <v>12 Other managers and proprietors</v>
      </c>
      <c r="BE120" s="27">
        <f t="shared" si="309"/>
        <v>0.13253346413542588</v>
      </c>
      <c r="BF120" s="27">
        <f t="shared" si="309"/>
        <v>-3.6358988441321571E-2</v>
      </c>
      <c r="BG120" s="27">
        <f t="shared" si="309"/>
        <v>-7.4349919658687202E-3</v>
      </c>
      <c r="BH120" s="27">
        <f t="shared" si="309"/>
        <v>0.10624248837930916</v>
      </c>
      <c r="BI120" s="27">
        <f t="shared" si="310"/>
        <v>9.8807496413440443E-2</v>
      </c>
      <c r="BO120" t="str">
        <f t="shared" ref="BO120:BO143" si="322">AS120</f>
        <v>12 Other managers and proprietors</v>
      </c>
      <c r="BP120" s="27">
        <f t="shared" si="311"/>
        <v>0.14535256344156244</v>
      </c>
      <c r="BQ120" s="27">
        <f t="shared" si="311"/>
        <v>-4.9819725853641028E-2</v>
      </c>
      <c r="BR120" s="27">
        <f t="shared" si="311"/>
        <v>0.11569189920574496</v>
      </c>
      <c r="BS120" s="27">
        <f t="shared" si="311"/>
        <v>-4.987939735823943E-2</v>
      </c>
      <c r="BT120" s="27">
        <f t="shared" si="312"/>
        <v>6.5812501847505533E-2</v>
      </c>
      <c r="BZ120" t="str">
        <f t="shared" ref="BZ120:BZ143" si="323">BD120</f>
        <v>12 Other managers and proprietors</v>
      </c>
      <c r="CA120" s="68">
        <f t="shared" si="313"/>
        <v>1.3649543180053847E-2</v>
      </c>
      <c r="CB120" s="68">
        <f t="shared" si="313"/>
        <v>1.2773739336713108E-2</v>
      </c>
      <c r="CC120" s="68">
        <f t="shared" si="313"/>
        <v>-0.12604522925196893</v>
      </c>
      <c r="CD120" s="68">
        <f t="shared" si="313"/>
        <v>-0.30886245677209523</v>
      </c>
      <c r="CE120" s="68">
        <f t="shared" si="314"/>
        <v>-0.43490768602406416</v>
      </c>
      <c r="CK120" t="str">
        <f t="shared" ref="CK120:CK143" si="324">BO120</f>
        <v>12 Other managers and proprietors</v>
      </c>
      <c r="CL120" s="68">
        <f t="shared" si="315"/>
        <v>-4.6043158936444284E-2</v>
      </c>
      <c r="CM120" s="68">
        <f t="shared" si="315"/>
        <v>1.8567650343694009E-2</v>
      </c>
      <c r="CN120" s="68">
        <f t="shared" si="315"/>
        <v>-0.17029552561730804</v>
      </c>
      <c r="CO120" s="68">
        <f t="shared" si="315"/>
        <v>-0.10492156821967386</v>
      </c>
      <c r="CP120" s="68">
        <f t="shared" si="316"/>
        <v>-0.2752170938369819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0.32432813077676281</v>
      </c>
      <c r="C121" s="27">
        <f t="shared" si="299"/>
        <v>-8.8540671935368964E-2</v>
      </c>
      <c r="D121" s="27">
        <f t="shared" si="299"/>
        <v>0.38552342897565162</v>
      </c>
      <c r="E121" s="27">
        <f t="shared" si="299"/>
        <v>0.56507460307109247</v>
      </c>
      <c r="F121" s="27">
        <f t="shared" si="300"/>
        <v>0.95059803204674409</v>
      </c>
      <c r="L121" t="str">
        <f t="shared" si="317"/>
        <v>21 Science, research, engineering and technology professionals</v>
      </c>
      <c r="M121" s="27">
        <f t="shared" si="301"/>
        <v>1.2851375290025486</v>
      </c>
      <c r="N121" s="27">
        <f t="shared" si="301"/>
        <v>-0.18711390153669116</v>
      </c>
      <c r="O121" s="27">
        <f t="shared" si="301"/>
        <v>1.8237735943828421</v>
      </c>
      <c r="P121" s="27">
        <f t="shared" si="301"/>
        <v>2.6865447192025202</v>
      </c>
      <c r="Q121" s="27">
        <f t="shared" si="302"/>
        <v>4.5103183135853619</v>
      </c>
      <c r="W121" t="str">
        <f t="shared" si="318"/>
        <v>21 Science, research, engineering and technology professionals</v>
      </c>
      <c r="X121" s="27">
        <f t="shared" si="303"/>
        <v>0.3395400075770274</v>
      </c>
      <c r="Y121" s="27">
        <f t="shared" si="303"/>
        <v>0.62365708320077751</v>
      </c>
      <c r="Z121" s="27">
        <f t="shared" si="303"/>
        <v>1.0251285187357162</v>
      </c>
      <c r="AA121" s="27">
        <f t="shared" si="303"/>
        <v>0.57015165142638402</v>
      </c>
      <c r="AB121" s="27">
        <f t="shared" si="304"/>
        <v>1.5952801701621002</v>
      </c>
      <c r="AH121" t="str">
        <f t="shared" si="319"/>
        <v>21 Science, research, engineering and technology professionals</v>
      </c>
      <c r="AI121" s="27">
        <f t="shared" si="305"/>
        <v>-2.9599859507065673E-3</v>
      </c>
      <c r="AJ121" s="27">
        <f t="shared" si="305"/>
        <v>8.7743716395161209E-2</v>
      </c>
      <c r="AK121" s="27">
        <f t="shared" si="305"/>
        <v>0.10153976809228027</v>
      </c>
      <c r="AL121" s="27">
        <f t="shared" si="305"/>
        <v>9.3275072068259135E-2</v>
      </c>
      <c r="AM121" s="27">
        <f t="shared" si="306"/>
        <v>0.1948148401605394</v>
      </c>
      <c r="AS121" t="str">
        <f t="shared" si="320"/>
        <v>21 Science, research, engineering and technology professionals</v>
      </c>
      <c r="AT121" s="27">
        <f t="shared" si="307"/>
        <v>0.10229835110966268</v>
      </c>
      <c r="AU121" s="27">
        <f t="shared" si="307"/>
        <v>0.18395200144653301</v>
      </c>
      <c r="AV121" s="27">
        <f t="shared" si="307"/>
        <v>0.13745656914697446</v>
      </c>
      <c r="AW121" s="27">
        <f t="shared" si="307"/>
        <v>6.8199095194553028E-2</v>
      </c>
      <c r="AX121" s="27">
        <f t="shared" si="308"/>
        <v>0.20565566434152749</v>
      </c>
      <c r="BD121" t="str">
        <f t="shared" si="321"/>
        <v>21 Science, research, engineering and technology professionals</v>
      </c>
      <c r="BE121" s="27">
        <f t="shared" si="309"/>
        <v>0.61968258347130867</v>
      </c>
      <c r="BF121" s="27">
        <f t="shared" si="309"/>
        <v>0.20621548140093404</v>
      </c>
      <c r="BG121" s="27">
        <f t="shared" si="309"/>
        <v>0.48371040997169734</v>
      </c>
      <c r="BH121" s="27">
        <f t="shared" si="309"/>
        <v>0.27627174559534406</v>
      </c>
      <c r="BI121" s="27">
        <f t="shared" si="310"/>
        <v>0.75998215556704141</v>
      </c>
      <c r="BO121" t="str">
        <f t="shared" si="322"/>
        <v>21 Science, research, engineering and technology professionals</v>
      </c>
      <c r="BP121" s="27">
        <f t="shared" si="311"/>
        <v>0.39541734630734138</v>
      </c>
      <c r="BQ121" s="27">
        <f t="shared" si="311"/>
        <v>2.2910413400988094E-2</v>
      </c>
      <c r="BR121" s="27">
        <f t="shared" si="311"/>
        <v>0.39547715032974784</v>
      </c>
      <c r="BS121" s="27">
        <f t="shared" si="311"/>
        <v>-0.11108985917203729</v>
      </c>
      <c r="BT121" s="27">
        <f t="shared" si="312"/>
        <v>0.28438729115771055</v>
      </c>
      <c r="BZ121" t="str">
        <f t="shared" si="323"/>
        <v>21 Science, research, engineering and technology professionals</v>
      </c>
      <c r="CA121" s="68">
        <f t="shared" si="313"/>
        <v>9.2919467033229286E-2</v>
      </c>
      <c r="CB121" s="68">
        <f t="shared" si="313"/>
        <v>9.0661288559920505E-2</v>
      </c>
      <c r="CC121" s="68">
        <f t="shared" si="313"/>
        <v>3.8388199204705709E-2</v>
      </c>
      <c r="CD121" s="68">
        <f t="shared" si="313"/>
        <v>-0.3345213295277365</v>
      </c>
      <c r="CE121" s="68">
        <f t="shared" si="314"/>
        <v>-0.29613313032303079</v>
      </c>
      <c r="CK121" t="str">
        <f t="shared" si="324"/>
        <v>21 Science, research, engineering and technology professionals</v>
      </c>
      <c r="CL121" s="68">
        <f t="shared" si="315"/>
        <v>6.6653825526741872E-2</v>
      </c>
      <c r="CM121" s="68">
        <f t="shared" si="315"/>
        <v>6.304667636518646E-2</v>
      </c>
      <c r="CN121" s="68">
        <f t="shared" si="315"/>
        <v>-4.6935449678788377E-2</v>
      </c>
      <c r="CO121" s="68">
        <f t="shared" si="315"/>
        <v>-8.7341025925603277E-2</v>
      </c>
      <c r="CP121" s="68">
        <f t="shared" si="316"/>
        <v>-0.13427647560439165</v>
      </c>
    </row>
    <row r="122" spans="1:94" x14ac:dyDescent="0.2">
      <c r="A122" t="str">
        <f t="shared" si="298"/>
        <v>22 Health professionals</v>
      </c>
      <c r="B122" s="27">
        <f t="shared" si="299"/>
        <v>0.44107781683103853</v>
      </c>
      <c r="C122" s="27">
        <f t="shared" si="299"/>
        <v>-2.1721566431960326E-2</v>
      </c>
      <c r="D122" s="27">
        <f t="shared" si="299"/>
        <v>0.32923691633035523</v>
      </c>
      <c r="E122" s="27">
        <f t="shared" si="299"/>
        <v>0.67917378688249119</v>
      </c>
      <c r="F122" s="27">
        <f t="shared" si="300"/>
        <v>1.0084107032128464</v>
      </c>
      <c r="L122" t="str">
        <f t="shared" si="317"/>
        <v>22 Health professionals</v>
      </c>
      <c r="M122" s="27">
        <f t="shared" si="301"/>
        <v>1.3519002954415946</v>
      </c>
      <c r="N122" s="27">
        <f t="shared" si="301"/>
        <v>-2.6621754494672967E-2</v>
      </c>
      <c r="O122" s="27">
        <f t="shared" si="301"/>
        <v>0.60556637390909529</v>
      </c>
      <c r="P122" s="27">
        <f t="shared" si="301"/>
        <v>1.6414855553909393</v>
      </c>
      <c r="Q122" s="27">
        <f t="shared" si="302"/>
        <v>2.2470519293000346</v>
      </c>
      <c r="W122" t="str">
        <f t="shared" si="318"/>
        <v>22 Health professionals</v>
      </c>
      <c r="X122" s="27">
        <f t="shared" si="303"/>
        <v>0.8410935580205452</v>
      </c>
      <c r="Y122" s="27">
        <f t="shared" si="303"/>
        <v>0.37954863683984463</v>
      </c>
      <c r="Z122" s="27">
        <f t="shared" si="303"/>
        <v>-0.13983607334320869</v>
      </c>
      <c r="AA122" s="27">
        <f t="shared" si="303"/>
        <v>0.1687251621850967</v>
      </c>
      <c r="AB122" s="27">
        <f t="shared" si="304"/>
        <v>2.8889088841888011E-2</v>
      </c>
      <c r="AH122" t="str">
        <f t="shared" si="319"/>
        <v>22 Health professionals</v>
      </c>
      <c r="AI122" s="27">
        <f t="shared" si="305"/>
        <v>-0.46770290630493694</v>
      </c>
      <c r="AJ122" s="27">
        <f t="shared" si="305"/>
        <v>-3.5124847512995938E-2</v>
      </c>
      <c r="AK122" s="27">
        <f t="shared" si="305"/>
        <v>-0.98479858638733653</v>
      </c>
      <c r="AL122" s="27">
        <f t="shared" si="305"/>
        <v>-0.6888714442442414</v>
      </c>
      <c r="AM122" s="27">
        <f t="shared" si="306"/>
        <v>-1.6736700306315779</v>
      </c>
      <c r="AS122" t="str">
        <f t="shared" si="320"/>
        <v>22 Health professionals</v>
      </c>
      <c r="AT122" s="27">
        <f t="shared" si="307"/>
        <v>3.6876511230680753E-2</v>
      </c>
      <c r="AU122" s="27">
        <f t="shared" si="307"/>
        <v>5.2645823180178297E-2</v>
      </c>
      <c r="AV122" s="27">
        <f t="shared" si="307"/>
        <v>-4.0569259327860041E-3</v>
      </c>
      <c r="AW122" s="27">
        <f t="shared" si="307"/>
        <v>2.6062925542807425E-2</v>
      </c>
      <c r="AX122" s="27">
        <f t="shared" si="308"/>
        <v>2.2005999610021421E-2</v>
      </c>
      <c r="BD122" t="str">
        <f t="shared" si="321"/>
        <v>22 Health professionals</v>
      </c>
      <c r="BE122" s="27">
        <f t="shared" si="309"/>
        <v>0.54155703651940335</v>
      </c>
      <c r="BF122" s="27">
        <f t="shared" si="309"/>
        <v>-0.16146310361107763</v>
      </c>
      <c r="BG122" s="27">
        <f t="shared" si="309"/>
        <v>5.2533505310166539E-2</v>
      </c>
      <c r="BH122" s="27">
        <f t="shared" si="309"/>
        <v>-0.10055290809040529</v>
      </c>
      <c r="BI122" s="27">
        <f t="shared" si="310"/>
        <v>-4.8019402780238751E-2</v>
      </c>
      <c r="BO122" t="str">
        <f t="shared" si="322"/>
        <v>22 Health professionals</v>
      </c>
      <c r="BP122" s="27">
        <f t="shared" si="311"/>
        <v>0.32447007855234911</v>
      </c>
      <c r="BQ122" s="27">
        <f t="shared" si="311"/>
        <v>-0.25728183500723389</v>
      </c>
      <c r="BR122" s="27">
        <f t="shared" si="311"/>
        <v>1.1330938654751987E-2</v>
      </c>
      <c r="BS122" s="27">
        <f t="shared" si="311"/>
        <v>-0.24206741657290043</v>
      </c>
      <c r="BT122" s="27">
        <f t="shared" si="312"/>
        <v>-0.23073647791814844</v>
      </c>
      <c r="BZ122" t="str">
        <f t="shared" si="323"/>
        <v>22 Health professionals</v>
      </c>
      <c r="CA122" s="68">
        <f t="shared" si="313"/>
        <v>0.14895847218595315</v>
      </c>
      <c r="CB122" s="68">
        <f t="shared" si="313"/>
        <v>-0.18597332652927645</v>
      </c>
      <c r="CC122" s="68">
        <f t="shared" si="313"/>
        <v>-0.11604444689424198</v>
      </c>
      <c r="CD122" s="68">
        <f t="shared" si="313"/>
        <v>-0.25335625657460109</v>
      </c>
      <c r="CE122" s="68">
        <f t="shared" si="314"/>
        <v>-0.36940070346884307</v>
      </c>
      <c r="CK122" t="str">
        <f t="shared" si="324"/>
        <v>22 Health professionals</v>
      </c>
      <c r="CL122" s="68">
        <f t="shared" si="315"/>
        <v>3.3317612026941501E-2</v>
      </c>
      <c r="CM122" s="68">
        <f t="shared" si="315"/>
        <v>4.2412772136201399E-2</v>
      </c>
      <c r="CN122" s="68">
        <f t="shared" si="315"/>
        <v>-7.1064502694237142E-2</v>
      </c>
      <c r="CO122" s="68">
        <f t="shared" si="315"/>
        <v>-1.7867528210768244E-2</v>
      </c>
      <c r="CP122" s="68">
        <f t="shared" si="316"/>
        <v>-8.8932030905005385E-2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0.19227644298835522</v>
      </c>
      <c r="C123" s="27">
        <f t="shared" si="299"/>
        <v>4.2633779340669919E-2</v>
      </c>
      <c r="D123" s="27">
        <f t="shared" si="299"/>
        <v>0.18660641316129745</v>
      </c>
      <c r="E123" s="27">
        <f t="shared" si="299"/>
        <v>0.39803195979359196</v>
      </c>
      <c r="F123" s="27">
        <f t="shared" si="300"/>
        <v>0.58463837295488941</v>
      </c>
      <c r="L123" t="str">
        <f t="shared" si="317"/>
        <v>23 Teaching and other educational professionals</v>
      </c>
      <c r="M123" s="27">
        <f t="shared" si="301"/>
        <v>1.3082316432160734</v>
      </c>
      <c r="N123" s="27">
        <f t="shared" si="301"/>
        <v>0.32075884850977321</v>
      </c>
      <c r="O123" s="27">
        <f t="shared" si="301"/>
        <v>0.968105249779323</v>
      </c>
      <c r="P123" s="27">
        <f t="shared" si="301"/>
        <v>2.1271230583057008</v>
      </c>
      <c r="Q123" s="27">
        <f t="shared" si="302"/>
        <v>3.0952283080850238</v>
      </c>
      <c r="W123" t="str">
        <f t="shared" si="318"/>
        <v>23 Teaching and other educational professionals</v>
      </c>
      <c r="X123" s="27">
        <f t="shared" si="303"/>
        <v>-0.99307111943025506</v>
      </c>
      <c r="Y123" s="27">
        <f t="shared" si="303"/>
        <v>0.40383332497763513</v>
      </c>
      <c r="Z123" s="27">
        <f t="shared" si="303"/>
        <v>-0.79629080592312018</v>
      </c>
      <c r="AA123" s="27">
        <f t="shared" si="303"/>
        <v>-0.73914261797515723</v>
      </c>
      <c r="AB123" s="27">
        <f t="shared" si="304"/>
        <v>-1.5354334238982774</v>
      </c>
      <c r="AH123" t="str">
        <f t="shared" si="319"/>
        <v>23 Teaching and other educational professionals</v>
      </c>
      <c r="AI123" s="27">
        <f t="shared" si="305"/>
        <v>-0.29565081758685058</v>
      </c>
      <c r="AJ123" s="27">
        <f t="shared" si="305"/>
        <v>-1.3118249540192695E-3</v>
      </c>
      <c r="AK123" s="27">
        <f t="shared" si="305"/>
        <v>-0.12492961117262263</v>
      </c>
      <c r="AL123" s="27">
        <f t="shared" si="305"/>
        <v>5.9849523394231441E-3</v>
      </c>
      <c r="AM123" s="27">
        <f t="shared" si="306"/>
        <v>-0.11894465883319949</v>
      </c>
      <c r="AS123" t="str">
        <f t="shared" si="320"/>
        <v>23 Teaching and other educational professionals</v>
      </c>
      <c r="AT123" s="27">
        <f t="shared" si="307"/>
        <v>-2.7098379588462188E-2</v>
      </c>
      <c r="AU123" s="27">
        <f t="shared" si="307"/>
        <v>1.9838679502089382E-2</v>
      </c>
      <c r="AV123" s="27">
        <f t="shared" si="307"/>
        <v>-3.2217884649273457E-2</v>
      </c>
      <c r="AW123" s="27">
        <f t="shared" si="307"/>
        <v>-1.3237255517333624E-2</v>
      </c>
      <c r="AX123" s="27">
        <f t="shared" si="308"/>
        <v>-4.545514016660708E-2</v>
      </c>
      <c r="BD123" t="str">
        <f t="shared" si="321"/>
        <v>23 Teaching and other educational professionals</v>
      </c>
      <c r="BE123" s="27">
        <f t="shared" si="309"/>
        <v>1.0926530006277524E-2</v>
      </c>
      <c r="BF123" s="27">
        <f t="shared" si="309"/>
        <v>4.9130620515301593E-2</v>
      </c>
      <c r="BG123" s="27">
        <f t="shared" si="309"/>
        <v>-6.1033895804358362E-2</v>
      </c>
      <c r="BH123" s="27">
        <f t="shared" si="309"/>
        <v>1.0754717815115611E-2</v>
      </c>
      <c r="BI123" s="27">
        <f t="shared" si="310"/>
        <v>-5.0279177989242752E-2</v>
      </c>
      <c r="BO123" t="str">
        <f t="shared" si="322"/>
        <v>23 Teaching and other educational professionals</v>
      </c>
      <c r="BP123" s="27">
        <f t="shared" si="311"/>
        <v>-8.103625402236303E-3</v>
      </c>
      <c r="BQ123" s="27">
        <f t="shared" si="311"/>
        <v>-4.1923776907382082E-2</v>
      </c>
      <c r="BR123" s="27">
        <f t="shared" si="311"/>
        <v>-4.1980619955230558E-2</v>
      </c>
      <c r="BS123" s="27">
        <f t="shared" si="311"/>
        <v>-8.3893175841058654E-2</v>
      </c>
      <c r="BT123" s="27">
        <f t="shared" si="312"/>
        <v>-0.12587379579628921</v>
      </c>
      <c r="BZ123" t="str">
        <f t="shared" si="323"/>
        <v>23 Teaching and other educational professionals</v>
      </c>
      <c r="CA123" s="68">
        <f t="shared" si="313"/>
        <v>-1.4524832412641187E-2</v>
      </c>
      <c r="CB123" s="68">
        <f t="shared" si="313"/>
        <v>6.6930999516478518E-3</v>
      </c>
      <c r="CC123" s="68">
        <f t="shared" si="313"/>
        <v>-6.4580988244867688E-2</v>
      </c>
      <c r="CD123" s="68">
        <f t="shared" si="313"/>
        <v>-0.10351740454718517</v>
      </c>
      <c r="CE123" s="68">
        <f t="shared" si="314"/>
        <v>-0.16809839279205285</v>
      </c>
      <c r="CK123" t="str">
        <f t="shared" si="324"/>
        <v>23 Teaching and other educational professionals</v>
      </c>
      <c r="CL123" s="68">
        <f t="shared" si="315"/>
        <v>6.6166556199918625E-3</v>
      </c>
      <c r="CM123" s="68">
        <f t="shared" si="315"/>
        <v>4.9085115556140965E-2</v>
      </c>
      <c r="CN123" s="68">
        <f t="shared" si="315"/>
        <v>-4.9646760674941143E-2</v>
      </c>
      <c r="CO123" s="68">
        <f t="shared" si="315"/>
        <v>-5.6596376712578361E-3</v>
      </c>
      <c r="CP123" s="68">
        <f t="shared" si="316"/>
        <v>-5.5306398346198979E-2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0.12894851948886277</v>
      </c>
      <c r="C124" s="27">
        <f t="shared" si="299"/>
        <v>2.5029002454609595E-3</v>
      </c>
      <c r="D124" s="27">
        <f t="shared" si="299"/>
        <v>0.11155634546581222</v>
      </c>
      <c r="E124" s="27">
        <f t="shared" si="299"/>
        <v>0.2582359371926391</v>
      </c>
      <c r="F124" s="27">
        <f t="shared" si="300"/>
        <v>0.36979228265845132</v>
      </c>
      <c r="L124" t="str">
        <f t="shared" si="317"/>
        <v>24 Business, media and public service professionals</v>
      </c>
      <c r="M124" s="27">
        <f t="shared" si="301"/>
        <v>1.7008848917121164</v>
      </c>
      <c r="N124" s="27">
        <f t="shared" si="301"/>
        <v>-3.9887431287430886E-3</v>
      </c>
      <c r="O124" s="27">
        <f t="shared" si="301"/>
        <v>1.0186850153126388</v>
      </c>
      <c r="P124" s="27">
        <f t="shared" si="301"/>
        <v>2.2226153201744916</v>
      </c>
      <c r="Q124" s="27">
        <f t="shared" si="302"/>
        <v>3.2413003354871304</v>
      </c>
      <c r="W124" t="str">
        <f t="shared" si="318"/>
        <v>24 Business, media and public service professionals</v>
      </c>
      <c r="X124" s="27">
        <f t="shared" si="303"/>
        <v>0.66394680844296161</v>
      </c>
      <c r="Y124" s="27">
        <f t="shared" si="303"/>
        <v>1.1369374575189601</v>
      </c>
      <c r="Z124" s="27">
        <f t="shared" si="303"/>
        <v>1.0644054912400946E-4</v>
      </c>
      <c r="AA124" s="27">
        <f t="shared" si="303"/>
        <v>0.52414603592159192</v>
      </c>
      <c r="AB124" s="27">
        <f t="shared" si="304"/>
        <v>0.52425247647071593</v>
      </c>
      <c r="AH124" t="str">
        <f t="shared" si="319"/>
        <v>24 Business, media and public service professionals</v>
      </c>
      <c r="AI124" s="27">
        <f t="shared" si="305"/>
        <v>-3.8101062924056572E-2</v>
      </c>
      <c r="AJ124" s="27">
        <f t="shared" si="305"/>
        <v>0.12592710638311433</v>
      </c>
      <c r="AK124" s="27">
        <f t="shared" si="305"/>
        <v>-7.6754787542217762E-2</v>
      </c>
      <c r="AL124" s="27">
        <f t="shared" si="305"/>
        <v>2.7252102143916157E-2</v>
      </c>
      <c r="AM124" s="27">
        <f t="shared" si="306"/>
        <v>-4.9502685398301605E-2</v>
      </c>
      <c r="AS124" t="str">
        <f t="shared" si="320"/>
        <v>24 Business, media and public service professionals</v>
      </c>
      <c r="AT124" s="27">
        <f t="shared" si="307"/>
        <v>5.8169756728746691E-2</v>
      </c>
      <c r="AU124" s="27">
        <f t="shared" si="307"/>
        <v>0.18816630938856704</v>
      </c>
      <c r="AV124" s="27">
        <f t="shared" si="307"/>
        <v>1.261792498197134E-2</v>
      </c>
      <c r="AW124" s="27">
        <f t="shared" si="307"/>
        <v>0.13371088075252113</v>
      </c>
      <c r="AX124" s="27">
        <f t="shared" si="308"/>
        <v>0.14632880573449247</v>
      </c>
      <c r="BD124" t="str">
        <f t="shared" si="321"/>
        <v>24 Business, media and public service professionals</v>
      </c>
      <c r="BE124" s="27">
        <f t="shared" si="309"/>
        <v>0.67420319985031574</v>
      </c>
      <c r="BF124" s="27">
        <f t="shared" si="309"/>
        <v>0.29229261467754242</v>
      </c>
      <c r="BG124" s="27">
        <f t="shared" si="309"/>
        <v>0.1789985232983029</v>
      </c>
      <c r="BH124" s="27">
        <f t="shared" si="309"/>
        <v>0.35888118476841013</v>
      </c>
      <c r="BI124" s="27">
        <f t="shared" si="310"/>
        <v>0.53787970806671304</v>
      </c>
      <c r="BO124" t="str">
        <f t="shared" si="322"/>
        <v>24 Business, media and public service professionals</v>
      </c>
      <c r="BP124" s="27">
        <f t="shared" si="311"/>
        <v>0.33152687976220929</v>
      </c>
      <c r="BQ124" s="27">
        <f t="shared" si="311"/>
        <v>-4.0521511892719353E-2</v>
      </c>
      <c r="BR124" s="27">
        <f t="shared" si="311"/>
        <v>2.5292186810613071E-2</v>
      </c>
      <c r="BS124" s="27">
        <f t="shared" si="311"/>
        <v>-0.18746849633543805</v>
      </c>
      <c r="BT124" s="27">
        <f t="shared" si="312"/>
        <v>-0.16217630952482498</v>
      </c>
      <c r="BZ124" t="str">
        <f t="shared" si="323"/>
        <v>24 Business, media and public service professionals</v>
      </c>
      <c r="CA124" s="68">
        <f t="shared" si="313"/>
        <v>0.14389913385669262</v>
      </c>
      <c r="CB124" s="68">
        <f t="shared" si="313"/>
        <v>5.8635348115086749E-2</v>
      </c>
      <c r="CC124" s="68">
        <f t="shared" si="313"/>
        <v>-0.17540891913146983</v>
      </c>
      <c r="CD124" s="68">
        <f t="shared" si="313"/>
        <v>-0.36747093621240989</v>
      </c>
      <c r="CE124" s="68">
        <f t="shared" si="314"/>
        <v>-0.54287985534387972</v>
      </c>
      <c r="CK124" t="str">
        <f t="shared" si="324"/>
        <v>24 Business, media and public service professionals</v>
      </c>
      <c r="CL124" s="68">
        <f t="shared" si="315"/>
        <v>4.7117790405172832E-2</v>
      </c>
      <c r="CM124" s="68">
        <f t="shared" si="315"/>
        <v>8.2522871323625013E-2</v>
      </c>
      <c r="CN124" s="68">
        <f t="shared" si="315"/>
        <v>-0.12831515086428691</v>
      </c>
      <c r="CO124" s="68">
        <f t="shared" si="315"/>
        <v>-8.0076213771545779E-2</v>
      </c>
      <c r="CP124" s="68">
        <f t="shared" si="316"/>
        <v>-0.20839136463583269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4.4861412322168878E-2</v>
      </c>
      <c r="C125" s="27">
        <f t="shared" si="299"/>
        <v>-5.8925940293344525E-3</v>
      </c>
      <c r="D125" s="27">
        <f t="shared" si="299"/>
        <v>2.7909391120782528E-2</v>
      </c>
      <c r="E125" s="27">
        <f t="shared" si="299"/>
        <v>9.3233297875900567E-2</v>
      </c>
      <c r="F125" s="27">
        <f t="shared" si="300"/>
        <v>0.1211426889966831</v>
      </c>
      <c r="L125" t="str">
        <f t="shared" si="317"/>
        <v>31 Science, engineering and technology associate professionals</v>
      </c>
      <c r="M125" s="27">
        <f t="shared" si="301"/>
        <v>0.2541499149310758</v>
      </c>
      <c r="N125" s="27">
        <f t="shared" si="301"/>
        <v>-3.0896346904451422E-2</v>
      </c>
      <c r="O125" s="27">
        <f t="shared" si="301"/>
        <v>0.10282597540196992</v>
      </c>
      <c r="P125" s="27">
        <f t="shared" si="301"/>
        <v>0.36569223533039352</v>
      </c>
      <c r="Q125" s="27">
        <f t="shared" si="302"/>
        <v>0.46851821073236344</v>
      </c>
      <c r="W125" t="str">
        <f t="shared" si="318"/>
        <v>31 Science, engineering and technology associate professionals</v>
      </c>
      <c r="X125" s="27">
        <f t="shared" si="303"/>
        <v>0.16670956420243765</v>
      </c>
      <c r="Y125" s="27">
        <f t="shared" si="303"/>
        <v>0.14782860415638743</v>
      </c>
      <c r="Z125" s="27">
        <f t="shared" si="303"/>
        <v>-4.9657017486844257E-2</v>
      </c>
      <c r="AA125" s="27">
        <f t="shared" si="303"/>
        <v>0.2030726495705808</v>
      </c>
      <c r="AB125" s="27">
        <f t="shared" si="304"/>
        <v>0.15341563208373654</v>
      </c>
      <c r="AH125" t="str">
        <f t="shared" si="319"/>
        <v>31 Science, engineering and technology associate professionals</v>
      </c>
      <c r="AI125" s="27">
        <f t="shared" si="305"/>
        <v>4.2249601362615991E-2</v>
      </c>
      <c r="AJ125" s="27">
        <f t="shared" si="305"/>
        <v>4.6407856305482498E-2</v>
      </c>
      <c r="AK125" s="27">
        <f t="shared" si="305"/>
        <v>8.5401764033518068E-3</v>
      </c>
      <c r="AL125" s="27">
        <f t="shared" si="305"/>
        <v>9.8863375402182152E-2</v>
      </c>
      <c r="AM125" s="27">
        <f t="shared" si="306"/>
        <v>0.10740355180553396</v>
      </c>
      <c r="AS125" t="str">
        <f t="shared" si="320"/>
        <v>31 Science, engineering and technology associate professionals</v>
      </c>
      <c r="AT125" s="27">
        <f t="shared" si="307"/>
        <v>3.4241269057443513E-2</v>
      </c>
      <c r="AU125" s="27">
        <f t="shared" si="307"/>
        <v>4.8483986139523316E-2</v>
      </c>
      <c r="AV125" s="27">
        <f t="shared" si="307"/>
        <v>-0.1021583380927934</v>
      </c>
      <c r="AW125" s="27">
        <f t="shared" si="307"/>
        <v>2.7861376603871557E-3</v>
      </c>
      <c r="AX125" s="27">
        <f t="shared" si="308"/>
        <v>-9.9372200432406244E-2</v>
      </c>
      <c r="BD125" t="str">
        <f t="shared" si="321"/>
        <v>31 Science, engineering and technology associate professionals</v>
      </c>
      <c r="BE125" s="27">
        <f t="shared" si="309"/>
        <v>0.16626892918365344</v>
      </c>
      <c r="BF125" s="27">
        <f t="shared" si="309"/>
        <v>8.7640215514701358E-2</v>
      </c>
      <c r="BG125" s="27">
        <f t="shared" si="309"/>
        <v>-0.15880403421585387</v>
      </c>
      <c r="BH125" s="27">
        <f t="shared" si="309"/>
        <v>-0.10668288454466168</v>
      </c>
      <c r="BI125" s="27">
        <f t="shared" si="310"/>
        <v>-0.26548691876051556</v>
      </c>
      <c r="BO125" t="str">
        <f t="shared" si="322"/>
        <v>31 Science, engineering and technology associate professionals</v>
      </c>
      <c r="BP125" s="27">
        <f t="shared" si="311"/>
        <v>0.18101612708693737</v>
      </c>
      <c r="BQ125" s="27">
        <f t="shared" si="311"/>
        <v>2.6355795272001603E-2</v>
      </c>
      <c r="BR125" s="27">
        <f t="shared" si="311"/>
        <v>-4.5346666654503598E-2</v>
      </c>
      <c r="BS125" s="27">
        <f t="shared" si="311"/>
        <v>-1.6792875376550831E-2</v>
      </c>
      <c r="BT125" s="27">
        <f t="shared" si="312"/>
        <v>-6.2139542031054429E-2</v>
      </c>
      <c r="BZ125" t="str">
        <f t="shared" si="323"/>
        <v>31 Science, engineering and technology associate professionals</v>
      </c>
      <c r="CA125" s="68">
        <f t="shared" si="313"/>
        <v>8.9286961306744406E-2</v>
      </c>
      <c r="CB125" s="68">
        <f t="shared" si="313"/>
        <v>0.10069304335342599</v>
      </c>
      <c r="CC125" s="68">
        <f t="shared" si="313"/>
        <v>-0.15882556220123323</v>
      </c>
      <c r="CD125" s="68">
        <f t="shared" si="313"/>
        <v>-0.13841477938465896</v>
      </c>
      <c r="CE125" s="68">
        <f t="shared" si="314"/>
        <v>-0.29724034158589219</v>
      </c>
      <c r="CK125" t="str">
        <f t="shared" si="324"/>
        <v>31 Science, engineering and technology associate professionals</v>
      </c>
      <c r="CL125" s="68">
        <f t="shared" si="315"/>
        <v>4.7235694449405702E-2</v>
      </c>
      <c r="CM125" s="68">
        <f t="shared" si="315"/>
        <v>6.519895942476131E-2</v>
      </c>
      <c r="CN125" s="68">
        <f t="shared" si="315"/>
        <v>-5.2348729243973241E-2</v>
      </c>
      <c r="CO125" s="68">
        <f t="shared" si="315"/>
        <v>3.454096906123813E-2</v>
      </c>
      <c r="CP125" s="68">
        <f t="shared" si="316"/>
        <v>-1.7807760182735111E-2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9.5229422228107728E-3</v>
      </c>
      <c r="C126" s="27">
        <f t="shared" si="299"/>
        <v>-2.7191263253714924E-3</v>
      </c>
      <c r="D126" s="27">
        <f t="shared" si="299"/>
        <v>2.916004782503467E-2</v>
      </c>
      <c r="E126" s="27">
        <f t="shared" si="299"/>
        <v>6.1690347947314379E-2</v>
      </c>
      <c r="F126" s="27">
        <f t="shared" si="300"/>
        <v>9.0850395772349046E-2</v>
      </c>
      <c r="L126" t="str">
        <f t="shared" si="317"/>
        <v>32 Health and social care associate professionals</v>
      </c>
      <c r="M126" s="27">
        <f t="shared" si="301"/>
        <v>0.31149933540171898</v>
      </c>
      <c r="N126" s="27">
        <f t="shared" si="301"/>
        <v>1.595453228918331E-2</v>
      </c>
      <c r="O126" s="27">
        <f t="shared" si="301"/>
        <v>0.84699924471052779</v>
      </c>
      <c r="P126" s="27">
        <f t="shared" si="301"/>
        <v>1.4546503894902514</v>
      </c>
      <c r="Q126" s="27">
        <f t="shared" si="302"/>
        <v>2.3016496342007793</v>
      </c>
      <c r="W126" t="str">
        <f t="shared" si="318"/>
        <v>32 Health and social care associate professionals</v>
      </c>
      <c r="X126" s="27">
        <f t="shared" si="303"/>
        <v>0.30293424748878639</v>
      </c>
      <c r="Y126" s="27">
        <f t="shared" si="303"/>
        <v>0.22565314373422196</v>
      </c>
      <c r="Z126" s="27">
        <f t="shared" si="303"/>
        <v>1.5472635216259154</v>
      </c>
      <c r="AA126" s="27">
        <f t="shared" si="303"/>
        <v>1.0492908887620325</v>
      </c>
      <c r="AB126" s="27">
        <f t="shared" si="304"/>
        <v>2.5965544103879479</v>
      </c>
      <c r="AH126" t="str">
        <f t="shared" si="319"/>
        <v>32 Health and social care associate professionals</v>
      </c>
      <c r="AI126" s="27">
        <f t="shared" si="305"/>
        <v>-0.12038638406057522</v>
      </c>
      <c r="AJ126" s="27">
        <f t="shared" si="305"/>
        <v>6.3154328910594693E-2</v>
      </c>
      <c r="AK126" s="27">
        <f t="shared" si="305"/>
        <v>0.14546306061243741</v>
      </c>
      <c r="AL126" s="27">
        <f t="shared" si="305"/>
        <v>-0.45242405220431248</v>
      </c>
      <c r="AM126" s="27">
        <f t="shared" si="306"/>
        <v>-0.30696099159187507</v>
      </c>
      <c r="AS126" t="str">
        <f t="shared" si="320"/>
        <v>32 Health and social care associate professionals</v>
      </c>
      <c r="AT126" s="27">
        <f t="shared" si="307"/>
        <v>1.9202717181301315E-2</v>
      </c>
      <c r="AU126" s="27">
        <f t="shared" si="307"/>
        <v>4.4376571312744251E-2</v>
      </c>
      <c r="AV126" s="27">
        <f t="shared" si="307"/>
        <v>0.140315782840154</v>
      </c>
      <c r="AW126" s="27">
        <f t="shared" si="307"/>
        <v>8.4148901663731512E-2</v>
      </c>
      <c r="AX126" s="27">
        <f t="shared" si="308"/>
        <v>0.22446468450388551</v>
      </c>
      <c r="BD126" t="str">
        <f t="shared" si="321"/>
        <v>32 Health and social care associate professionals</v>
      </c>
      <c r="BE126" s="27">
        <f t="shared" si="309"/>
        <v>0.33774829337480128</v>
      </c>
      <c r="BF126" s="27">
        <f t="shared" si="309"/>
        <v>-6.7075389871127378E-2</v>
      </c>
      <c r="BG126" s="27">
        <f t="shared" si="309"/>
        <v>0.84439684907157742</v>
      </c>
      <c r="BH126" s="27">
        <f t="shared" si="309"/>
        <v>0.2379568235360181</v>
      </c>
      <c r="BI126" s="27">
        <f t="shared" si="310"/>
        <v>1.0823536726075955</v>
      </c>
      <c r="BO126" t="str">
        <f t="shared" si="322"/>
        <v>32 Health and social care associate professionals</v>
      </c>
      <c r="BP126" s="27">
        <f t="shared" si="311"/>
        <v>0.18292577358136319</v>
      </c>
      <c r="BQ126" s="27">
        <f t="shared" si="311"/>
        <v>-0.18685982686779712</v>
      </c>
      <c r="BR126" s="27">
        <f t="shared" si="311"/>
        <v>0.53866596579790171</v>
      </c>
      <c r="BS126" s="27">
        <f t="shared" si="311"/>
        <v>-0.19610648806377529</v>
      </c>
      <c r="BT126" s="27">
        <f t="shared" si="312"/>
        <v>0.34255947773412643</v>
      </c>
      <c r="BZ126" t="str">
        <f t="shared" si="323"/>
        <v>32 Health and social care associate professionals</v>
      </c>
      <c r="CA126" s="68">
        <f t="shared" si="313"/>
        <v>2.7129454002535192E-3</v>
      </c>
      <c r="CB126" s="68">
        <f t="shared" si="313"/>
        <v>-6.0224690960347993E-2</v>
      </c>
      <c r="CC126" s="68">
        <f t="shared" si="313"/>
        <v>6.547295869309061E-2</v>
      </c>
      <c r="CD126" s="68">
        <f t="shared" si="313"/>
        <v>-0.14766625590356811</v>
      </c>
      <c r="CE126" s="68">
        <f t="shared" si="314"/>
        <v>-8.2193297210477495E-2</v>
      </c>
      <c r="CK126" t="str">
        <f t="shared" si="324"/>
        <v>32 Health and social care associate professionals</v>
      </c>
      <c r="CL126" s="68">
        <f t="shared" si="315"/>
        <v>6.6282055612218727E-3</v>
      </c>
      <c r="CM126" s="68">
        <f t="shared" si="315"/>
        <v>1.1658133420412414E-2</v>
      </c>
      <c r="CN126" s="68">
        <f t="shared" si="315"/>
        <v>3.6881200436887918E-3</v>
      </c>
      <c r="CO126" s="68">
        <f t="shared" si="315"/>
        <v>-6.357668886340373E-3</v>
      </c>
      <c r="CP126" s="68">
        <f t="shared" si="316"/>
        <v>-2.6695488426515812E-3</v>
      </c>
    </row>
    <row r="127" spans="1:94" x14ac:dyDescent="0.2">
      <c r="A127" t="str">
        <f t="shared" si="298"/>
        <v>33 Protective service occupations</v>
      </c>
      <c r="B127" s="27">
        <f t="shared" si="299"/>
        <v>5.808230505301876E-3</v>
      </c>
      <c r="C127" s="27">
        <f t="shared" si="299"/>
        <v>-1.6233252274790097E-3</v>
      </c>
      <c r="D127" s="27">
        <f t="shared" si="299"/>
        <v>3.6794959060886603E-3</v>
      </c>
      <c r="E127" s="27">
        <f t="shared" si="299"/>
        <v>1.4608442711944915E-2</v>
      </c>
      <c r="F127" s="27">
        <f t="shared" si="300"/>
        <v>1.8287938618033576E-2</v>
      </c>
      <c r="L127" t="str">
        <f t="shared" si="317"/>
        <v>33 Protective service occupations</v>
      </c>
      <c r="M127" s="27">
        <f t="shared" si="301"/>
        <v>5.4072279148467517E-2</v>
      </c>
      <c r="N127" s="27">
        <f t="shared" si="301"/>
        <v>-1.7009250343721222E-2</v>
      </c>
      <c r="O127" s="27">
        <f t="shared" si="301"/>
        <v>1.9683315051420486E-2</v>
      </c>
      <c r="P127" s="27">
        <f t="shared" si="301"/>
        <v>0.14980537552967402</v>
      </c>
      <c r="Q127" s="27">
        <f t="shared" si="302"/>
        <v>0.1694886905810945</v>
      </c>
      <c r="W127" t="str">
        <f t="shared" si="318"/>
        <v>33 Protective service occupations</v>
      </c>
      <c r="X127" s="27">
        <f t="shared" si="303"/>
        <v>-2.2820051667980179E-2</v>
      </c>
      <c r="Y127" s="27">
        <f t="shared" si="303"/>
        <v>0.13586186891599827</v>
      </c>
      <c r="Z127" s="27">
        <f t="shared" si="303"/>
        <v>-8.4882378035992856E-2</v>
      </c>
      <c r="AA127" s="27">
        <f t="shared" si="303"/>
        <v>0.32363137260373609</v>
      </c>
      <c r="AB127" s="27">
        <f t="shared" si="304"/>
        <v>0.23874899456774323</v>
      </c>
      <c r="AH127" t="str">
        <f t="shared" si="319"/>
        <v>33 Protective service occupations</v>
      </c>
      <c r="AI127" s="27">
        <f t="shared" si="305"/>
        <v>-8.6473314383656019E-3</v>
      </c>
      <c r="AJ127" s="27">
        <f t="shared" si="305"/>
        <v>3.4891662747225161E-2</v>
      </c>
      <c r="AK127" s="27">
        <f t="shared" si="305"/>
        <v>-1.2817509640198343E-2</v>
      </c>
      <c r="AL127" s="27">
        <f t="shared" si="305"/>
        <v>9.830239507042518E-2</v>
      </c>
      <c r="AM127" s="27">
        <f t="shared" si="306"/>
        <v>8.5484885430226837E-2</v>
      </c>
      <c r="AS127" t="str">
        <f t="shared" si="320"/>
        <v>33 Protective service occupations</v>
      </c>
      <c r="AT127" s="27">
        <f t="shared" si="307"/>
        <v>-2.9260225673004375E-2</v>
      </c>
      <c r="AU127" s="27">
        <f t="shared" si="307"/>
        <v>2.710116385314798E-2</v>
      </c>
      <c r="AV127" s="27">
        <f t="shared" si="307"/>
        <v>-3.6734060145275055E-2</v>
      </c>
      <c r="AW127" s="27">
        <f t="shared" si="307"/>
        <v>3.9072775745452371E-2</v>
      </c>
      <c r="AX127" s="27">
        <f t="shared" si="308"/>
        <v>2.3387156001773157E-3</v>
      </c>
      <c r="BD127" t="str">
        <f t="shared" si="321"/>
        <v>33 Protective service occupations</v>
      </c>
      <c r="BE127" s="27">
        <f t="shared" si="309"/>
        <v>-2.3793211433579042E-2</v>
      </c>
      <c r="BF127" s="27">
        <f t="shared" si="309"/>
        <v>3.0071785452310595E-2</v>
      </c>
      <c r="BG127" s="27">
        <f t="shared" si="309"/>
        <v>-0.10434710664600921</v>
      </c>
      <c r="BH127" s="27">
        <f t="shared" si="309"/>
        <v>-4.0141722980153394E-2</v>
      </c>
      <c r="BI127" s="27">
        <f t="shared" si="310"/>
        <v>-0.14448882962616261</v>
      </c>
      <c r="BO127" t="str">
        <f t="shared" si="322"/>
        <v>33 Protective service occupations</v>
      </c>
      <c r="BP127" s="27">
        <f t="shared" si="311"/>
        <v>9.1225162811878757E-3</v>
      </c>
      <c r="BQ127" s="27">
        <f t="shared" si="311"/>
        <v>-2.8535235784160395E-2</v>
      </c>
      <c r="BR127" s="27">
        <f t="shared" si="311"/>
        <v>-0.127226251922675</v>
      </c>
      <c r="BS127" s="27">
        <f t="shared" si="311"/>
        <v>-0.13040328902532006</v>
      </c>
      <c r="BT127" s="27">
        <f t="shared" si="312"/>
        <v>-0.25762954094799506</v>
      </c>
      <c r="BZ127" t="str">
        <f t="shared" si="323"/>
        <v>33 Protective service occupations</v>
      </c>
      <c r="CA127" s="68">
        <f t="shared" si="313"/>
        <v>-3.8185893348234079E-2</v>
      </c>
      <c r="CB127" s="68">
        <f t="shared" si="313"/>
        <v>7.5523618386874047E-3</v>
      </c>
      <c r="CC127" s="68">
        <f t="shared" si="313"/>
        <v>-0.1141334453419911</v>
      </c>
      <c r="CD127" s="68">
        <f t="shared" si="313"/>
        <v>-0.11056703263581311</v>
      </c>
      <c r="CE127" s="68">
        <f t="shared" si="314"/>
        <v>-0.22470047797780421</v>
      </c>
      <c r="CK127" t="str">
        <f t="shared" si="324"/>
        <v>33 Protective service occupations</v>
      </c>
      <c r="CL127" s="68">
        <f t="shared" si="315"/>
        <v>-2.712542588337577E-2</v>
      </c>
      <c r="CM127" s="68">
        <f t="shared" si="315"/>
        <v>1.07249223603154E-2</v>
      </c>
      <c r="CN127" s="68">
        <f t="shared" si="315"/>
        <v>-2.6076133973811783E-2</v>
      </c>
      <c r="CO127" s="68">
        <f t="shared" si="315"/>
        <v>-1.2122133400705878E-2</v>
      </c>
      <c r="CP127" s="68">
        <f t="shared" si="316"/>
        <v>-3.8198267374517661E-2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1.8718944598873299E-2</v>
      </c>
      <c r="C128" s="27">
        <f t="shared" si="299"/>
        <v>1.1843985457862388E-3</v>
      </c>
      <c r="D128" s="27">
        <f t="shared" si="299"/>
        <v>9.1301576072897739E-3</v>
      </c>
      <c r="E128" s="27">
        <f t="shared" si="299"/>
        <v>2.7797017580046074E-2</v>
      </c>
      <c r="F128" s="27">
        <f t="shared" si="300"/>
        <v>3.6927175187335848E-2</v>
      </c>
      <c r="L128" t="str">
        <f t="shared" si="317"/>
        <v>34 Culture, media and sports occupations</v>
      </c>
      <c r="M128" s="27">
        <f t="shared" si="301"/>
        <v>0.31802781550687487</v>
      </c>
      <c r="N128" s="27">
        <f t="shared" si="301"/>
        <v>-2.6785635965682619E-3</v>
      </c>
      <c r="O128" s="27">
        <f t="shared" si="301"/>
        <v>9.3708727821528726E-3</v>
      </c>
      <c r="P128" s="27">
        <f t="shared" si="301"/>
        <v>0.38754881069859493</v>
      </c>
      <c r="Q128" s="27">
        <f t="shared" si="302"/>
        <v>0.3969196834807478</v>
      </c>
      <c r="W128" t="str">
        <f t="shared" si="318"/>
        <v>34 Culture, media and sports occupations</v>
      </c>
      <c r="X128" s="27">
        <f t="shared" si="303"/>
        <v>8.5287918000398477E-4</v>
      </c>
      <c r="Y128" s="27">
        <f t="shared" si="303"/>
        <v>0.10269839804618996</v>
      </c>
      <c r="Z128" s="27">
        <f t="shared" si="303"/>
        <v>-0.33407685294147593</v>
      </c>
      <c r="AA128" s="27">
        <f t="shared" si="303"/>
        <v>0.15386948609920137</v>
      </c>
      <c r="AB128" s="27">
        <f t="shared" si="304"/>
        <v>-0.18020736684227456</v>
      </c>
      <c r="AH128" t="str">
        <f t="shared" si="319"/>
        <v>34 Culture, media and sports occupations</v>
      </c>
      <c r="AI128" s="27">
        <f t="shared" si="305"/>
        <v>-3.5526176134013931E-2</v>
      </c>
      <c r="AJ128" s="27">
        <f t="shared" si="305"/>
        <v>5.1247301852026583E-2</v>
      </c>
      <c r="AK128" s="27">
        <f t="shared" si="305"/>
        <v>-3.6095293762403002E-2</v>
      </c>
      <c r="AL128" s="27">
        <f t="shared" si="305"/>
        <v>8.263054861679181E-2</v>
      </c>
      <c r="AM128" s="27">
        <f t="shared" si="306"/>
        <v>4.6535254854388808E-2</v>
      </c>
      <c r="AS128" t="str">
        <f t="shared" si="320"/>
        <v>34 Culture, media and sports occupations</v>
      </c>
      <c r="AT128" s="27">
        <f t="shared" si="307"/>
        <v>-1.6881904094049383E-2</v>
      </c>
      <c r="AU128" s="27">
        <f t="shared" si="307"/>
        <v>1.2426338728009967E-2</v>
      </c>
      <c r="AV128" s="27">
        <f t="shared" si="307"/>
        <v>-6.9342227626115638E-2</v>
      </c>
      <c r="AW128" s="27">
        <f t="shared" si="307"/>
        <v>8.9455511317424463E-3</v>
      </c>
      <c r="AX128" s="27">
        <f t="shared" si="308"/>
        <v>-6.0396676494373192E-2</v>
      </c>
      <c r="BD128" t="str">
        <f t="shared" si="321"/>
        <v>34 Culture, media and sports occupations</v>
      </c>
      <c r="BE128" s="27">
        <f t="shared" si="309"/>
        <v>5.9483171382625488E-2</v>
      </c>
      <c r="BF128" s="27">
        <f t="shared" si="309"/>
        <v>3.0138978293447805E-2</v>
      </c>
      <c r="BG128" s="27">
        <f t="shared" si="309"/>
        <v>-0.16386312272698111</v>
      </c>
      <c r="BH128" s="27">
        <f t="shared" si="309"/>
        <v>9.2700974141395553E-2</v>
      </c>
      <c r="BI128" s="27">
        <f t="shared" si="310"/>
        <v>-7.1162148585585561E-2</v>
      </c>
      <c r="BO128" t="str">
        <f t="shared" si="322"/>
        <v>34 Culture, media and sports occupations</v>
      </c>
      <c r="BP128" s="27">
        <f t="shared" si="311"/>
        <v>-5.3026524518043905E-3</v>
      </c>
      <c r="BQ128" s="27">
        <f t="shared" si="311"/>
        <v>-5.4005653841812218E-2</v>
      </c>
      <c r="BR128" s="27">
        <f t="shared" si="311"/>
        <v>-9.943039976583945E-2</v>
      </c>
      <c r="BS128" s="27">
        <f t="shared" si="311"/>
        <v>-8.888051823846177E-2</v>
      </c>
      <c r="BT128" s="27">
        <f t="shared" si="312"/>
        <v>-0.18831091800430122</v>
      </c>
      <c r="BZ128" t="str">
        <f t="shared" si="323"/>
        <v>34 Culture, media and sports occupations</v>
      </c>
      <c r="CA128" s="68">
        <f t="shared" si="313"/>
        <v>-3.9902685026528939E-2</v>
      </c>
      <c r="CB128" s="68">
        <f t="shared" si="313"/>
        <v>-4.2445077137803211E-3</v>
      </c>
      <c r="CC128" s="68">
        <f t="shared" si="313"/>
        <v>-0.12974194692975435</v>
      </c>
      <c r="CD128" s="68">
        <f t="shared" si="313"/>
        <v>-9.7674177505055346E-2</v>
      </c>
      <c r="CE128" s="68">
        <f t="shared" si="314"/>
        <v>-0.22741612443480969</v>
      </c>
      <c r="CK128" t="str">
        <f t="shared" si="324"/>
        <v>34 Culture, media and sports occupations</v>
      </c>
      <c r="CL128" s="68">
        <f t="shared" si="315"/>
        <v>2.6577690687958899E-3</v>
      </c>
      <c r="CM128" s="68">
        <f t="shared" si="315"/>
        <v>1.6037093916396461E-2</v>
      </c>
      <c r="CN128" s="68">
        <f t="shared" si="315"/>
        <v>-8.3497626984427475E-2</v>
      </c>
      <c r="CO128" s="68">
        <f t="shared" si="315"/>
        <v>-2.5585756875381269E-2</v>
      </c>
      <c r="CP128" s="68">
        <f t="shared" si="316"/>
        <v>-0.10908338385980874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8.7211928808115458E-2</v>
      </c>
      <c r="C129" s="27">
        <f t="shared" si="299"/>
        <v>-2.0670818278113179E-2</v>
      </c>
      <c r="D129" s="27">
        <f t="shared" si="299"/>
        <v>8.1900850204314812E-2</v>
      </c>
      <c r="E129" s="27">
        <f t="shared" si="299"/>
        <v>0.21088636217457496</v>
      </c>
      <c r="F129" s="27">
        <f t="shared" si="300"/>
        <v>0.29278721237888977</v>
      </c>
      <c r="L129" t="str">
        <f t="shared" si="317"/>
        <v>35 Business and public service associate professionals</v>
      </c>
      <c r="M129" s="27">
        <f t="shared" si="301"/>
        <v>0.8216749128564933</v>
      </c>
      <c r="N129" s="27">
        <f t="shared" si="301"/>
        <v>-7.4058457442720105E-2</v>
      </c>
      <c r="O129" s="27">
        <f t="shared" si="301"/>
        <v>0.67644872764422059</v>
      </c>
      <c r="P129" s="27">
        <f t="shared" si="301"/>
        <v>1.6050456857818483</v>
      </c>
      <c r="Q129" s="27">
        <f t="shared" si="302"/>
        <v>2.2814944134260688</v>
      </c>
      <c r="W129" t="str">
        <f t="shared" si="318"/>
        <v>35 Business and public service associate professionals</v>
      </c>
      <c r="X129" s="27">
        <f t="shared" si="303"/>
        <v>6.4588174568900314E-2</v>
      </c>
      <c r="Y129" s="27">
        <f t="shared" si="303"/>
        <v>0.51198919711939173</v>
      </c>
      <c r="Z129" s="27">
        <f t="shared" si="303"/>
        <v>6.7966671631294773E-2</v>
      </c>
      <c r="AA129" s="27">
        <f t="shared" si="303"/>
        <v>0.39134815806052892</v>
      </c>
      <c r="AB129" s="27">
        <f t="shared" si="304"/>
        <v>0.45931482969182369</v>
      </c>
      <c r="AH129" t="str">
        <f t="shared" si="319"/>
        <v>35 Business and public service associate professionals</v>
      </c>
      <c r="AI129" s="27">
        <f t="shared" si="305"/>
        <v>2.5625861560682583E-2</v>
      </c>
      <c r="AJ129" s="27">
        <f t="shared" si="305"/>
        <v>0.20702076623608567</v>
      </c>
      <c r="AK129" s="27">
        <f t="shared" si="305"/>
        <v>3.1000462239782589E-2</v>
      </c>
      <c r="AL129" s="27">
        <f t="shared" si="305"/>
        <v>0.19393548096043589</v>
      </c>
      <c r="AM129" s="27">
        <f t="shared" si="306"/>
        <v>0.22493594320021848</v>
      </c>
      <c r="AS129" t="str">
        <f t="shared" si="320"/>
        <v>35 Business and public service associate professionals</v>
      </c>
      <c r="AT129" s="27">
        <f t="shared" si="307"/>
        <v>-4.0655245673286711E-3</v>
      </c>
      <c r="AU129" s="27">
        <f t="shared" si="307"/>
        <v>0.13585085797743823</v>
      </c>
      <c r="AV129" s="27">
        <f t="shared" si="307"/>
        <v>2.598518405906014E-2</v>
      </c>
      <c r="AW129" s="27">
        <f t="shared" si="307"/>
        <v>0.16992258036288388</v>
      </c>
      <c r="AX129" s="27">
        <f t="shared" si="308"/>
        <v>0.19590776442194402</v>
      </c>
      <c r="BD129" t="str">
        <f t="shared" si="321"/>
        <v>35 Business and public service associate professionals</v>
      </c>
      <c r="BE129" s="27">
        <f t="shared" si="309"/>
        <v>0.49429985917099595</v>
      </c>
      <c r="BF129" s="27">
        <f t="shared" si="309"/>
        <v>3.9854633278086471E-2</v>
      </c>
      <c r="BG129" s="27">
        <f t="shared" si="309"/>
        <v>-3.3517636558926256E-2</v>
      </c>
      <c r="BH129" s="27">
        <f t="shared" si="309"/>
        <v>1.5713629297579246E-2</v>
      </c>
      <c r="BI129" s="27">
        <f t="shared" si="310"/>
        <v>-1.780400726134701E-2</v>
      </c>
      <c r="BO129" t="str">
        <f t="shared" si="322"/>
        <v>35 Business and public service associate professionals</v>
      </c>
      <c r="BP129" s="27">
        <f t="shared" si="311"/>
        <v>0.25571892652335837</v>
      </c>
      <c r="BQ129" s="27">
        <f t="shared" si="311"/>
        <v>-0.24595621586701144</v>
      </c>
      <c r="BR129" s="27">
        <f t="shared" si="311"/>
        <v>-5.7955296225582931E-2</v>
      </c>
      <c r="BS129" s="27">
        <f t="shared" si="311"/>
        <v>-0.41750777661387195</v>
      </c>
      <c r="BT129" s="27">
        <f t="shared" si="312"/>
        <v>-0.47546307283945488</v>
      </c>
      <c r="BZ129" t="str">
        <f t="shared" si="323"/>
        <v>35 Business and public service associate professionals</v>
      </c>
      <c r="CA129" s="68">
        <f t="shared" si="313"/>
        <v>2.6870734141667407E-2</v>
      </c>
      <c r="CB129" s="68">
        <f t="shared" si="313"/>
        <v>-3.3336558834012875E-2</v>
      </c>
      <c r="CC129" s="68">
        <f t="shared" si="313"/>
        <v>-0.33260951576165199</v>
      </c>
      <c r="CD129" s="68">
        <f t="shared" si="313"/>
        <v>-0.53972317451734053</v>
      </c>
      <c r="CE129" s="68">
        <f t="shared" si="314"/>
        <v>-0.87233269027899252</v>
      </c>
      <c r="CK129" t="str">
        <f t="shared" si="324"/>
        <v>35 Business and public service associate professionals</v>
      </c>
      <c r="CL129" s="68">
        <f t="shared" si="315"/>
        <v>-5.9872673923929698E-3</v>
      </c>
      <c r="CM129" s="68">
        <f t="shared" si="315"/>
        <v>9.3325956938340782E-2</v>
      </c>
      <c r="CN129" s="68">
        <f t="shared" si="315"/>
        <v>-0.24162313966687848</v>
      </c>
      <c r="CO129" s="68">
        <f t="shared" si="315"/>
        <v>-5.0755699680280764E-2</v>
      </c>
      <c r="CP129" s="68">
        <f t="shared" si="316"/>
        <v>-0.29237883934715925</v>
      </c>
    </row>
    <row r="130" spans="1:94" x14ac:dyDescent="0.2">
      <c r="A130" t="str">
        <f t="shared" si="298"/>
        <v>41 Administrative occupations</v>
      </c>
      <c r="B130" s="27">
        <f t="shared" si="299"/>
        <v>4.8129021997277227E-2</v>
      </c>
      <c r="C130" s="27">
        <f t="shared" si="299"/>
        <v>1.1102255641369962E-2</v>
      </c>
      <c r="D130" s="27">
        <f t="shared" si="299"/>
        <v>8.1050902428497718E-2</v>
      </c>
      <c r="E130" s="27">
        <f t="shared" si="299"/>
        <v>0.20512283226605871</v>
      </c>
      <c r="F130" s="27">
        <f t="shared" si="300"/>
        <v>0.28617373469455643</v>
      </c>
      <c r="L130" t="str">
        <f t="shared" si="317"/>
        <v>41 Administrative occupations</v>
      </c>
      <c r="M130" s="27">
        <f t="shared" si="301"/>
        <v>0.58114758818866497</v>
      </c>
      <c r="N130" s="27">
        <f t="shared" si="301"/>
        <v>0.15580869261612795</v>
      </c>
      <c r="O130" s="27">
        <f t="shared" si="301"/>
        <v>0.79927856594912505</v>
      </c>
      <c r="P130" s="27">
        <f t="shared" si="301"/>
        <v>1.5644460803477713</v>
      </c>
      <c r="Q130" s="27">
        <f t="shared" si="302"/>
        <v>2.3637246462968964</v>
      </c>
      <c r="W130" t="str">
        <f t="shared" si="318"/>
        <v>41 Administrative occupations</v>
      </c>
      <c r="X130" s="27">
        <f t="shared" si="303"/>
        <v>-0.22552760321213938</v>
      </c>
      <c r="Y130" s="27">
        <f t="shared" si="303"/>
        <v>1.0796704662981904</v>
      </c>
      <c r="Z130" s="27">
        <f t="shared" si="303"/>
        <v>0.98790139550576761</v>
      </c>
      <c r="AA130" s="27">
        <f t="shared" si="303"/>
        <v>1.6625297738066598</v>
      </c>
      <c r="AB130" s="27">
        <f t="shared" si="304"/>
        <v>2.6504311693124274</v>
      </c>
      <c r="AH130" t="str">
        <f t="shared" si="319"/>
        <v>41 Administrative occupations</v>
      </c>
      <c r="AI130" s="27">
        <f t="shared" si="305"/>
        <v>-4.1832422689681348E-2</v>
      </c>
      <c r="AJ130" s="27">
        <f t="shared" si="305"/>
        <v>0.44532071067624823</v>
      </c>
      <c r="AK130" s="27">
        <f t="shared" si="305"/>
        <v>0.26930155965709179</v>
      </c>
      <c r="AL130" s="27">
        <f t="shared" si="305"/>
        <v>0.58339681342437233</v>
      </c>
      <c r="AM130" s="27">
        <f t="shared" si="306"/>
        <v>0.85269837308146412</v>
      </c>
      <c r="AS130" t="str">
        <f t="shared" si="320"/>
        <v>41 Administrative occupations</v>
      </c>
      <c r="AT130" s="27">
        <f t="shared" si="307"/>
        <v>-0.1238065116423932</v>
      </c>
      <c r="AU130" s="27">
        <f t="shared" si="307"/>
        <v>0.40585642026584456</v>
      </c>
      <c r="AV130" s="27">
        <f t="shared" si="307"/>
        <v>0.16942419000936004</v>
      </c>
      <c r="AW130" s="27">
        <f t="shared" si="307"/>
        <v>0.47738028112010511</v>
      </c>
      <c r="AX130" s="27">
        <f t="shared" si="308"/>
        <v>0.64680447112946515</v>
      </c>
      <c r="BD130" t="str">
        <f t="shared" si="321"/>
        <v>41 Administrative occupations</v>
      </c>
      <c r="BE130" s="27">
        <f t="shared" si="309"/>
        <v>0.2010357108787284</v>
      </c>
      <c r="BF130" s="27">
        <f t="shared" si="309"/>
        <v>5.8628618198704352E-2</v>
      </c>
      <c r="BG130" s="27">
        <f t="shared" si="309"/>
        <v>0.17612771360780854</v>
      </c>
      <c r="BH130" s="27">
        <f t="shared" si="309"/>
        <v>-0.50730172430398746</v>
      </c>
      <c r="BI130" s="27">
        <f t="shared" si="310"/>
        <v>-0.33117401069617891</v>
      </c>
      <c r="BO130" t="str">
        <f t="shared" si="322"/>
        <v>41 Administrative occupations</v>
      </c>
      <c r="BP130" s="27">
        <f t="shared" si="311"/>
        <v>-0.12526293772634922</v>
      </c>
      <c r="BQ130" s="27">
        <f t="shared" si="311"/>
        <v>-0.73069797419718263</v>
      </c>
      <c r="BR130" s="27">
        <f t="shared" si="311"/>
        <v>0.13756330608629508</v>
      </c>
      <c r="BS130" s="27">
        <f t="shared" si="311"/>
        <v>-1.8752187603781723</v>
      </c>
      <c r="BT130" s="27">
        <f t="shared" si="312"/>
        <v>-1.7376554542918772</v>
      </c>
      <c r="BZ130" t="str">
        <f t="shared" si="323"/>
        <v>41 Administrative occupations</v>
      </c>
      <c r="CA130" s="68">
        <f t="shared" si="313"/>
        <v>-0.56051783264239541</v>
      </c>
      <c r="CB130" s="68">
        <f t="shared" si="313"/>
        <v>-0.35723437068761399</v>
      </c>
      <c r="CC130" s="68">
        <f t="shared" si="313"/>
        <v>-0.80400982345833727</v>
      </c>
      <c r="CD130" s="68">
        <f t="shared" si="313"/>
        <v>-1.7430929792812992</v>
      </c>
      <c r="CE130" s="68">
        <f t="shared" si="314"/>
        <v>-2.5471028027396363</v>
      </c>
      <c r="CK130" t="str">
        <f t="shared" si="324"/>
        <v>41 Administrative occupations</v>
      </c>
      <c r="CL130" s="68">
        <f t="shared" si="315"/>
        <v>-0.33166820192519664</v>
      </c>
      <c r="CM130" s="68">
        <f t="shared" si="315"/>
        <v>0.14932261195832375</v>
      </c>
      <c r="CN130" s="68">
        <f t="shared" si="315"/>
        <v>-0.43372565793297557</v>
      </c>
      <c r="CO130" s="68">
        <f t="shared" si="315"/>
        <v>-0.2945257504216342</v>
      </c>
      <c r="CP130" s="68">
        <f t="shared" si="316"/>
        <v>-0.72825140835460977</v>
      </c>
    </row>
    <row r="131" spans="1:94" x14ac:dyDescent="0.2">
      <c r="A131" t="str">
        <f t="shared" si="298"/>
        <v>42 Secretarial and related occupations</v>
      </c>
      <c r="B131" s="27">
        <f t="shared" si="299"/>
        <v>2.1674068257611246E-3</v>
      </c>
      <c r="C131" s="27">
        <f t="shared" si="299"/>
        <v>2.633682621309013E-3</v>
      </c>
      <c r="D131" s="27">
        <f t="shared" si="299"/>
        <v>9.315736565332345E-3</v>
      </c>
      <c r="E131" s="27">
        <f t="shared" si="299"/>
        <v>2.1446951145325591E-2</v>
      </c>
      <c r="F131" s="27">
        <f t="shared" si="300"/>
        <v>3.0762687710657936E-2</v>
      </c>
      <c r="L131" t="str">
        <f t="shared" si="317"/>
        <v>42 Secretarial and related occupations</v>
      </c>
      <c r="M131" s="27">
        <f t="shared" si="301"/>
        <v>6.3245583176552794E-2</v>
      </c>
      <c r="N131" s="27">
        <f t="shared" si="301"/>
        <v>4.1812717306148883E-2</v>
      </c>
      <c r="O131" s="27">
        <f t="shared" si="301"/>
        <v>9.9378038959389403E-2</v>
      </c>
      <c r="P131" s="27">
        <f t="shared" si="301"/>
        <v>-3.4272160399593798E-3</v>
      </c>
      <c r="Q131" s="27">
        <f t="shared" si="302"/>
        <v>9.5950822919430023E-2</v>
      </c>
      <c r="W131" t="str">
        <f t="shared" si="318"/>
        <v>42 Secretarial and related occupations</v>
      </c>
      <c r="X131" s="27">
        <f t="shared" si="303"/>
        <v>-7.297909309271744E-2</v>
      </c>
      <c r="Y131" s="27">
        <f t="shared" si="303"/>
        <v>0.18122300294278726</v>
      </c>
      <c r="Z131" s="27">
        <f t="shared" si="303"/>
        <v>0.22474984855910152</v>
      </c>
      <c r="AA131" s="27">
        <f t="shared" si="303"/>
        <v>0.39684662816895933</v>
      </c>
      <c r="AB131" s="27">
        <f t="shared" si="304"/>
        <v>0.62159647672806084</v>
      </c>
      <c r="AH131" t="str">
        <f t="shared" si="319"/>
        <v>42 Secretarial and related occupations</v>
      </c>
      <c r="AI131" s="27">
        <f t="shared" si="305"/>
        <v>-3.9813317226736589E-2</v>
      </c>
      <c r="AJ131" s="27">
        <f t="shared" si="305"/>
        <v>9.8215254955778319E-2</v>
      </c>
      <c r="AK131" s="27">
        <f t="shared" si="305"/>
        <v>2.2188487279587721E-2</v>
      </c>
      <c r="AL131" s="27">
        <f t="shared" si="305"/>
        <v>-1.2926868831897309E-3</v>
      </c>
      <c r="AM131" s="27">
        <f t="shared" si="306"/>
        <v>2.089580039639799E-2</v>
      </c>
      <c r="AS131" t="str">
        <f t="shared" si="320"/>
        <v>42 Secretarial and related occupations</v>
      </c>
      <c r="AT131" s="27">
        <f t="shared" si="307"/>
        <v>-6.6479525015240681E-2</v>
      </c>
      <c r="AU131" s="27">
        <f t="shared" si="307"/>
        <v>7.5821084904886538E-2</v>
      </c>
      <c r="AV131" s="27">
        <f t="shared" si="307"/>
        <v>1.0444597646172338E-2</v>
      </c>
      <c r="AW131" s="27">
        <f t="shared" si="307"/>
        <v>8.1121505306878117E-3</v>
      </c>
      <c r="AX131" s="27">
        <f t="shared" si="308"/>
        <v>1.8556748176860149E-2</v>
      </c>
      <c r="BD131" t="str">
        <f t="shared" si="321"/>
        <v>42 Secretarial and related occupations</v>
      </c>
      <c r="BE131" s="27">
        <f t="shared" si="309"/>
        <v>-7.1945400381947966E-2</v>
      </c>
      <c r="BF131" s="27">
        <f t="shared" si="309"/>
        <v>-0.10248233380500427</v>
      </c>
      <c r="BG131" s="27">
        <f t="shared" si="309"/>
        <v>-4.4680380690605315E-2</v>
      </c>
      <c r="BH131" s="27">
        <f t="shared" si="309"/>
        <v>-0.8287660330000145</v>
      </c>
      <c r="BI131" s="27">
        <f t="shared" si="310"/>
        <v>-0.87344641369061982</v>
      </c>
      <c r="BO131" t="str">
        <f t="shared" si="322"/>
        <v>42 Secretarial and related occupations</v>
      </c>
      <c r="BP131" s="27">
        <f t="shared" si="311"/>
        <v>-0.32360384547205001</v>
      </c>
      <c r="BQ131" s="27">
        <f t="shared" si="311"/>
        <v>-0.29567811103484187</v>
      </c>
      <c r="BR131" s="27">
        <f t="shared" si="311"/>
        <v>-0.36254388888913303</v>
      </c>
      <c r="BS131" s="27">
        <f t="shared" si="311"/>
        <v>-0.81220289733544537</v>
      </c>
      <c r="BT131" s="27">
        <f t="shared" si="312"/>
        <v>-1.1747467862245784</v>
      </c>
      <c r="BZ131" t="str">
        <f t="shared" si="323"/>
        <v>42 Secretarial and related occupations</v>
      </c>
      <c r="CA131" s="68">
        <f t="shared" si="313"/>
        <v>-0.15573088836067583</v>
      </c>
      <c r="CB131" s="68">
        <f t="shared" si="313"/>
        <v>-0.25137514247552462</v>
      </c>
      <c r="CC131" s="68">
        <f t="shared" si="313"/>
        <v>-0.31631360971488776</v>
      </c>
      <c r="CD131" s="68">
        <f t="shared" si="313"/>
        <v>-0.74467029705920784</v>
      </c>
      <c r="CE131" s="68">
        <f t="shared" si="314"/>
        <v>-1.0609839067740956</v>
      </c>
      <c r="CK131" t="str">
        <f t="shared" si="324"/>
        <v>42 Secretarial and related occupations</v>
      </c>
      <c r="CL131" s="68">
        <f t="shared" si="315"/>
        <v>-7.9109349180068789E-2</v>
      </c>
      <c r="CM131" s="68">
        <f t="shared" si="315"/>
        <v>6.7612276501241075E-2</v>
      </c>
      <c r="CN131" s="68">
        <f t="shared" si="315"/>
        <v>-9.251353806346041E-2</v>
      </c>
      <c r="CO131" s="68">
        <f t="shared" si="315"/>
        <v>-8.2993237487134719E-2</v>
      </c>
      <c r="CP131" s="68">
        <f t="shared" si="316"/>
        <v>-0.17550677555059513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9.313401045575289E-3</v>
      </c>
      <c r="C132" s="27">
        <f t="shared" si="299"/>
        <v>-2.5503137458396247E-3</v>
      </c>
      <c r="D132" s="27">
        <f t="shared" si="299"/>
        <v>3.7168276688682861E-3</v>
      </c>
      <c r="E132" s="27">
        <f t="shared" si="299"/>
        <v>1.0870667352282301E-2</v>
      </c>
      <c r="F132" s="27">
        <f t="shared" si="300"/>
        <v>1.4587495021150587E-2</v>
      </c>
      <c r="L132" t="str">
        <f t="shared" si="317"/>
        <v>51 Skilled agricultural and related trades</v>
      </c>
      <c r="M132" s="27">
        <f t="shared" si="301"/>
        <v>-8.3312522915036935E-3</v>
      </c>
      <c r="N132" s="27">
        <f t="shared" si="301"/>
        <v>-1.7427500619329794E-2</v>
      </c>
      <c r="O132" s="27">
        <f t="shared" si="301"/>
        <v>1.5268566221584665E-2</v>
      </c>
      <c r="P132" s="27">
        <f t="shared" si="301"/>
        <v>5.4611395075793365E-2</v>
      </c>
      <c r="Q132" s="27">
        <f t="shared" si="302"/>
        <v>6.9879961297378029E-2</v>
      </c>
      <c r="W132" t="str">
        <f t="shared" si="318"/>
        <v>51 Skilled agricultural and related trades</v>
      </c>
      <c r="X132" s="27">
        <f t="shared" si="303"/>
        <v>-8.8421856783161279E-2</v>
      </c>
      <c r="Y132" s="27">
        <f t="shared" si="303"/>
        <v>-2.6231222665394571E-2</v>
      </c>
      <c r="Z132" s="27">
        <f t="shared" si="303"/>
        <v>0.12796232863274115</v>
      </c>
      <c r="AA132" s="27">
        <f t="shared" si="303"/>
        <v>0.35368952622503946</v>
      </c>
      <c r="AB132" s="27">
        <f t="shared" si="304"/>
        <v>0.48165185485778061</v>
      </c>
      <c r="AH132" t="str">
        <f t="shared" si="319"/>
        <v>51 Skilled agricultural and related trades</v>
      </c>
      <c r="AI132" s="27">
        <f t="shared" si="305"/>
        <v>-3.435625477508214E-2</v>
      </c>
      <c r="AJ132" s="27">
        <f t="shared" si="305"/>
        <v>-1.5905439185703807E-2</v>
      </c>
      <c r="AK132" s="27">
        <f t="shared" si="305"/>
        <v>4.0970399166950389E-2</v>
      </c>
      <c r="AL132" s="27">
        <f t="shared" si="305"/>
        <v>9.8425224768641628E-2</v>
      </c>
      <c r="AM132" s="27">
        <f t="shared" si="306"/>
        <v>0.13939562393559202</v>
      </c>
      <c r="AS132" t="str">
        <f t="shared" si="320"/>
        <v>51 Skilled agricultural and related trades</v>
      </c>
      <c r="AT132" s="27">
        <f t="shared" si="307"/>
        <v>-0.14550430639296896</v>
      </c>
      <c r="AU132" s="27">
        <f t="shared" si="307"/>
        <v>-0.10816019583183567</v>
      </c>
      <c r="AV132" s="27">
        <f t="shared" si="307"/>
        <v>5.8540941880205977E-2</v>
      </c>
      <c r="AW132" s="27">
        <f t="shared" si="307"/>
        <v>0.18703194448040006</v>
      </c>
      <c r="AX132" s="27">
        <f t="shared" si="308"/>
        <v>0.24557288636060604</v>
      </c>
      <c r="BD132" t="str">
        <f t="shared" si="321"/>
        <v>51 Skilled agricultural and related trades</v>
      </c>
      <c r="BE132" s="27">
        <f t="shared" si="309"/>
        <v>-6.0470414007343765E-2</v>
      </c>
      <c r="BF132" s="27">
        <f t="shared" si="309"/>
        <v>-0.2813788188440014</v>
      </c>
      <c r="BG132" s="27">
        <f t="shared" si="309"/>
        <v>1.5451805539646313E-2</v>
      </c>
      <c r="BH132" s="27">
        <f t="shared" si="309"/>
        <v>1.4336437178475547E-2</v>
      </c>
      <c r="BI132" s="27">
        <f t="shared" si="310"/>
        <v>2.978824271812186E-2</v>
      </c>
      <c r="BO132" t="str">
        <f t="shared" si="322"/>
        <v>51 Skilled agricultural and related trades</v>
      </c>
      <c r="BP132" s="27">
        <f t="shared" si="311"/>
        <v>-1.9641724911918734E-2</v>
      </c>
      <c r="BQ132" s="27">
        <f t="shared" si="311"/>
        <v>-0.5654120302403689</v>
      </c>
      <c r="BR132" s="27">
        <f t="shared" si="311"/>
        <v>6.9207440363291184E-2</v>
      </c>
      <c r="BS132" s="27">
        <f t="shared" si="311"/>
        <v>-0.13072640061247731</v>
      </c>
      <c r="BT132" s="27">
        <f t="shared" si="312"/>
        <v>-6.1518960249186128E-2</v>
      </c>
      <c r="BZ132" t="str">
        <f t="shared" si="323"/>
        <v>51 Skilled agricultural and related trades</v>
      </c>
      <c r="CA132" s="68">
        <f t="shared" si="313"/>
        <v>-0.3265370508270955</v>
      </c>
      <c r="CB132" s="68">
        <f t="shared" si="313"/>
        <v>-0.12531679631247261</v>
      </c>
      <c r="CC132" s="68">
        <f t="shared" si="313"/>
        <v>-8.4799740473306962E-2</v>
      </c>
      <c r="CD132" s="68">
        <f t="shared" si="313"/>
        <v>-7.1239660349183831E-2</v>
      </c>
      <c r="CE132" s="68">
        <f t="shared" si="314"/>
        <v>-0.15603940082249079</v>
      </c>
      <c r="CK132" t="str">
        <f t="shared" si="324"/>
        <v>51 Skilled agricultural and related trades</v>
      </c>
      <c r="CL132" s="68">
        <f t="shared" si="315"/>
        <v>-0.44453683394457388</v>
      </c>
      <c r="CM132" s="68">
        <f t="shared" si="315"/>
        <v>-0.30006367125784328</v>
      </c>
      <c r="CN132" s="68">
        <f t="shared" si="315"/>
        <v>-0.38586236803052709</v>
      </c>
      <c r="CO132" s="68">
        <f t="shared" si="315"/>
        <v>-0.4801784152218847</v>
      </c>
      <c r="CP132" s="68">
        <f t="shared" si="316"/>
        <v>-0.86604078325241174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7.2729005585682287E-4</v>
      </c>
      <c r="C133" s="27">
        <f t="shared" si="299"/>
        <v>-2.9055443908787516E-3</v>
      </c>
      <c r="D133" s="27">
        <f t="shared" si="299"/>
        <v>1.8341057140661794E-3</v>
      </c>
      <c r="E133" s="27">
        <f t="shared" si="299"/>
        <v>4.046861972311586E-3</v>
      </c>
      <c r="F133" s="27">
        <f t="shared" si="300"/>
        <v>5.8809676863777654E-3</v>
      </c>
      <c r="L133" t="str">
        <f t="shared" si="317"/>
        <v>52 Skilled metal, electrical and electronic trades</v>
      </c>
      <c r="M133" s="27">
        <f t="shared" si="301"/>
        <v>9.2688238244355958E-2</v>
      </c>
      <c r="N133" s="27">
        <f t="shared" si="301"/>
        <v>-9.4396452796881136E-2</v>
      </c>
      <c r="O133" s="27">
        <f t="shared" si="301"/>
        <v>0.14854431573932336</v>
      </c>
      <c r="P133" s="27">
        <f t="shared" si="301"/>
        <v>0.25442587671989714</v>
      </c>
      <c r="Q133" s="27">
        <f t="shared" si="302"/>
        <v>0.4029701924592205</v>
      </c>
      <c r="W133" t="str">
        <f t="shared" si="318"/>
        <v>52 Skilled metal, electrical and electronic trades</v>
      </c>
      <c r="X133" s="27">
        <f t="shared" si="303"/>
        <v>1.371991247902915E-2</v>
      </c>
      <c r="Y133" s="27">
        <f t="shared" si="303"/>
        <v>-0.15889780165051093</v>
      </c>
      <c r="Z133" s="27">
        <f t="shared" si="303"/>
        <v>0.12578006341767789</v>
      </c>
      <c r="AA133" s="27">
        <f t="shared" si="303"/>
        <v>0.18092374456291205</v>
      </c>
      <c r="AB133" s="27">
        <f t="shared" si="304"/>
        <v>0.30670380798058994</v>
      </c>
      <c r="AH133" t="str">
        <f t="shared" si="319"/>
        <v>52 Skilled metal, electrical and electronic trades</v>
      </c>
      <c r="AI133" s="27">
        <f t="shared" si="305"/>
        <v>-1.8879892061215708E-2</v>
      </c>
      <c r="AJ133" s="27">
        <f t="shared" si="305"/>
        <v>-5.013405009672145E-2</v>
      </c>
      <c r="AK133" s="27">
        <f t="shared" si="305"/>
        <v>3.2100353727176234E-2</v>
      </c>
      <c r="AL133" s="27">
        <f t="shared" si="305"/>
        <v>7.0658802641802299E-2</v>
      </c>
      <c r="AM133" s="27">
        <f t="shared" si="306"/>
        <v>0.10275915636897853</v>
      </c>
      <c r="AS133" t="str">
        <f t="shared" si="320"/>
        <v>52 Skilled metal, electrical and electronic trades</v>
      </c>
      <c r="AT133" s="27">
        <f t="shared" si="307"/>
        <v>-4.5405106358858971E-2</v>
      </c>
      <c r="AU133" s="27">
        <f t="shared" si="307"/>
        <v>-0.15282619338924297</v>
      </c>
      <c r="AV133" s="27">
        <f t="shared" si="307"/>
        <v>5.1315976397357632E-2</v>
      </c>
      <c r="AW133" s="27">
        <f t="shared" si="307"/>
        <v>0.16222220133601439</v>
      </c>
      <c r="AX133" s="27">
        <f t="shared" si="308"/>
        <v>0.21353817773337203</v>
      </c>
      <c r="BD133" t="str">
        <f t="shared" si="321"/>
        <v>52 Skilled metal, electrical and electronic trades</v>
      </c>
      <c r="BE133" s="27">
        <f t="shared" si="309"/>
        <v>1.0170296676317445</v>
      </c>
      <c r="BF133" s="27">
        <f t="shared" si="309"/>
        <v>-1.1671639439046331</v>
      </c>
      <c r="BG133" s="27">
        <f t="shared" si="309"/>
        <v>4.9597165329108961E-2</v>
      </c>
      <c r="BH133" s="27">
        <f t="shared" si="309"/>
        <v>-0.13844401427773523</v>
      </c>
      <c r="BI133" s="27">
        <f t="shared" si="310"/>
        <v>-8.8846848948626267E-2</v>
      </c>
      <c r="BO133" t="str">
        <f t="shared" si="322"/>
        <v>52 Skilled metal, electrical and electronic trades</v>
      </c>
      <c r="BP133" s="27">
        <f t="shared" si="311"/>
        <v>0.45516944921884761</v>
      </c>
      <c r="BQ133" s="27">
        <f t="shared" si="311"/>
        <v>-0.87908538582082318</v>
      </c>
      <c r="BR133" s="27">
        <f t="shared" si="311"/>
        <v>6.1668479775464302E-2</v>
      </c>
      <c r="BS133" s="27">
        <f t="shared" si="311"/>
        <v>-0.44772612002742429</v>
      </c>
      <c r="BT133" s="27">
        <f t="shared" si="312"/>
        <v>-0.38605764025195999</v>
      </c>
      <c r="BZ133" t="str">
        <f t="shared" si="323"/>
        <v>52 Skilled metal, electrical and electronic trades</v>
      </c>
      <c r="CA133" s="68">
        <f t="shared" si="313"/>
        <v>-0.1126613569955528</v>
      </c>
      <c r="CB133" s="68">
        <f t="shared" si="313"/>
        <v>-0.23992213668990026</v>
      </c>
      <c r="CC133" s="68">
        <f t="shared" si="313"/>
        <v>-0.32468729798414842</v>
      </c>
      <c r="CD133" s="68">
        <f t="shared" si="313"/>
        <v>-0.6815078402235073</v>
      </c>
      <c r="CE133" s="68">
        <f t="shared" si="314"/>
        <v>-1.0061951382076557</v>
      </c>
      <c r="CK133" t="str">
        <f t="shared" si="324"/>
        <v>52 Skilled metal, electrical and electronic trades</v>
      </c>
      <c r="CL133" s="68">
        <f t="shared" si="315"/>
        <v>-0.10665567035824508</v>
      </c>
      <c r="CM133" s="68">
        <f t="shared" si="315"/>
        <v>-0.2327482357486711</v>
      </c>
      <c r="CN133" s="68">
        <f t="shared" si="315"/>
        <v>-0.36974053251950489</v>
      </c>
      <c r="CO133" s="68">
        <f t="shared" si="315"/>
        <v>-0.23142468722820891</v>
      </c>
      <c r="CP133" s="68">
        <f t="shared" si="316"/>
        <v>-0.60116521974771375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-3.8685153974342672E-4</v>
      </c>
      <c r="C134" s="27">
        <f t="shared" si="299"/>
        <v>-1.5646754528022095E-3</v>
      </c>
      <c r="D134" s="27">
        <f t="shared" si="299"/>
        <v>1.3015174318527969E-3</v>
      </c>
      <c r="E134" s="27">
        <f t="shared" si="299"/>
        <v>3.1224745375954543E-4</v>
      </c>
      <c r="F134" s="27">
        <f t="shared" si="300"/>
        <v>1.6137648856123423E-3</v>
      </c>
      <c r="L134" t="str">
        <f t="shared" si="317"/>
        <v>53 Skilled construction and building trades</v>
      </c>
      <c r="M134" s="27">
        <f t="shared" si="301"/>
        <v>5.0321598980224438E-2</v>
      </c>
      <c r="N134" s="27">
        <f t="shared" si="301"/>
        <v>-4.39045346427758E-2</v>
      </c>
      <c r="O134" s="27">
        <f t="shared" si="301"/>
        <v>3.7376864407748539E-2</v>
      </c>
      <c r="P134" s="27">
        <f t="shared" si="301"/>
        <v>6.2226881661180594E-2</v>
      </c>
      <c r="Q134" s="27">
        <f t="shared" si="302"/>
        <v>9.9603746068929133E-2</v>
      </c>
      <c r="W134" t="str">
        <f t="shared" si="318"/>
        <v>53 Skilled construction and building trades</v>
      </c>
      <c r="X134" s="27">
        <f t="shared" si="303"/>
        <v>1.0497476103005776E-3</v>
      </c>
      <c r="Y134" s="27">
        <f t="shared" si="303"/>
        <v>-8.7393268257934309E-2</v>
      </c>
      <c r="Z134" s="27">
        <f t="shared" si="303"/>
        <v>5.4838513148349588E-2</v>
      </c>
      <c r="AA134" s="27">
        <f t="shared" si="303"/>
        <v>4.6976667323414378E-2</v>
      </c>
      <c r="AB134" s="27">
        <f t="shared" si="304"/>
        <v>0.10181518047176397</v>
      </c>
      <c r="AH134" t="str">
        <f t="shared" si="319"/>
        <v>53 Skilled construction and building trades</v>
      </c>
      <c r="AI134" s="27">
        <f t="shared" si="305"/>
        <v>6.2465397233247039E-2</v>
      </c>
      <c r="AJ134" s="27">
        <f t="shared" si="305"/>
        <v>-3.7629743962355799E-2</v>
      </c>
      <c r="AK134" s="27">
        <f t="shared" si="305"/>
        <v>4.217791466458426E-2</v>
      </c>
      <c r="AL134" s="27">
        <f t="shared" si="305"/>
        <v>5.3616963786483507E-2</v>
      </c>
      <c r="AM134" s="27">
        <f t="shared" si="306"/>
        <v>9.5794878451067766E-2</v>
      </c>
      <c r="AS134" t="str">
        <f t="shared" si="320"/>
        <v>53 Skilled construction and building trades</v>
      </c>
      <c r="AT134" s="27">
        <f t="shared" si="307"/>
        <v>8.0595105510518961E-2</v>
      </c>
      <c r="AU134" s="27">
        <f t="shared" si="307"/>
        <v>-6.8670344752501222E-2</v>
      </c>
      <c r="AV134" s="27">
        <f t="shared" si="307"/>
        <v>4.8509383772983861E-2</v>
      </c>
      <c r="AW134" s="27">
        <f t="shared" si="307"/>
        <v>2.0064561025694372E-2</v>
      </c>
      <c r="AX134" s="27">
        <f t="shared" si="308"/>
        <v>6.8573944798678232E-2</v>
      </c>
      <c r="BD134" t="str">
        <f t="shared" si="321"/>
        <v>53 Skilled construction and building trades</v>
      </c>
      <c r="BE134" s="27">
        <f t="shared" si="309"/>
        <v>1.222039446377051</v>
      </c>
      <c r="BF134" s="27">
        <f t="shared" si="309"/>
        <v>-0.92388197607661304</v>
      </c>
      <c r="BG134" s="27">
        <f t="shared" si="309"/>
        <v>-2.2794537260995007E-2</v>
      </c>
      <c r="BH134" s="27">
        <f t="shared" si="309"/>
        <v>-0.43275358552786569</v>
      </c>
      <c r="BI134" s="27">
        <f t="shared" si="310"/>
        <v>-0.4555481227888607</v>
      </c>
      <c r="BO134" t="str">
        <f t="shared" si="322"/>
        <v>53 Skilled construction and building trades</v>
      </c>
      <c r="BP134" s="27">
        <f t="shared" si="311"/>
        <v>1.5066518281696282</v>
      </c>
      <c r="BQ134" s="27">
        <f t="shared" si="311"/>
        <v>-1.1001403247595851</v>
      </c>
      <c r="BR134" s="27">
        <f t="shared" si="311"/>
        <v>0.41471874582698121</v>
      </c>
      <c r="BS134" s="27">
        <f t="shared" si="311"/>
        <v>-0.2653409039231045</v>
      </c>
      <c r="BT134" s="27">
        <f t="shared" si="312"/>
        <v>0.14937784190387671</v>
      </c>
      <c r="BZ134" t="str">
        <f t="shared" si="323"/>
        <v>53 Skilled construction and building trades</v>
      </c>
      <c r="CA134" s="68">
        <f t="shared" si="313"/>
        <v>0.22716662852693759</v>
      </c>
      <c r="CB134" s="68">
        <f t="shared" si="313"/>
        <v>-0.30826162851393191</v>
      </c>
      <c r="CC134" s="68">
        <f t="shared" si="313"/>
        <v>-0.28895000734928189</v>
      </c>
      <c r="CD134" s="68">
        <f t="shared" si="313"/>
        <v>-0.50602135496823908</v>
      </c>
      <c r="CE134" s="68">
        <f t="shared" si="314"/>
        <v>-0.79497136231752097</v>
      </c>
      <c r="CK134" t="str">
        <f t="shared" si="324"/>
        <v>53 Skilled construction and building trades</v>
      </c>
      <c r="CL134" s="68">
        <f t="shared" si="315"/>
        <v>0.215414129613404</v>
      </c>
      <c r="CM134" s="68">
        <f t="shared" si="315"/>
        <v>-0.34360767625032662</v>
      </c>
      <c r="CN134" s="68">
        <f t="shared" si="315"/>
        <v>-0.72067371463702312</v>
      </c>
      <c r="CO134" s="68">
        <f t="shared" si="315"/>
        <v>-0.60450393220989129</v>
      </c>
      <c r="CP134" s="68">
        <f t="shared" si="316"/>
        <v>-1.3251776468469145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1.3049377304776531E-3</v>
      </c>
      <c r="C135" s="27">
        <f t="shared" si="299"/>
        <v>-1.7577717889645933E-3</v>
      </c>
      <c r="D135" s="27">
        <f t="shared" si="299"/>
        <v>7.7419064459937348E-3</v>
      </c>
      <c r="E135" s="27">
        <f t="shared" si="299"/>
        <v>1.1170281736893214E-2</v>
      </c>
      <c r="F135" s="27">
        <f t="shared" si="300"/>
        <v>1.8912188182886949E-2</v>
      </c>
      <c r="L135" t="str">
        <f t="shared" si="317"/>
        <v>54 Textiles, printing and other skilled trades</v>
      </c>
      <c r="M135" s="27">
        <f t="shared" si="301"/>
        <v>4.5430361670443342E-2</v>
      </c>
      <c r="N135" s="27">
        <f t="shared" si="301"/>
        <v>1.7668464433745257E-2</v>
      </c>
      <c r="O135" s="27">
        <f t="shared" si="301"/>
        <v>6.7848385593663713E-2</v>
      </c>
      <c r="P135" s="27">
        <f t="shared" si="301"/>
        <v>0.21201309219329539</v>
      </c>
      <c r="Q135" s="27">
        <f t="shared" si="302"/>
        <v>0.27986147778695913</v>
      </c>
      <c r="W135" t="str">
        <f t="shared" si="318"/>
        <v>54 Textiles, printing and other skilled trades</v>
      </c>
      <c r="X135" s="27">
        <f t="shared" si="303"/>
        <v>-5.4218670053877038E-2</v>
      </c>
      <c r="Y135" s="27">
        <f t="shared" si="303"/>
        <v>5.3492119030544349E-2</v>
      </c>
      <c r="Z135" s="27">
        <f t="shared" si="303"/>
        <v>0.1014406275584962</v>
      </c>
      <c r="AA135" s="27">
        <f t="shared" si="303"/>
        <v>0.18198768886385386</v>
      </c>
      <c r="AB135" s="27">
        <f t="shared" si="304"/>
        <v>0.28342831642235006</v>
      </c>
      <c r="AH135" t="str">
        <f t="shared" si="319"/>
        <v>54 Textiles, printing and other skilled trades</v>
      </c>
      <c r="AI135" s="27">
        <f t="shared" si="305"/>
        <v>-3.4526509402737465E-2</v>
      </c>
      <c r="AJ135" s="27">
        <f t="shared" si="305"/>
        <v>3.8759438441941213E-2</v>
      </c>
      <c r="AK135" s="27">
        <f t="shared" si="305"/>
        <v>2.0589198888222582E-2</v>
      </c>
      <c r="AL135" s="27">
        <f t="shared" si="305"/>
        <v>7.3971316164060219E-2</v>
      </c>
      <c r="AM135" s="27">
        <f t="shared" si="306"/>
        <v>9.4560515052282801E-2</v>
      </c>
      <c r="AS135" t="str">
        <f t="shared" si="320"/>
        <v>54 Textiles, printing and other skilled trades</v>
      </c>
      <c r="AT135" s="27">
        <f t="shared" si="307"/>
        <v>-3.9249616234782569E-2</v>
      </c>
      <c r="AU135" s="27">
        <f t="shared" si="307"/>
        <v>3.3605982163905757E-2</v>
      </c>
      <c r="AV135" s="27">
        <f t="shared" si="307"/>
        <v>2.015849298811595E-2</v>
      </c>
      <c r="AW135" s="27">
        <f t="shared" si="307"/>
        <v>5.0384252832942455E-2</v>
      </c>
      <c r="AX135" s="27">
        <f t="shared" si="308"/>
        <v>7.0542745821058406E-2</v>
      </c>
      <c r="BD135" t="str">
        <f t="shared" si="321"/>
        <v>54 Textiles, printing and other skilled trades</v>
      </c>
      <c r="BE135" s="27">
        <f t="shared" si="309"/>
        <v>1.6625027807097847E-2</v>
      </c>
      <c r="BF135" s="27">
        <f t="shared" si="309"/>
        <v>-3.6621214079250342E-2</v>
      </c>
      <c r="BG135" s="27">
        <f t="shared" si="309"/>
        <v>0.22543365484523314</v>
      </c>
      <c r="BH135" s="27">
        <f t="shared" si="309"/>
        <v>7.6159742672073705E-2</v>
      </c>
      <c r="BI135" s="27">
        <f t="shared" si="310"/>
        <v>0.30159339751730685</v>
      </c>
      <c r="BO135" t="str">
        <f t="shared" si="322"/>
        <v>54 Textiles, printing and other skilled trades</v>
      </c>
      <c r="BP135" s="27">
        <f t="shared" si="311"/>
        <v>-0.17749958861699011</v>
      </c>
      <c r="BQ135" s="27">
        <f t="shared" si="311"/>
        <v>-6.3361972200143724E-2</v>
      </c>
      <c r="BR135" s="27">
        <f t="shared" si="311"/>
        <v>0.11235232049126576</v>
      </c>
      <c r="BS135" s="27">
        <f t="shared" si="311"/>
        <v>7.8111763313625238E-2</v>
      </c>
      <c r="BT135" s="27">
        <f t="shared" si="312"/>
        <v>0.19046408380489099</v>
      </c>
      <c r="BZ135" t="str">
        <f t="shared" si="323"/>
        <v>54 Textiles, printing and other skilled trades</v>
      </c>
      <c r="CA135" s="68">
        <f t="shared" si="313"/>
        <v>-0.20392098440754314</v>
      </c>
      <c r="CB135" s="68">
        <f t="shared" si="313"/>
        <v>7.3376507887057407E-4</v>
      </c>
      <c r="CC135" s="68">
        <f t="shared" si="313"/>
        <v>-3.2014369471767834E-2</v>
      </c>
      <c r="CD135" s="68">
        <f t="shared" si="313"/>
        <v>-0.42001206010305181</v>
      </c>
      <c r="CE135" s="68">
        <f t="shared" si="314"/>
        <v>-0.45202642957481964</v>
      </c>
      <c r="CK135" t="str">
        <f t="shared" si="324"/>
        <v>54 Textiles, printing and other skilled trades</v>
      </c>
      <c r="CL135" s="68">
        <f t="shared" si="315"/>
        <v>-0.24408744481818823</v>
      </c>
      <c r="CM135" s="68">
        <f t="shared" si="315"/>
        <v>6.298616395355916E-2</v>
      </c>
      <c r="CN135" s="68">
        <f t="shared" si="315"/>
        <v>-0.38384631179208439</v>
      </c>
      <c r="CO135" s="68">
        <f t="shared" si="315"/>
        <v>-0.14739921925951477</v>
      </c>
      <c r="CP135" s="68">
        <f t="shared" si="316"/>
        <v>-0.53124553105159911</v>
      </c>
    </row>
    <row r="136" spans="1:94" x14ac:dyDescent="0.2">
      <c r="A136" t="str">
        <f t="shared" si="298"/>
        <v>61 Caring personal service occupations</v>
      </c>
      <c r="B136" s="27">
        <f t="shared" si="299"/>
        <v>5.0818055832485432E-3</v>
      </c>
      <c r="C136" s="27">
        <f t="shared" si="299"/>
        <v>7.2764035439262104E-5</v>
      </c>
      <c r="D136" s="27">
        <f t="shared" si="299"/>
        <v>6.4651786835288882E-3</v>
      </c>
      <c r="E136" s="27">
        <f t="shared" si="299"/>
        <v>1.8469148007089719E-2</v>
      </c>
      <c r="F136" s="27">
        <f t="shared" si="300"/>
        <v>2.4934326690618607E-2</v>
      </c>
      <c r="L136" t="str">
        <f t="shared" si="317"/>
        <v>61 Caring personal service occupations</v>
      </c>
      <c r="M136" s="27">
        <f t="shared" si="301"/>
        <v>0.33444497281434182</v>
      </c>
      <c r="N136" s="27">
        <f t="shared" si="301"/>
        <v>2.8537013092747365E-2</v>
      </c>
      <c r="O136" s="27">
        <f t="shared" si="301"/>
        <v>0.46551277704786376</v>
      </c>
      <c r="P136" s="27">
        <f t="shared" si="301"/>
        <v>1.3755999007534661</v>
      </c>
      <c r="Q136" s="27">
        <f t="shared" si="302"/>
        <v>1.8411126778013298</v>
      </c>
      <c r="W136" t="str">
        <f t="shared" si="318"/>
        <v>61 Caring personal service occupations</v>
      </c>
      <c r="X136" s="27">
        <f t="shared" si="303"/>
        <v>3.0150432791155257E-2</v>
      </c>
      <c r="Y136" s="27">
        <f t="shared" si="303"/>
        <v>0.4924668386192681</v>
      </c>
      <c r="Z136" s="27">
        <f t="shared" si="303"/>
        <v>0.4784395773287442</v>
      </c>
      <c r="AA136" s="27">
        <f t="shared" si="303"/>
        <v>1.1157568003222393</v>
      </c>
      <c r="AB136" s="27">
        <f t="shared" si="304"/>
        <v>1.5941963776509835</v>
      </c>
      <c r="AH136" t="str">
        <f t="shared" si="319"/>
        <v>61 Caring personal service occupations</v>
      </c>
      <c r="AI136" s="27">
        <f t="shared" si="305"/>
        <v>-0.21545944233838599</v>
      </c>
      <c r="AJ136" s="27">
        <f t="shared" si="305"/>
        <v>0.4268874945082457</v>
      </c>
      <c r="AK136" s="27">
        <f t="shared" si="305"/>
        <v>-0.10529251869593903</v>
      </c>
      <c r="AL136" s="27">
        <f t="shared" si="305"/>
        <v>0.29623041631813463</v>
      </c>
      <c r="AM136" s="27">
        <f t="shared" si="306"/>
        <v>0.1909378976221956</v>
      </c>
      <c r="AS136" t="str">
        <f t="shared" si="320"/>
        <v>61 Caring personal service occupations</v>
      </c>
      <c r="AT136" s="27">
        <f t="shared" si="307"/>
        <v>-2.5692753350476938E-2</v>
      </c>
      <c r="AU136" s="27">
        <f t="shared" si="307"/>
        <v>0.20275859383272299</v>
      </c>
      <c r="AV136" s="27">
        <f t="shared" si="307"/>
        <v>-2.8731850523031399E-2</v>
      </c>
      <c r="AW136" s="27">
        <f t="shared" si="307"/>
        <v>0.21731982415302897</v>
      </c>
      <c r="AX136" s="27">
        <f t="shared" si="308"/>
        <v>0.18858797362999757</v>
      </c>
      <c r="BD136" t="str">
        <f t="shared" si="321"/>
        <v>61 Caring personal service occupations</v>
      </c>
      <c r="BE136" s="27">
        <f t="shared" si="309"/>
        <v>1.3394718964320198</v>
      </c>
      <c r="BF136" s="27">
        <f t="shared" si="309"/>
        <v>-0.45563658081283798</v>
      </c>
      <c r="BG136" s="27">
        <f t="shared" si="309"/>
        <v>0.54429054965065937</v>
      </c>
      <c r="BH136" s="27">
        <f t="shared" si="309"/>
        <v>0.75474736622510896</v>
      </c>
      <c r="BI136" s="27">
        <f t="shared" si="310"/>
        <v>1.2990379158757683</v>
      </c>
      <c r="BO136" t="str">
        <f t="shared" si="322"/>
        <v>61 Caring personal service occupations</v>
      </c>
      <c r="BP136" s="27">
        <f t="shared" si="311"/>
        <v>0.29697365560792566</v>
      </c>
      <c r="BQ136" s="27">
        <f t="shared" si="311"/>
        <v>-1.3504670445094877</v>
      </c>
      <c r="BR136" s="27">
        <f t="shared" si="311"/>
        <v>4.213410782985072E-2</v>
      </c>
      <c r="BS136" s="27">
        <f t="shared" si="311"/>
        <v>-1.1720917955861738</v>
      </c>
      <c r="BT136" s="27">
        <f t="shared" si="312"/>
        <v>-1.1299576877563231</v>
      </c>
      <c r="BZ136" t="str">
        <f t="shared" si="323"/>
        <v>61 Caring personal service occupations</v>
      </c>
      <c r="CA136" s="68">
        <f t="shared" si="313"/>
        <v>-0.86090272166260329</v>
      </c>
      <c r="CB136" s="68">
        <f t="shared" si="313"/>
        <v>-0.25075642779288132</v>
      </c>
      <c r="CC136" s="68">
        <f t="shared" si="313"/>
        <v>-0.25668326672243025</v>
      </c>
      <c r="CD136" s="68">
        <f t="shared" si="313"/>
        <v>-0.17661106820832773</v>
      </c>
      <c r="CE136" s="68">
        <f t="shared" si="314"/>
        <v>-0.43329433493075797</v>
      </c>
      <c r="CK136" t="str">
        <f t="shared" si="324"/>
        <v>61 Caring personal service occupations</v>
      </c>
      <c r="CL136" s="68">
        <f t="shared" si="315"/>
        <v>-0.10918646555559974</v>
      </c>
      <c r="CM136" s="68">
        <f t="shared" si="315"/>
        <v>5.6841102678150124E-3</v>
      </c>
      <c r="CN136" s="68">
        <f t="shared" si="315"/>
        <v>-8.5415077180742593E-2</v>
      </c>
      <c r="CO136" s="68">
        <f t="shared" si="315"/>
        <v>-7.7479566184985721E-2</v>
      </c>
      <c r="CP136" s="68">
        <f t="shared" si="316"/>
        <v>-0.16289464336572831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4.9281368039039916E-3</v>
      </c>
      <c r="C137" s="27">
        <f t="shared" si="299"/>
        <v>6.0483819686029013E-4</v>
      </c>
      <c r="D137" s="27">
        <f t="shared" si="299"/>
        <v>4.7831790906901917E-3</v>
      </c>
      <c r="E137" s="27">
        <f t="shared" si="299"/>
        <v>1.3231405098442395E-2</v>
      </c>
      <c r="F137" s="27">
        <f t="shared" si="300"/>
        <v>1.8014584189132585E-2</v>
      </c>
      <c r="L137" t="str">
        <f t="shared" si="317"/>
        <v>62 Leisure, travel and related personal service occupations</v>
      </c>
      <c r="M137" s="27">
        <f t="shared" si="301"/>
        <v>3.690042513886041E-2</v>
      </c>
      <c r="N137" s="27">
        <f t="shared" si="301"/>
        <v>1.9724891894251639E-5</v>
      </c>
      <c r="O137" s="27">
        <f t="shared" si="301"/>
        <v>2.6059244403780879E-2</v>
      </c>
      <c r="P137" s="27">
        <f t="shared" si="301"/>
        <v>0.16712191505903354</v>
      </c>
      <c r="Q137" s="27">
        <f t="shared" si="302"/>
        <v>0.19318115946281442</v>
      </c>
      <c r="W137" t="str">
        <f t="shared" si="318"/>
        <v>62 Leisure, travel and related personal service occupations</v>
      </c>
      <c r="X137" s="27">
        <f t="shared" si="303"/>
        <v>1.7467823273302208E-2</v>
      </c>
      <c r="Y137" s="27">
        <f t="shared" si="303"/>
        <v>3.681736862812679E-2</v>
      </c>
      <c r="Z137" s="27">
        <f t="shared" si="303"/>
        <v>8.8498124490608343E-2</v>
      </c>
      <c r="AA137" s="27">
        <f t="shared" si="303"/>
        <v>0.32462910590528682</v>
      </c>
      <c r="AB137" s="27">
        <f t="shared" si="304"/>
        <v>0.41312723039589516</v>
      </c>
      <c r="AH137" t="str">
        <f t="shared" si="319"/>
        <v>62 Leisure, travel and related personal service occupations</v>
      </c>
      <c r="AI137" s="27">
        <f t="shared" si="305"/>
        <v>-7.4070589728453817E-3</v>
      </c>
      <c r="AJ137" s="27">
        <f t="shared" si="305"/>
        <v>3.730505427111902E-2</v>
      </c>
      <c r="AK137" s="27">
        <f t="shared" si="305"/>
        <v>1.7743966344030582E-2</v>
      </c>
      <c r="AL137" s="27">
        <f t="shared" si="305"/>
        <v>0.18448161394984069</v>
      </c>
      <c r="AM137" s="27">
        <f t="shared" si="306"/>
        <v>0.20222558029387128</v>
      </c>
      <c r="AS137" t="str">
        <f t="shared" si="320"/>
        <v>62 Leisure, travel and related personal service occupations</v>
      </c>
      <c r="AT137" s="27">
        <f t="shared" si="307"/>
        <v>-1.0621762624266562E-2</v>
      </c>
      <c r="AU137" s="27">
        <f t="shared" si="307"/>
        <v>5.699327022845474E-2</v>
      </c>
      <c r="AV137" s="27">
        <f t="shared" si="307"/>
        <v>3.6965362211474728E-2</v>
      </c>
      <c r="AW137" s="27">
        <f t="shared" si="307"/>
        <v>0.23599879001396207</v>
      </c>
      <c r="AX137" s="27">
        <f t="shared" si="308"/>
        <v>0.2729641522254368</v>
      </c>
      <c r="BD137" t="str">
        <f t="shared" si="321"/>
        <v>62 Leisure, travel and related personal service occupations</v>
      </c>
      <c r="BE137" s="27">
        <f t="shared" si="309"/>
        <v>-0.22357392838945911</v>
      </c>
      <c r="BF137" s="27">
        <f t="shared" si="309"/>
        <v>-0.18189607025473786</v>
      </c>
      <c r="BG137" s="27">
        <f t="shared" si="309"/>
        <v>-0.1401050798197534</v>
      </c>
      <c r="BH137" s="27">
        <f t="shared" si="309"/>
        <v>-0.12956243386423316</v>
      </c>
      <c r="BI137" s="27">
        <f t="shared" si="310"/>
        <v>-0.26966751368398656</v>
      </c>
      <c r="BO137" t="str">
        <f t="shared" si="322"/>
        <v>62 Leisure, travel and related personal service occupations</v>
      </c>
      <c r="BP137" s="27">
        <f t="shared" si="311"/>
        <v>-0.22951638972356569</v>
      </c>
      <c r="BQ137" s="27">
        <f t="shared" si="311"/>
        <v>-0.38821685987523624</v>
      </c>
      <c r="BR137" s="27">
        <f t="shared" si="311"/>
        <v>-0.10015265369755544</v>
      </c>
      <c r="BS137" s="27">
        <f t="shared" si="311"/>
        <v>-0.21885712054655082</v>
      </c>
      <c r="BT137" s="27">
        <f t="shared" si="312"/>
        <v>-0.31900977424410626</v>
      </c>
      <c r="BZ137" t="str">
        <f t="shared" si="323"/>
        <v>62 Leisure, travel and related personal service occupations</v>
      </c>
      <c r="CA137" s="68">
        <f t="shared" si="313"/>
        <v>-0.13019974227599218</v>
      </c>
      <c r="CB137" s="68">
        <f t="shared" si="313"/>
        <v>-0.17959177197979326</v>
      </c>
      <c r="CC137" s="68">
        <f t="shared" si="313"/>
        <v>-0.15546714808710893</v>
      </c>
      <c r="CD137" s="68">
        <f t="shared" si="313"/>
        <v>-0.31775092857589471</v>
      </c>
      <c r="CE137" s="68">
        <f t="shared" si="314"/>
        <v>-0.47321807666300364</v>
      </c>
      <c r="CK137" t="str">
        <f t="shared" si="324"/>
        <v>62 Leisure, travel and related personal service occupations</v>
      </c>
      <c r="CL137" s="68">
        <f t="shared" si="315"/>
        <v>-0.18655354190267037</v>
      </c>
      <c r="CM137" s="68">
        <f t="shared" si="315"/>
        <v>2.0185110189233635E-3</v>
      </c>
      <c r="CN137" s="68">
        <f t="shared" si="315"/>
        <v>-0.25444877972227636</v>
      </c>
      <c r="CO137" s="68">
        <f t="shared" si="315"/>
        <v>-0.10991732490406833</v>
      </c>
      <c r="CP137" s="68">
        <f t="shared" si="316"/>
        <v>-0.36436610462634467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4.3856168347595624E-4</v>
      </c>
      <c r="C138" s="27">
        <f t="shared" si="299"/>
        <v>-2.5793523829176288E-4</v>
      </c>
      <c r="D138" s="27">
        <f t="shared" si="299"/>
        <v>4.7119527573271432E-4</v>
      </c>
      <c r="E138" s="27">
        <f t="shared" si="299"/>
        <v>7.9931145135778581E-4</v>
      </c>
      <c r="F138" s="27">
        <f t="shared" si="300"/>
        <v>1.2705067270905E-3</v>
      </c>
      <c r="L138" t="str">
        <f t="shared" si="317"/>
        <v>63 Community and civil enforcement occupations</v>
      </c>
      <c r="M138" s="27">
        <f t="shared" si="301"/>
        <v>1.8998787726450025E-3</v>
      </c>
      <c r="N138" s="27">
        <f t="shared" si="301"/>
        <v>2.2228192324444049E-4</v>
      </c>
      <c r="O138" s="27">
        <f t="shared" si="301"/>
        <v>9.0022781784693771E-4</v>
      </c>
      <c r="P138" s="27">
        <f t="shared" si="301"/>
        <v>8.8312166525427345E-3</v>
      </c>
      <c r="Q138" s="27">
        <f t="shared" si="302"/>
        <v>9.7314444703896722E-3</v>
      </c>
      <c r="W138" t="str">
        <f t="shared" si="318"/>
        <v>63 Community and civil enforcement occupations</v>
      </c>
      <c r="X138" s="27">
        <f t="shared" si="303"/>
        <v>-4.2644583332837882E-3</v>
      </c>
      <c r="Y138" s="27">
        <f t="shared" si="303"/>
        <v>7.1226124099293964E-3</v>
      </c>
      <c r="Z138" s="27">
        <f t="shared" si="303"/>
        <v>2.5597829224976304E-3</v>
      </c>
      <c r="AA138" s="27">
        <f t="shared" si="303"/>
        <v>1.6344577078889332E-2</v>
      </c>
      <c r="AB138" s="27">
        <f t="shared" si="304"/>
        <v>1.8904360001386962E-2</v>
      </c>
      <c r="AH138" t="str">
        <f t="shared" si="319"/>
        <v>63 Community and civil enforcement occupations</v>
      </c>
      <c r="AI138" s="27">
        <f t="shared" si="305"/>
        <v>-2.2385454323175565E-3</v>
      </c>
      <c r="AJ138" s="27">
        <f t="shared" si="305"/>
        <v>3.9227925753002237E-3</v>
      </c>
      <c r="AK138" s="27">
        <f t="shared" si="305"/>
        <v>-2.8603836892428149E-3</v>
      </c>
      <c r="AL138" s="27">
        <f t="shared" si="305"/>
        <v>3.8817865147219629E-3</v>
      </c>
      <c r="AM138" s="27">
        <f t="shared" si="306"/>
        <v>1.021402825479148E-3</v>
      </c>
      <c r="AS138" t="str">
        <f t="shared" si="320"/>
        <v>63 Community and civil enforcement occupations</v>
      </c>
      <c r="AT138" s="27">
        <f t="shared" si="307"/>
        <v>-2.8053847596035478E-3</v>
      </c>
      <c r="AU138" s="27">
        <f t="shared" si="307"/>
        <v>3.6327316556988044E-3</v>
      </c>
      <c r="AV138" s="27">
        <f t="shared" si="307"/>
        <v>-3.4020326248297757E-3</v>
      </c>
      <c r="AW138" s="27">
        <f t="shared" si="307"/>
        <v>1.6106848902780104E-3</v>
      </c>
      <c r="AX138" s="27">
        <f t="shared" si="308"/>
        <v>-1.7913477345517653E-3</v>
      </c>
      <c r="BD138" t="str">
        <f t="shared" si="321"/>
        <v>63 Community and civil enforcement occupations</v>
      </c>
      <c r="BE138" s="27">
        <f t="shared" si="309"/>
        <v>-1.3690145148470986E-2</v>
      </c>
      <c r="BF138" s="27">
        <f t="shared" si="309"/>
        <v>1.4104704523885563E-2</v>
      </c>
      <c r="BG138" s="27">
        <f t="shared" si="309"/>
        <v>-1.7780707362875701E-2</v>
      </c>
      <c r="BH138" s="27">
        <f t="shared" si="309"/>
        <v>6.2480562081015795E-3</v>
      </c>
      <c r="BI138" s="27">
        <f t="shared" si="310"/>
        <v>-1.1532651154774122E-2</v>
      </c>
      <c r="BO138" t="str">
        <f t="shared" si="322"/>
        <v>63 Community and civil enforcement occupations</v>
      </c>
      <c r="BP138" s="27">
        <f t="shared" si="311"/>
        <v>-8.2844271037512129E-3</v>
      </c>
      <c r="BQ138" s="27">
        <f t="shared" si="311"/>
        <v>1.0435608437490196E-2</v>
      </c>
      <c r="BR138" s="27">
        <f t="shared" si="311"/>
        <v>-1.979296480318371E-2</v>
      </c>
      <c r="BS138" s="27">
        <f t="shared" si="311"/>
        <v>3.3839176602316473E-3</v>
      </c>
      <c r="BT138" s="27">
        <f t="shared" si="312"/>
        <v>-1.6409047142952063E-2</v>
      </c>
      <c r="BZ138" t="str">
        <f t="shared" si="323"/>
        <v>63 Community and civil enforcement occupations</v>
      </c>
      <c r="CA138" s="68">
        <f t="shared" si="313"/>
        <v>-9.2641168948242314E-3</v>
      </c>
      <c r="CB138" s="68">
        <f t="shared" si="313"/>
        <v>1.0586606718833699E-2</v>
      </c>
      <c r="CC138" s="68">
        <f t="shared" si="313"/>
        <v>-2.0906798306560941E-2</v>
      </c>
      <c r="CD138" s="68">
        <f t="shared" si="313"/>
        <v>-9.7661630806237035E-3</v>
      </c>
      <c r="CE138" s="68">
        <f t="shared" si="314"/>
        <v>-3.0672961387184644E-2</v>
      </c>
      <c r="CK138" t="str">
        <f t="shared" si="324"/>
        <v>63 Community and civil enforcement occupations</v>
      </c>
      <c r="CL138" s="68">
        <f t="shared" si="315"/>
        <v>-1.2694530170470397E-2</v>
      </c>
      <c r="CM138" s="68">
        <f t="shared" si="315"/>
        <v>1.0265235878593765E-2</v>
      </c>
      <c r="CN138" s="68">
        <f t="shared" si="315"/>
        <v>-2.2181840284976759E-2</v>
      </c>
      <c r="CO138" s="68">
        <f t="shared" si="315"/>
        <v>-4.5126769239412388E-3</v>
      </c>
      <c r="CP138" s="68">
        <f t="shared" si="316"/>
        <v>-2.6694517208917995E-2</v>
      </c>
    </row>
    <row r="139" spans="1:94" x14ac:dyDescent="0.2">
      <c r="A139" t="str">
        <f t="shared" si="298"/>
        <v>71 Sales occupations</v>
      </c>
      <c r="B139" s="27">
        <f t="shared" si="299"/>
        <v>9.8056824332125037E-3</v>
      </c>
      <c r="C139" s="27">
        <f t="shared" si="299"/>
        <v>-5.6527264513683284E-3</v>
      </c>
      <c r="D139" s="27">
        <f t="shared" si="299"/>
        <v>1.1133398041660698E-2</v>
      </c>
      <c r="E139" s="27">
        <f t="shared" si="299"/>
        <v>2.9236619312775596E-2</v>
      </c>
      <c r="F139" s="27">
        <f t="shared" si="300"/>
        <v>4.0370017354436294E-2</v>
      </c>
      <c r="L139" t="str">
        <f t="shared" si="317"/>
        <v>71 Sales occupations</v>
      </c>
      <c r="M139" s="27">
        <f t="shared" si="301"/>
        <v>0.16378064339162557</v>
      </c>
      <c r="N139" s="27">
        <f t="shared" si="301"/>
        <v>-6.1067004487732612E-3</v>
      </c>
      <c r="O139" s="27">
        <f t="shared" si="301"/>
        <v>0.2629107316183128</v>
      </c>
      <c r="P139" s="27">
        <f t="shared" si="301"/>
        <v>0.73032970551807286</v>
      </c>
      <c r="Q139" s="27">
        <f t="shared" si="302"/>
        <v>0.99324043713638566</v>
      </c>
      <c r="W139" t="str">
        <f t="shared" si="318"/>
        <v>71 Sales occupations</v>
      </c>
      <c r="X139" s="27">
        <f t="shared" si="303"/>
        <v>-9.2899051421838408E-2</v>
      </c>
      <c r="Y139" s="27">
        <f t="shared" si="303"/>
        <v>0.32843970139620993</v>
      </c>
      <c r="Z139" s="27">
        <f t="shared" si="303"/>
        <v>0.31028188144371871</v>
      </c>
      <c r="AA139" s="27">
        <f t="shared" si="303"/>
        <v>0.96981590375098436</v>
      </c>
      <c r="AB139" s="27">
        <f t="shared" si="304"/>
        <v>1.2800977851947031</v>
      </c>
      <c r="AH139" t="str">
        <f t="shared" si="319"/>
        <v>71 Sales occupations</v>
      </c>
      <c r="AI139" s="27">
        <f t="shared" si="305"/>
        <v>-5.9802332657573287E-2</v>
      </c>
      <c r="AJ139" s="27">
        <f t="shared" si="305"/>
        <v>0.12811548454335364</v>
      </c>
      <c r="AK139" s="27">
        <f t="shared" si="305"/>
        <v>3.5998960743047981E-2</v>
      </c>
      <c r="AL139" s="27">
        <f t="shared" si="305"/>
        <v>0.27510459131853549</v>
      </c>
      <c r="AM139" s="27">
        <f t="shared" si="306"/>
        <v>0.31110355206158347</v>
      </c>
      <c r="AS139" t="str">
        <f t="shared" si="320"/>
        <v>71 Sales occupations</v>
      </c>
      <c r="AT139" s="27">
        <f t="shared" si="307"/>
        <v>-6.8836175305875824E-2</v>
      </c>
      <c r="AU139" s="27">
        <f t="shared" si="307"/>
        <v>7.6618034344873243E-2</v>
      </c>
      <c r="AV139" s="27">
        <f t="shared" si="307"/>
        <v>3.1475164506220565E-3</v>
      </c>
      <c r="AW139" s="27">
        <f t="shared" si="307"/>
        <v>0.20788564010429156</v>
      </c>
      <c r="AX139" s="27">
        <f t="shared" si="308"/>
        <v>0.21103315655491361</v>
      </c>
      <c r="BD139" t="str">
        <f t="shared" si="321"/>
        <v>71 Sales occupations</v>
      </c>
      <c r="BE139" s="27">
        <f t="shared" si="309"/>
        <v>0.15172537398359331</v>
      </c>
      <c r="BF139" s="27">
        <f t="shared" si="309"/>
        <v>5.7547811519702563E-3</v>
      </c>
      <c r="BG139" s="27">
        <f t="shared" si="309"/>
        <v>0.18927011097151514</v>
      </c>
      <c r="BH139" s="27">
        <f t="shared" si="309"/>
        <v>7.8530231721360977E-2</v>
      </c>
      <c r="BI139" s="27">
        <f t="shared" si="310"/>
        <v>0.26780034269287611</v>
      </c>
      <c r="BO139" t="str">
        <f t="shared" si="322"/>
        <v>71 Sales occupations</v>
      </c>
      <c r="BP139" s="27">
        <f t="shared" si="311"/>
        <v>-0.26313918157493266</v>
      </c>
      <c r="BQ139" s="27">
        <f t="shared" si="311"/>
        <v>-0.66251889843475276</v>
      </c>
      <c r="BR139" s="27">
        <f t="shared" si="311"/>
        <v>0.18302856944887846</v>
      </c>
      <c r="BS139" s="27">
        <f t="shared" si="311"/>
        <v>-0.63195809359721622</v>
      </c>
      <c r="BT139" s="27">
        <f t="shared" si="312"/>
        <v>-0.44892952414833776</v>
      </c>
      <c r="BZ139" t="str">
        <f t="shared" si="323"/>
        <v>71 Sales occupations</v>
      </c>
      <c r="CA139" s="68">
        <f t="shared" si="313"/>
        <v>-0.3534090486859176</v>
      </c>
      <c r="CB139" s="68">
        <f t="shared" si="313"/>
        <v>-0.2927272879045888</v>
      </c>
      <c r="CC139" s="68">
        <f t="shared" si="313"/>
        <v>-0.58348745217925702</v>
      </c>
      <c r="CD139" s="68">
        <f t="shared" si="313"/>
        <v>-1.464772188449297</v>
      </c>
      <c r="CE139" s="68">
        <f t="shared" si="314"/>
        <v>-2.048259640628554</v>
      </c>
      <c r="CK139" t="str">
        <f t="shared" si="324"/>
        <v>71 Sales occupations</v>
      </c>
      <c r="CL139" s="68">
        <f t="shared" si="315"/>
        <v>-0.61111868589083085</v>
      </c>
      <c r="CM139" s="68">
        <f t="shared" si="315"/>
        <v>5.8100026866328092E-2</v>
      </c>
      <c r="CN139" s="68">
        <f t="shared" si="315"/>
        <v>-0.86776793143968267</v>
      </c>
      <c r="CO139" s="68">
        <f t="shared" si="315"/>
        <v>-0.51957321873412743</v>
      </c>
      <c r="CP139" s="68">
        <f t="shared" si="316"/>
        <v>-1.38734115017381</v>
      </c>
    </row>
    <row r="140" spans="1:94" x14ac:dyDescent="0.2">
      <c r="A140" t="str">
        <f t="shared" si="298"/>
        <v>72 Customer service occupations</v>
      </c>
      <c r="B140" s="27">
        <f t="shared" si="299"/>
        <v>5.7221948161561877E-3</v>
      </c>
      <c r="C140" s="27">
        <f t="shared" si="299"/>
        <v>1.0330075665934135E-3</v>
      </c>
      <c r="D140" s="27">
        <f t="shared" si="299"/>
        <v>1.5638296669941525E-2</v>
      </c>
      <c r="E140" s="27">
        <f t="shared" si="299"/>
        <v>3.1712952826006092E-2</v>
      </c>
      <c r="F140" s="27">
        <f t="shared" si="300"/>
        <v>4.7351249495947614E-2</v>
      </c>
      <c r="L140" t="str">
        <f t="shared" si="317"/>
        <v>72 Customer service occupations</v>
      </c>
      <c r="M140" s="27">
        <f t="shared" si="301"/>
        <v>7.8429265404674098E-2</v>
      </c>
      <c r="N140" s="27">
        <f t="shared" si="301"/>
        <v>1.1320089730157634E-2</v>
      </c>
      <c r="O140" s="27">
        <f t="shared" si="301"/>
        <v>0.11112861768783192</v>
      </c>
      <c r="P140" s="27">
        <f t="shared" si="301"/>
        <v>0.25663462502069545</v>
      </c>
      <c r="Q140" s="27">
        <f t="shared" si="302"/>
        <v>0.36776324270852734</v>
      </c>
      <c r="W140" t="str">
        <f t="shared" si="318"/>
        <v>72 Customer service occupations</v>
      </c>
      <c r="X140" s="27">
        <f t="shared" si="303"/>
        <v>4.5496224413008157E-2</v>
      </c>
      <c r="Y140" s="27">
        <f t="shared" si="303"/>
        <v>0.16582411239781536</v>
      </c>
      <c r="Z140" s="27">
        <f t="shared" si="303"/>
        <v>0.21234596089173574</v>
      </c>
      <c r="AA140" s="27">
        <f t="shared" si="303"/>
        <v>0.45641669965742104</v>
      </c>
      <c r="AB140" s="27">
        <f t="shared" si="304"/>
        <v>0.66876266054915678</v>
      </c>
      <c r="AH140" t="str">
        <f t="shared" si="319"/>
        <v>72 Customer service occupations</v>
      </c>
      <c r="AI140" s="27">
        <f t="shared" si="305"/>
        <v>1.4361160881821849E-2</v>
      </c>
      <c r="AJ140" s="27">
        <f t="shared" si="305"/>
        <v>6.3110518230097945E-2</v>
      </c>
      <c r="AK140" s="27">
        <f t="shared" si="305"/>
        <v>5.9233025328454425E-2</v>
      </c>
      <c r="AL140" s="27">
        <f t="shared" si="305"/>
        <v>0.13551219922681623</v>
      </c>
      <c r="AM140" s="27">
        <f t="shared" si="306"/>
        <v>0.19474522455527066</v>
      </c>
      <c r="AS140" t="str">
        <f t="shared" si="320"/>
        <v>72 Customer service occupations</v>
      </c>
      <c r="AT140" s="27">
        <f t="shared" si="307"/>
        <v>-1.011383321895265E-2</v>
      </c>
      <c r="AU140" s="27">
        <f t="shared" si="307"/>
        <v>4.0417707801205016E-2</v>
      </c>
      <c r="AV140" s="27">
        <f t="shared" si="307"/>
        <v>0.10689041991943876</v>
      </c>
      <c r="AW140" s="27">
        <f t="shared" si="307"/>
        <v>0.11477873421431239</v>
      </c>
      <c r="AX140" s="27">
        <f t="shared" si="308"/>
        <v>0.22166915413375116</v>
      </c>
      <c r="BD140" t="str">
        <f t="shared" si="321"/>
        <v>72 Customer service occupations</v>
      </c>
      <c r="BE140" s="27">
        <f t="shared" si="309"/>
        <v>0.19889506109288368</v>
      </c>
      <c r="BF140" s="27">
        <f t="shared" si="309"/>
        <v>-4.838720751313863E-3</v>
      </c>
      <c r="BG140" s="27">
        <f t="shared" si="309"/>
        <v>0.23797914355166561</v>
      </c>
      <c r="BH140" s="27">
        <f t="shared" si="309"/>
        <v>0.22851049296850934</v>
      </c>
      <c r="BI140" s="27">
        <f t="shared" si="310"/>
        <v>0.46648963652017494</v>
      </c>
      <c r="BO140" t="str">
        <f t="shared" si="322"/>
        <v>72 Customer service occupations</v>
      </c>
      <c r="BP140" s="27">
        <f t="shared" si="311"/>
        <v>0.21331629482133696</v>
      </c>
      <c r="BQ140" s="27">
        <f t="shared" si="311"/>
        <v>-0.20589104513915069</v>
      </c>
      <c r="BR140" s="27">
        <f t="shared" si="311"/>
        <v>0.19800878699926416</v>
      </c>
      <c r="BS140" s="27">
        <f t="shared" si="311"/>
        <v>-5.8382836542231198E-2</v>
      </c>
      <c r="BT140" s="27">
        <f t="shared" si="312"/>
        <v>0.13962595045703297</v>
      </c>
      <c r="BZ140" t="str">
        <f t="shared" si="323"/>
        <v>72 Customer service occupations</v>
      </c>
      <c r="CA140" s="68">
        <f t="shared" si="313"/>
        <v>-3.3732296842652443E-2</v>
      </c>
      <c r="CB140" s="68">
        <f t="shared" si="313"/>
        <v>-2.1527271835200756E-2</v>
      </c>
      <c r="CC140" s="68">
        <f t="shared" si="313"/>
        <v>-4.5761196281988714E-2</v>
      </c>
      <c r="CD140" s="68">
        <f t="shared" si="313"/>
        <v>-0.1139650702750219</v>
      </c>
      <c r="CE140" s="68">
        <f t="shared" si="314"/>
        <v>-0.15972626655701061</v>
      </c>
      <c r="CK140" t="str">
        <f t="shared" si="324"/>
        <v>72 Customer service occupations</v>
      </c>
      <c r="CL140" s="68">
        <f t="shared" si="315"/>
        <v>1.2788678148331734E-2</v>
      </c>
      <c r="CM140" s="68">
        <f t="shared" si="315"/>
        <v>6.6587305879108827E-2</v>
      </c>
      <c r="CN140" s="68">
        <f t="shared" si="315"/>
        <v>-5.9527568713172663E-2</v>
      </c>
      <c r="CO140" s="68">
        <f t="shared" si="315"/>
        <v>-3.8124369196821606E-2</v>
      </c>
      <c r="CP140" s="68">
        <f t="shared" si="316"/>
        <v>-9.7651937909994269E-2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6.8595802558345416E-3</v>
      </c>
      <c r="C141" s="27">
        <f t="shared" si="299"/>
        <v>-3.0739457469388873E-3</v>
      </c>
      <c r="D141" s="27">
        <f t="shared" si="299"/>
        <v>1.1221876399948091E-2</v>
      </c>
      <c r="E141" s="27">
        <f t="shared" si="299"/>
        <v>3.743618691390467E-2</v>
      </c>
      <c r="F141" s="27">
        <f t="shared" si="300"/>
        <v>4.8658063313852765E-2</v>
      </c>
      <c r="L141" t="str">
        <f t="shared" si="317"/>
        <v>81 Process, plant and machine operatives</v>
      </c>
      <c r="M141" s="27">
        <f t="shared" si="301"/>
        <v>8.0025476081619085E-2</v>
      </c>
      <c r="N141" s="27">
        <f t="shared" si="301"/>
        <v>-2.6071596525099078E-2</v>
      </c>
      <c r="O141" s="27">
        <f t="shared" si="301"/>
        <v>0.14222785160595988</v>
      </c>
      <c r="P141" s="27">
        <f t="shared" si="301"/>
        <v>0.31571607819791347</v>
      </c>
      <c r="Q141" s="27">
        <f t="shared" si="302"/>
        <v>0.45794392980387333</v>
      </c>
      <c r="W141" t="str">
        <f t="shared" si="318"/>
        <v>81 Process, plant and machine operatives</v>
      </c>
      <c r="X141" s="27">
        <f t="shared" si="303"/>
        <v>9.4127425126249165E-3</v>
      </c>
      <c r="Y141" s="27">
        <f t="shared" si="303"/>
        <v>-1.0116691557690294E-2</v>
      </c>
      <c r="Z141" s="27">
        <f t="shared" si="303"/>
        <v>0.22385422098114566</v>
      </c>
      <c r="AA141" s="27">
        <f t="shared" si="303"/>
        <v>0.43946143849119335</v>
      </c>
      <c r="AB141" s="27">
        <f t="shared" si="304"/>
        <v>0.66331565947233906</v>
      </c>
      <c r="AH141" t="str">
        <f t="shared" si="319"/>
        <v>81 Process, plant and machine operatives</v>
      </c>
      <c r="AI141" s="27">
        <f t="shared" si="305"/>
        <v>4.4416383119327829E-3</v>
      </c>
      <c r="AJ141" s="27">
        <f t="shared" si="305"/>
        <v>-7.2829119114190266E-3</v>
      </c>
      <c r="AK141" s="27">
        <f t="shared" si="305"/>
        <v>6.2994727794395078E-2</v>
      </c>
      <c r="AL141" s="27">
        <f t="shared" si="305"/>
        <v>9.3958972569727461E-2</v>
      </c>
      <c r="AM141" s="27">
        <f t="shared" si="306"/>
        <v>0.15695370036412254</v>
      </c>
      <c r="AS141" t="str">
        <f t="shared" si="320"/>
        <v>81 Process, plant and machine operatives</v>
      </c>
      <c r="AT141" s="27">
        <f t="shared" si="307"/>
        <v>-2.906625282494063E-2</v>
      </c>
      <c r="AU141" s="27">
        <f t="shared" si="307"/>
        <v>-2.9725835493190134E-2</v>
      </c>
      <c r="AV141" s="27">
        <f t="shared" si="307"/>
        <v>0.1038438831798113</v>
      </c>
      <c r="AW141" s="27">
        <f t="shared" si="307"/>
        <v>0.16228447339912433</v>
      </c>
      <c r="AX141" s="27">
        <f t="shared" si="308"/>
        <v>0.26612835657893563</v>
      </c>
      <c r="BD141" t="str">
        <f t="shared" si="321"/>
        <v>81 Process, plant and machine operatives</v>
      </c>
      <c r="BE141" s="27">
        <f t="shared" si="309"/>
        <v>0.43393256175938788</v>
      </c>
      <c r="BF141" s="27">
        <f t="shared" si="309"/>
        <v>-0.41830793188910453</v>
      </c>
      <c r="BG141" s="27">
        <f t="shared" si="309"/>
        <v>0.61043871235858438</v>
      </c>
      <c r="BH141" s="27">
        <f t="shared" si="309"/>
        <v>0.40551198576460701</v>
      </c>
      <c r="BI141" s="27">
        <f t="shared" si="310"/>
        <v>1.0159506981231914</v>
      </c>
      <c r="BO141" t="str">
        <f t="shared" si="322"/>
        <v>81 Process, plant and machine operatives</v>
      </c>
      <c r="BP141" s="27">
        <f t="shared" si="311"/>
        <v>0.49716855939050397</v>
      </c>
      <c r="BQ141" s="27">
        <f t="shared" si="311"/>
        <v>-0.84659677835222791</v>
      </c>
      <c r="BR141" s="27">
        <f t="shared" si="311"/>
        <v>0.78107424323997776</v>
      </c>
      <c r="BS141" s="27">
        <f t="shared" si="311"/>
        <v>-0.28326052565919291</v>
      </c>
      <c r="BT141" s="27">
        <f t="shared" si="312"/>
        <v>0.49781371758078485</v>
      </c>
      <c r="BZ141" t="str">
        <f t="shared" si="323"/>
        <v>81 Process, plant and machine operatives</v>
      </c>
      <c r="CA141" s="68">
        <f t="shared" si="313"/>
        <v>-0.20290902765713215</v>
      </c>
      <c r="CB141" s="68">
        <f t="shared" si="313"/>
        <v>-0.44543176744490198</v>
      </c>
      <c r="CC141" s="68">
        <f t="shared" si="313"/>
        <v>-0.24469939743760261</v>
      </c>
      <c r="CD141" s="68">
        <f t="shared" si="313"/>
        <v>-1.4870756908658693</v>
      </c>
      <c r="CE141" s="68">
        <f t="shared" si="314"/>
        <v>-1.7317750883034719</v>
      </c>
      <c r="CK141" t="str">
        <f t="shared" si="324"/>
        <v>81 Process, plant and machine operatives</v>
      </c>
      <c r="CL141" s="68">
        <f t="shared" si="315"/>
        <v>-0.72516097627946419</v>
      </c>
      <c r="CM141" s="68">
        <f t="shared" si="315"/>
        <v>-0.1921361233741854</v>
      </c>
      <c r="CN141" s="68">
        <f t="shared" si="315"/>
        <v>-1.1578995309124447</v>
      </c>
      <c r="CO141" s="68">
        <f t="shared" si="315"/>
        <v>-0.48508110350094469</v>
      </c>
      <c r="CP141" s="68">
        <f t="shared" si="316"/>
        <v>-1.6429806344133895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1.2872022221144308E-2</v>
      </c>
      <c r="C142" s="27">
        <f t="shared" si="299"/>
        <v>-8.7285948411982388E-3</v>
      </c>
      <c r="D142" s="27">
        <f t="shared" si="299"/>
        <v>1.5205332917969962E-2</v>
      </c>
      <c r="E142" s="27">
        <f t="shared" si="299"/>
        <v>3.200117910355979E-2</v>
      </c>
      <c r="F142" s="27">
        <f t="shared" si="300"/>
        <v>4.7206512021529756E-2</v>
      </c>
      <c r="L142" t="str">
        <f t="shared" si="317"/>
        <v>82 Transport and mobile machine drivers and operatives</v>
      </c>
      <c r="M142" s="27">
        <f t="shared" si="301"/>
        <v>6.7194503723639915E-2</v>
      </c>
      <c r="N142" s="27">
        <f t="shared" si="301"/>
        <v>-4.3678822091093639E-2</v>
      </c>
      <c r="O142" s="27">
        <f t="shared" si="301"/>
        <v>8.6286411112218048E-2</v>
      </c>
      <c r="P142" s="27">
        <f t="shared" si="301"/>
        <v>0.21188679435242813</v>
      </c>
      <c r="Q142" s="27">
        <f t="shared" si="302"/>
        <v>0.29817320546464621</v>
      </c>
      <c r="W142" t="str">
        <f t="shared" si="318"/>
        <v>82 Transport and mobile machine drivers and operatives</v>
      </c>
      <c r="X142" s="27">
        <f t="shared" si="303"/>
        <v>8.8256686426662734E-2</v>
      </c>
      <c r="Y142" s="27">
        <f t="shared" si="303"/>
        <v>-2.0821294022912218E-2</v>
      </c>
      <c r="Z142" s="27">
        <f t="shared" si="303"/>
        <v>0.18252148868595774</v>
      </c>
      <c r="AA142" s="27">
        <f t="shared" si="303"/>
        <v>0.44072848650641672</v>
      </c>
      <c r="AB142" s="27">
        <f t="shared" si="304"/>
        <v>0.62324997519237446</v>
      </c>
      <c r="AH142" t="str">
        <f t="shared" si="319"/>
        <v>82 Transport and mobile machine drivers and operatives</v>
      </c>
      <c r="AI142" s="27">
        <f t="shared" si="305"/>
        <v>3.1144079764993921E-2</v>
      </c>
      <c r="AJ142" s="27">
        <f t="shared" si="305"/>
        <v>-1.9003433343843745E-2</v>
      </c>
      <c r="AK142" s="27">
        <f t="shared" si="305"/>
        <v>6.3198376692748026E-2</v>
      </c>
      <c r="AL142" s="27">
        <f t="shared" si="305"/>
        <v>9.9560242760168061E-2</v>
      </c>
      <c r="AM142" s="27">
        <f t="shared" si="306"/>
        <v>0.16275861945291609</v>
      </c>
      <c r="AS142" t="str">
        <f t="shared" si="320"/>
        <v>82 Transport and mobile machine drivers and operatives</v>
      </c>
      <c r="AT142" s="27">
        <f t="shared" si="307"/>
        <v>2.5185988770835888E-2</v>
      </c>
      <c r="AU142" s="27">
        <f t="shared" si="307"/>
        <v>-3.3697242409627348E-2</v>
      </c>
      <c r="AV142" s="27">
        <f t="shared" si="307"/>
        <v>7.4082883442808223E-2</v>
      </c>
      <c r="AW142" s="27">
        <f t="shared" si="307"/>
        <v>0.1225707758206902</v>
      </c>
      <c r="AX142" s="27">
        <f t="shared" si="308"/>
        <v>0.19665365926349843</v>
      </c>
      <c r="BD142" t="str">
        <f t="shared" si="321"/>
        <v>82 Transport and mobile machine drivers and operatives</v>
      </c>
      <c r="BE142" s="27">
        <f t="shared" si="309"/>
        <v>0.47879167767631925</v>
      </c>
      <c r="BF142" s="27">
        <f t="shared" si="309"/>
        <v>-0.2824045229160892</v>
      </c>
      <c r="BG142" s="27">
        <f t="shared" si="309"/>
        <v>0.43912443387635625</v>
      </c>
      <c r="BH142" s="27">
        <f t="shared" si="309"/>
        <v>0.48258015648485708</v>
      </c>
      <c r="BI142" s="27">
        <f t="shared" si="310"/>
        <v>0.92170459036121333</v>
      </c>
      <c r="BO142" t="str">
        <f t="shared" si="322"/>
        <v>82 Transport and mobile machine drivers and operatives</v>
      </c>
      <c r="BP142" s="27">
        <f t="shared" si="311"/>
        <v>0.70075184781565758</v>
      </c>
      <c r="BQ142" s="27">
        <f t="shared" si="311"/>
        <v>-0.78117952383483225</v>
      </c>
      <c r="BR142" s="27">
        <f t="shared" si="311"/>
        <v>0.72726559132565161</v>
      </c>
      <c r="BS142" s="27">
        <f t="shared" si="311"/>
        <v>0.21804434436375253</v>
      </c>
      <c r="BT142" s="27">
        <f t="shared" si="312"/>
        <v>0.94530993568940413</v>
      </c>
      <c r="BZ142" t="str">
        <f t="shared" si="323"/>
        <v>82 Transport and mobile machine drivers and operatives</v>
      </c>
      <c r="CA142" s="68">
        <f t="shared" si="313"/>
        <v>-0.11636195557834395</v>
      </c>
      <c r="CB142" s="68">
        <f t="shared" si="313"/>
        <v>-0.41760606601571526</v>
      </c>
      <c r="CC142" s="68">
        <f t="shared" si="313"/>
        <v>-0.33979892078152307</v>
      </c>
      <c r="CD142" s="68">
        <f t="shared" si="313"/>
        <v>-0.69022861666122504</v>
      </c>
      <c r="CE142" s="68">
        <f t="shared" si="314"/>
        <v>-1.0300275374427481</v>
      </c>
      <c r="CK142" t="str">
        <f t="shared" si="324"/>
        <v>82 Transport and mobile machine drivers and operatives</v>
      </c>
      <c r="CL142" s="68">
        <f t="shared" si="315"/>
        <v>9.9662453691959918E-2</v>
      </c>
      <c r="CM142" s="68">
        <f t="shared" si="315"/>
        <v>-0.2071456014388775</v>
      </c>
      <c r="CN142" s="68">
        <f t="shared" si="315"/>
        <v>-0.81875340627418769</v>
      </c>
      <c r="CO142" s="68">
        <f t="shared" si="315"/>
        <v>-0.73773917559713953</v>
      </c>
      <c r="CP142" s="68">
        <f t="shared" si="316"/>
        <v>-1.5564925818713271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-2.4019900168892891E-6</v>
      </c>
      <c r="C143" s="27">
        <f t="shared" si="299"/>
        <v>-5.1962587839864312E-5</v>
      </c>
      <c r="D143" s="27">
        <f t="shared" si="299"/>
        <v>9.2986796063821017E-4</v>
      </c>
      <c r="E143" s="27">
        <f t="shared" si="299"/>
        <v>1.9268674414110953E-3</v>
      </c>
      <c r="F143" s="27">
        <f t="shared" si="300"/>
        <v>2.8567354020493053E-3</v>
      </c>
      <c r="L143" t="str">
        <f t="shared" si="317"/>
        <v>91 Elementary trades and related occupations</v>
      </c>
      <c r="M143" s="27">
        <f t="shared" si="301"/>
        <v>2.0766272333355262E-2</v>
      </c>
      <c r="N143" s="27">
        <f t="shared" si="301"/>
        <v>-3.9345934678744726E-2</v>
      </c>
      <c r="O143" s="27">
        <f t="shared" si="301"/>
        <v>0.10428730646470366</v>
      </c>
      <c r="P143" s="27">
        <f t="shared" si="301"/>
        <v>0.24617945301079089</v>
      </c>
      <c r="Q143" s="27">
        <f t="shared" si="302"/>
        <v>0.35046675947549455</v>
      </c>
      <c r="W143" t="str">
        <f t="shared" si="318"/>
        <v>91 Elementary trades and related occupations</v>
      </c>
      <c r="X143" s="27">
        <f t="shared" si="303"/>
        <v>-4.2773401386950405E-2</v>
      </c>
      <c r="Y143" s="27">
        <f t="shared" si="303"/>
        <v>-3.7090723801666253E-2</v>
      </c>
      <c r="Z143" s="27">
        <f t="shared" si="303"/>
        <v>0.43143109169777305</v>
      </c>
      <c r="AA143" s="27">
        <f t="shared" si="303"/>
        <v>0.40454307583985083</v>
      </c>
      <c r="AB143" s="27">
        <f t="shared" si="304"/>
        <v>0.83597416753762388</v>
      </c>
      <c r="AH143" t="str">
        <f t="shared" si="319"/>
        <v>91 Elementary trades and related occupations</v>
      </c>
      <c r="AI143" s="27">
        <f t="shared" si="305"/>
        <v>-2.9640881405916919E-2</v>
      </c>
      <c r="AJ143" s="27">
        <f t="shared" si="305"/>
        <v>-4.2844302439311838E-2</v>
      </c>
      <c r="AK143" s="27">
        <f t="shared" si="305"/>
        <v>0.24942680022735125</v>
      </c>
      <c r="AL143" s="27">
        <f t="shared" si="305"/>
        <v>0.23014762585972071</v>
      </c>
      <c r="AM143" s="27">
        <f t="shared" si="306"/>
        <v>0.47957442608707196</v>
      </c>
      <c r="AS143" t="str">
        <f t="shared" si="320"/>
        <v>91 Elementary trades and related occupations</v>
      </c>
      <c r="AT143" s="27">
        <f t="shared" si="307"/>
        <v>-3.4961182915758338E-2</v>
      </c>
      <c r="AU143" s="27">
        <f t="shared" si="307"/>
        <v>-3.6858368892459248E-2</v>
      </c>
      <c r="AV143" s="27">
        <f t="shared" si="307"/>
        <v>0.30038850276997608</v>
      </c>
      <c r="AW143" s="27">
        <f t="shared" si="307"/>
        <v>0.23397710299278474</v>
      </c>
      <c r="AX143" s="27">
        <f t="shared" si="308"/>
        <v>0.53436560576276082</v>
      </c>
      <c r="BD143" t="str">
        <f t="shared" si="321"/>
        <v>91 Elementary trades and related occupations</v>
      </c>
      <c r="BE143" s="27">
        <f t="shared" si="309"/>
        <v>3.6765668729416445E-2</v>
      </c>
      <c r="BF143" s="27">
        <f t="shared" si="309"/>
        <v>-0.25508315220164512</v>
      </c>
      <c r="BG143" s="27">
        <f t="shared" si="309"/>
        <v>0.78853492077367615</v>
      </c>
      <c r="BH143" s="27">
        <f t="shared" si="309"/>
        <v>0.55601152037792589</v>
      </c>
      <c r="BI143" s="27">
        <f t="shared" si="310"/>
        <v>1.3445464411516022</v>
      </c>
      <c r="BO143" t="str">
        <f t="shared" si="322"/>
        <v>91 Elementary trades and related occupations</v>
      </c>
      <c r="BP143" s="27">
        <f t="shared" si="311"/>
        <v>-6.0172392673544461E-2</v>
      </c>
      <c r="BQ143" s="27">
        <f t="shared" si="311"/>
        <v>-0.38559045493572253</v>
      </c>
      <c r="BR143" s="27">
        <f t="shared" si="311"/>
        <v>1.3507805409745499</v>
      </c>
      <c r="BS143" s="27">
        <f t="shared" si="311"/>
        <v>0.41694568436415569</v>
      </c>
      <c r="BT143" s="27">
        <f t="shared" si="312"/>
        <v>1.7677262253387056</v>
      </c>
      <c r="BZ143" t="str">
        <f t="shared" si="323"/>
        <v>91 Elementary trades and related occupations</v>
      </c>
      <c r="CA143" s="68">
        <f t="shared" si="313"/>
        <v>-0.28534593109065298</v>
      </c>
      <c r="CB143" s="68">
        <f t="shared" si="313"/>
        <v>-0.36292715849680035</v>
      </c>
      <c r="CC143" s="68">
        <f t="shared" si="313"/>
        <v>0.96012310588409888</v>
      </c>
      <c r="CD143" s="68">
        <f t="shared" si="313"/>
        <v>-0.43312320640473967</v>
      </c>
      <c r="CE143" s="68">
        <f t="shared" si="314"/>
        <v>0.52699989947935921</v>
      </c>
      <c r="CK143" t="str">
        <f t="shared" si="324"/>
        <v>91 Elementary trades and related occupations</v>
      </c>
      <c r="CL143" s="68">
        <f t="shared" si="315"/>
        <v>-0.47245808947991974</v>
      </c>
      <c r="CM143" s="68">
        <f t="shared" si="315"/>
        <v>-8.8842989957473417E-2</v>
      </c>
      <c r="CN143" s="68">
        <f t="shared" si="315"/>
        <v>0.33890738679357613</v>
      </c>
      <c r="CO143" s="68">
        <f t="shared" si="315"/>
        <v>-0.344942800196119</v>
      </c>
      <c r="CP143" s="68">
        <f t="shared" si="316"/>
        <v>-6.0354134025428774E-3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7.2208422423278538E-3</v>
      </c>
      <c r="C144" s="27">
        <f t="shared" si="299"/>
        <v>-2.9204926727193041E-3</v>
      </c>
      <c r="D144" s="27">
        <f t="shared" si="299"/>
        <v>5.6717554392688406E-3</v>
      </c>
      <c r="E144" s="27">
        <f t="shared" si="299"/>
        <v>1.6057309403854865E-2</v>
      </c>
      <c r="F144" s="27">
        <f t="shared" si="300"/>
        <v>2.1729064843123706E-2</v>
      </c>
      <c r="L144" t="str">
        <f t="shared" ref="L144" si="325">A144</f>
        <v>92 Elementary administration and service occupations</v>
      </c>
      <c r="M144" s="27">
        <f t="shared" si="301"/>
        <v>0.21872841600749116</v>
      </c>
      <c r="N144" s="27">
        <f t="shared" si="301"/>
        <v>-2.7239731259442901E-2</v>
      </c>
      <c r="O144" s="27">
        <f t="shared" si="301"/>
        <v>0.23446048081020621</v>
      </c>
      <c r="P144" s="27">
        <f t="shared" si="301"/>
        <v>0.86298388745942789</v>
      </c>
      <c r="Q144" s="27">
        <f t="shared" si="302"/>
        <v>1.0974443682696342</v>
      </c>
      <c r="W144" t="str">
        <f t="shared" ref="W144" si="326">A144</f>
        <v>92 Elementary administration and service occupations</v>
      </c>
      <c r="X144" s="27">
        <f t="shared" si="303"/>
        <v>0.15253219050657285</v>
      </c>
      <c r="Y144" s="27">
        <f t="shared" si="303"/>
        <v>0.2198494495835901</v>
      </c>
      <c r="Z144" s="27">
        <f t="shared" si="303"/>
        <v>0.23040017993011164</v>
      </c>
      <c r="AA144" s="27">
        <f t="shared" si="303"/>
        <v>0.85411186075636536</v>
      </c>
      <c r="AB144" s="27">
        <f t="shared" si="304"/>
        <v>1.084512040686477</v>
      </c>
      <c r="AH144" t="str">
        <f t="shared" ref="AH144" si="327">L144</f>
        <v>92 Elementary administration and service occupations</v>
      </c>
      <c r="AI144" s="27">
        <f t="shared" si="305"/>
        <v>6.3681371366148709E-2</v>
      </c>
      <c r="AJ144" s="27">
        <f t="shared" si="305"/>
        <v>9.4488491827726007E-2</v>
      </c>
      <c r="AK144" s="27">
        <f t="shared" si="305"/>
        <v>8.7683072163391218E-2</v>
      </c>
      <c r="AL144" s="27">
        <f t="shared" si="305"/>
        <v>0.47224134073191815</v>
      </c>
      <c r="AM144" s="27">
        <f t="shared" si="306"/>
        <v>0.55992441289530936</v>
      </c>
      <c r="AS144" t="str">
        <f t="shared" ref="AS144" si="328">W144</f>
        <v>92 Elementary administration and service occupations</v>
      </c>
      <c r="AT144" s="27">
        <f t="shared" si="307"/>
        <v>3.5815666192896112E-2</v>
      </c>
      <c r="AU144" s="27">
        <f t="shared" si="307"/>
        <v>9.6479500345737712E-2</v>
      </c>
      <c r="AV144" s="27">
        <f t="shared" si="307"/>
        <v>7.60952446427412E-2</v>
      </c>
      <c r="AW144" s="27">
        <f t="shared" si="307"/>
        <v>0.45305743522689879</v>
      </c>
      <c r="AX144" s="27">
        <f t="shared" si="308"/>
        <v>0.52915267986963999</v>
      </c>
      <c r="BD144" t="str">
        <f t="shared" ref="BD144" si="329">AH144</f>
        <v>92 Elementary administration and service occupations</v>
      </c>
      <c r="BE144" s="27">
        <f t="shared" si="309"/>
        <v>0.2089867024560057</v>
      </c>
      <c r="BF144" s="27">
        <f t="shared" si="309"/>
        <v>-0.4294463588318056</v>
      </c>
      <c r="BG144" s="27">
        <f t="shared" si="309"/>
        <v>-0.47244182423982117</v>
      </c>
      <c r="BH144" s="27">
        <f t="shared" si="309"/>
        <v>-0.36284677409292776</v>
      </c>
      <c r="BI144" s="27">
        <f t="shared" si="310"/>
        <v>-0.83528859833274893</v>
      </c>
      <c r="BO144" t="str">
        <f t="shared" ref="BO144" si="330">AS144</f>
        <v>92 Elementary administration and service occupations</v>
      </c>
      <c r="BP144" s="27">
        <f t="shared" si="311"/>
        <v>1.0760852411647477</v>
      </c>
      <c r="BQ144" s="27">
        <f t="shared" si="311"/>
        <v>-1.8251419501328012</v>
      </c>
      <c r="BR144" s="27">
        <f t="shared" si="311"/>
        <v>0.19167972836859803</v>
      </c>
      <c r="BS144" s="27">
        <f t="shared" si="311"/>
        <v>-0.65683249406095623</v>
      </c>
      <c r="BT144" s="27">
        <f t="shared" si="312"/>
        <v>-0.46515276569235819</v>
      </c>
      <c r="BZ144" t="str">
        <f t="shared" ref="BZ144" si="331">BD144</f>
        <v>92 Elementary administration and service occupations</v>
      </c>
      <c r="CA144" s="68">
        <f t="shared" si="313"/>
        <v>4.745329262411957E-2</v>
      </c>
      <c r="CB144" s="68">
        <f t="shared" si="313"/>
        <v>-1.159899183646707</v>
      </c>
      <c r="CC144" s="68">
        <f t="shared" si="313"/>
        <v>-1.1977390529469831</v>
      </c>
      <c r="CD144" s="68">
        <f t="shared" si="313"/>
        <v>-2.0612470089092705</v>
      </c>
      <c r="CE144" s="68">
        <f t="shared" si="314"/>
        <v>-3.2589860618562536</v>
      </c>
      <c r="CK144" t="str">
        <f t="shared" ref="CK144" si="332">BO144</f>
        <v>92 Elementary administration and service occupations</v>
      </c>
      <c r="CL144" s="68">
        <f t="shared" si="315"/>
        <v>-1.570855912333001</v>
      </c>
      <c r="CM144" s="68">
        <f t="shared" si="315"/>
        <v>-5.8655366567291978E-2</v>
      </c>
      <c r="CN144" s="68">
        <f t="shared" si="315"/>
        <v>-1.9530286956763043</v>
      </c>
      <c r="CO144" s="68">
        <f t="shared" si="315"/>
        <v>-0.99922713230637972</v>
      </c>
      <c r="CP144" s="68">
        <f t="shared" si="316"/>
        <v>-2.9522558279826843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1.5073034681621218</v>
      </c>
      <c r="C146" s="29">
        <f>D35-C35</f>
        <v>-0.14308891195901108</v>
      </c>
      <c r="D146" s="29">
        <f>E35-D35</f>
        <v>1.4298747620213934</v>
      </c>
      <c r="E146" s="29">
        <f>F35-E35</f>
        <v>3.0469114117930651</v>
      </c>
      <c r="F146" s="29">
        <f t="shared" ref="F146" si="334">F35-D35</f>
        <v>4.4767861738144585</v>
      </c>
      <c r="L146" s="24" t="str">
        <f t="shared" ref="L146" si="335">L35</f>
        <v>All occupations</v>
      </c>
      <c r="M146" s="29">
        <f>N35-M35</f>
        <v>10.616020520451222</v>
      </c>
      <c r="N146" s="29">
        <f t="shared" ref="N146" si="336">O35-N35</f>
        <v>-0.1227550006491569</v>
      </c>
      <c r="O146" s="29">
        <f>P35-O35</f>
        <v>9.3396519314365847</v>
      </c>
      <c r="P146" s="29">
        <f>Q35-P35</f>
        <v>21.526707608039011</v>
      </c>
      <c r="Q146" s="29">
        <f>Q35-O35</f>
        <v>30.866359539475596</v>
      </c>
      <c r="W146" s="24" t="str">
        <f t="shared" ref="W146" si="337">W35</f>
        <v>All occupations</v>
      </c>
      <c r="X146" s="29">
        <f>Y35-X35</f>
        <v>2.0021026936535407</v>
      </c>
      <c r="Y146" s="29">
        <f t="shared" ref="Y146" si="338">Z35-Y35</f>
        <v>6.6309452280439842</v>
      </c>
      <c r="Z146" s="29">
        <f>AA35-Z35</f>
        <v>4.7529277948888193</v>
      </c>
      <c r="AA146" s="29">
        <f>AB35-AA35</f>
        <v>12.068564501032398</v>
      </c>
      <c r="AB146" s="29">
        <f>AB35-Z35</f>
        <v>16.821492295921217</v>
      </c>
      <c r="AH146" s="24" t="str">
        <f t="shared" ref="AH146" si="339">AH35</f>
        <v>All occupations</v>
      </c>
      <c r="AI146" s="29">
        <f>AJ35-AI35</f>
        <v>-1.0909695379091673</v>
      </c>
      <c r="AJ146" s="29">
        <f t="shared" ref="AJ146" si="340">AK35-AJ35</f>
        <v>1.9844184311432116</v>
      </c>
      <c r="AK146" s="29">
        <f>AL35-AK35</f>
        <v>-0.18673534553609983</v>
      </c>
      <c r="AL146" s="29">
        <f>AM35-AL35</f>
        <v>2.4528379575575379</v>
      </c>
      <c r="AM146" s="29">
        <f>AM35-AK35</f>
        <v>2.266102612021438</v>
      </c>
      <c r="AS146" s="24" t="str">
        <f t="shared" ref="AS146" si="341">AS35</f>
        <v>All occupations</v>
      </c>
      <c r="AT146" s="29">
        <f>AU35-AT35</f>
        <v>-0.14355865169634896</v>
      </c>
      <c r="AU146" s="29">
        <f t="shared" ref="AU146" si="342">AV35-AU35</f>
        <v>1.4823099550996268</v>
      </c>
      <c r="AV146" s="29">
        <f>AW35-AV35</f>
        <v>0.88601399624319654</v>
      </c>
      <c r="AW146" s="29">
        <f>AX35-AW35</f>
        <v>3.4767783879889578</v>
      </c>
      <c r="AX146" s="29">
        <f>AX35-AV35</f>
        <v>4.3627923842321543</v>
      </c>
      <c r="BD146" s="24" t="str">
        <f t="shared" ref="BD146" si="343">BD35</f>
        <v>All occupations</v>
      </c>
      <c r="BE146" s="29">
        <f>BF35-BE35</f>
        <v>9.018503001600024</v>
      </c>
      <c r="BF146" s="29">
        <f t="shared" ref="BF146" si="344">BG35-BF35</f>
        <v>-3.8993822007733456</v>
      </c>
      <c r="BG146" s="29">
        <f>BH35-BG35</f>
        <v>3.1091427005281957</v>
      </c>
      <c r="BH146" s="29">
        <f>BI35-BH35</f>
        <v>1.3674289896271148</v>
      </c>
      <c r="BI146" s="29">
        <f>BI35-BG35</f>
        <v>4.4765716901553105</v>
      </c>
      <c r="BO146" s="24" t="str">
        <f t="shared" ref="BO146" si="345">BO35</f>
        <v>All occupations</v>
      </c>
      <c r="BP146" s="29">
        <f>BQ35-BP35</f>
        <v>6.0201431659968279</v>
      </c>
      <c r="BQ146" s="29">
        <f t="shared" ref="BQ146" si="346">BR35-BQ35</f>
        <v>-11.163146407439243</v>
      </c>
      <c r="BR146" s="29">
        <f>BS35-BR35</f>
        <v>4.1006235292958593</v>
      </c>
      <c r="BS146" s="29">
        <f>BT35-BS35</f>
        <v>-7.6782143368927649</v>
      </c>
      <c r="BT146" s="29">
        <f>BT35-BR35</f>
        <v>-3.5775908075969056</v>
      </c>
      <c r="BZ146" s="24" t="str">
        <f t="shared" ref="BZ146" si="347">BZ35</f>
        <v>All occupations</v>
      </c>
      <c r="CA146" s="70">
        <f>CB35-CA35</f>
        <v>-2.4064223701141856</v>
      </c>
      <c r="CB146" s="70">
        <f t="shared" ref="CB146" si="348">CC35-CB35</f>
        <v>-4.312042164925515</v>
      </c>
      <c r="CC146" s="70">
        <f>CD35-CC35</f>
        <v>-5.4559288395019934</v>
      </c>
      <c r="CD146" s="70">
        <f>CE35-CD35</f>
        <v>-13.864616672621342</v>
      </c>
      <c r="CE146" s="70">
        <f>CE35-CC35</f>
        <v>-19.320545512123335</v>
      </c>
      <c r="CK146" s="24" t="str">
        <f t="shared" ref="CK146" si="349">CK35</f>
        <v>All occupations</v>
      </c>
      <c r="CL146" s="70">
        <f>CM35-CL35</f>
        <v>-4.3611222901441984</v>
      </c>
      <c r="CM146" s="70">
        <f t="shared" ref="CM146" si="350">CN35-CM35</f>
        <v>-0.47425892854046126</v>
      </c>
      <c r="CN146" s="70">
        <f>CO35-CN35</f>
        <v>-8.4185705293758648</v>
      </c>
      <c r="CO146" s="70">
        <f>CP35-CO35</f>
        <v>-5.5963978465242299</v>
      </c>
      <c r="CP146" s="70">
        <f>CP35-CN35</f>
        <v>-14.014968375900095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The Marches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0.30430034215243446</v>
      </c>
      <c r="C8" s="69">
        <f>'Basic T2'!O8</f>
        <v>2.7683259795096933</v>
      </c>
      <c r="D8" s="69">
        <f>'Basic T2'!Z8</f>
        <v>6.4789198362507632</v>
      </c>
      <c r="E8" s="69">
        <f>'Basic T2'!AK8</f>
        <v>1.2976024375087467</v>
      </c>
      <c r="F8" s="69">
        <f>'Basic T2'!AV8</f>
        <v>1.8454698663867855</v>
      </c>
      <c r="G8" s="69">
        <f>'Basic T2'!BG8</f>
        <v>4.517425470398492</v>
      </c>
      <c r="H8" s="69">
        <f>'Basic T2'!BR8</f>
        <v>3.5371144782100692</v>
      </c>
      <c r="I8" s="69">
        <f>'Basic T2'!CC8</f>
        <v>2.5446718053926065</v>
      </c>
      <c r="J8" s="69">
        <f>'Basic T2'!CN8</f>
        <v>0.80114229474675214</v>
      </c>
      <c r="K8" s="309">
        <f>SUM(B8:J8)</f>
        <v>24.094972510556346</v>
      </c>
      <c r="L8" s="97"/>
      <c r="M8" s="97">
        <f t="shared" ref="M8:M33" si="0">B8/B$35*100</f>
        <v>6.2572109144068762</v>
      </c>
      <c r="N8" s="97">
        <f t="shared" ref="N8:N33" si="1">C8/C$35*100</f>
        <v>8.1668932053095453</v>
      </c>
      <c r="O8" s="97">
        <f t="shared" ref="O8:O33" si="2">D8/D$35*100</f>
        <v>9.8501433798807536</v>
      </c>
      <c r="P8" s="97">
        <f t="shared" ref="P8:P33" si="3">E8/E$35*100</f>
        <v>6.7274490647321619</v>
      </c>
      <c r="Q8" s="97">
        <f t="shared" ref="Q8:Q33" si="4">F8/F$35*100</f>
        <v>9.4127780676000299</v>
      </c>
      <c r="R8" s="97">
        <f t="shared" ref="R8:R33" si="5">G8/G$35*100</f>
        <v>6.3037436216892413</v>
      </c>
      <c r="S8" s="97">
        <f t="shared" ref="S8:S33" si="6">H8/H$35*100</f>
        <v>5.1161705201586019</v>
      </c>
      <c r="T8" s="97">
        <f t="shared" ref="T8:T33" si="7">I8/I$35*100</f>
        <v>5.977179158856055</v>
      </c>
      <c r="U8" s="97">
        <f t="shared" ref="U8:U33" si="8">J8/J$35*100</f>
        <v>3.3874751663496538</v>
      </c>
      <c r="V8" s="97">
        <f t="shared" ref="V8:V33" si="9">K8/K$35*100</f>
        <v>6.8754183924589594</v>
      </c>
      <c r="W8" s="97"/>
      <c r="X8" s="97">
        <f t="shared" ref="X8:X32" si="10">IF($K8&gt;0,B8/$K8*100,0)</f>
        <v>1.2629204786148489</v>
      </c>
      <c r="Y8" s="97">
        <f t="shared" ref="Y8:AG23" si="11">IF($K8&gt;0,C8/$K8*100,0)</f>
        <v>11.489226552538504</v>
      </c>
      <c r="Z8" s="97">
        <f t="shared" si="11"/>
        <v>26.889094118751363</v>
      </c>
      <c r="AA8" s="97">
        <f t="shared" si="11"/>
        <v>5.385365917891165</v>
      </c>
      <c r="AB8" s="97">
        <f t="shared" si="11"/>
        <v>7.6591490842260104</v>
      </c>
      <c r="AC8" s="97">
        <f t="shared" si="11"/>
        <v>18.748415124438694</v>
      </c>
      <c r="AD8" s="97">
        <f t="shared" si="11"/>
        <v>14.679885925001198</v>
      </c>
      <c r="AE8" s="97">
        <f t="shared" si="11"/>
        <v>10.561007298421901</v>
      </c>
      <c r="AF8" s="97">
        <f>IF($K8&gt;0,J8/$K8*100,0)</f>
        <v>3.3249355001163021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0.1004602559803536</v>
      </c>
      <c r="C9" s="69">
        <f>'Basic T2'!O9</f>
        <v>0.99714672075526145</v>
      </c>
      <c r="D9" s="69">
        <f>'Basic T2'!Z9</f>
        <v>2.1965722622230759</v>
      </c>
      <c r="E9" s="69">
        <f>'Basic T2'!AK9</f>
        <v>0.66109074194628747</v>
      </c>
      <c r="F9" s="69">
        <f>'Basic T2'!AV9</f>
        <v>0.70635408718630499</v>
      </c>
      <c r="G9" s="69">
        <f>'Basic T2'!BG9</f>
        <v>1.7144405088264887</v>
      </c>
      <c r="H9" s="69">
        <f>'Basic T2'!BR9</f>
        <v>1.9558613509753298</v>
      </c>
      <c r="I9" s="69">
        <f>'Basic T2'!CC9</f>
        <v>1.2699967828156098</v>
      </c>
      <c r="J9" s="69">
        <f>'Basic T2'!CN9</f>
        <v>0.60842716650136497</v>
      </c>
      <c r="K9" s="309">
        <f>SUM(B9:J9)</f>
        <v>10.210349877210076</v>
      </c>
      <c r="L9" s="97"/>
      <c r="M9" s="97">
        <f t="shared" si="0"/>
        <v>2.0657256108817958</v>
      </c>
      <c r="N9" s="97">
        <f t="shared" si="1"/>
        <v>2.9417022556986505</v>
      </c>
      <c r="O9" s="97">
        <f t="shared" si="2"/>
        <v>3.339530704810667</v>
      </c>
      <c r="P9" s="97">
        <f t="shared" si="3"/>
        <v>3.4274398421663443</v>
      </c>
      <c r="Q9" s="97">
        <f t="shared" si="4"/>
        <v>3.6027433343273034</v>
      </c>
      <c r="R9" s="97">
        <f t="shared" si="5"/>
        <v>2.3923789098677242</v>
      </c>
      <c r="S9" s="97">
        <f t="shared" si="6"/>
        <v>2.8290065947883276</v>
      </c>
      <c r="T9" s="97">
        <f t="shared" si="7"/>
        <v>2.9830952211491653</v>
      </c>
      <c r="U9" s="97">
        <f t="shared" si="8"/>
        <v>2.5726165383733353</v>
      </c>
      <c r="V9" s="97">
        <f t="shared" si="9"/>
        <v>2.9134885839133222</v>
      </c>
      <c r="W9" s="97"/>
      <c r="X9" s="97">
        <f t="shared" si="10"/>
        <v>0.98390610692572888</v>
      </c>
      <c r="Y9" s="97">
        <f t="shared" si="11"/>
        <v>9.7660387033448703</v>
      </c>
      <c r="Z9" s="97">
        <f t="shared" si="11"/>
        <v>21.513192874280598</v>
      </c>
      <c r="AA9" s="97">
        <f t="shared" si="11"/>
        <v>6.4747119334457812</v>
      </c>
      <c r="AB9" s="97">
        <f t="shared" si="11"/>
        <v>6.9180203977428496</v>
      </c>
      <c r="AC9" s="97">
        <f t="shared" si="11"/>
        <v>16.791202352949639</v>
      </c>
      <c r="AD9" s="97">
        <f t="shared" si="11"/>
        <v>19.155674139442503</v>
      </c>
      <c r="AE9" s="97">
        <f t="shared" si="11"/>
        <v>12.43832775652767</v>
      </c>
      <c r="AF9" s="97">
        <f t="shared" si="11"/>
        <v>5.9589257353403688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0.90729099359421561</v>
      </c>
      <c r="C10" s="69">
        <f>'Basic T2'!O10</f>
        <v>3.5557893889891008</v>
      </c>
      <c r="D10" s="69">
        <f>'Basic T2'!Z10</f>
        <v>6.4714139050679815</v>
      </c>
      <c r="E10" s="69">
        <f>'Basic T2'!AK10</f>
        <v>0.67250638295597309</v>
      </c>
      <c r="F10" s="69">
        <f>'Basic T2'!AV10</f>
        <v>1.9579748512517685</v>
      </c>
      <c r="G10" s="69">
        <f>'Basic T2'!BG10</f>
        <v>2.9725218837808285</v>
      </c>
      <c r="H10" s="69">
        <f>'Basic T2'!BR10</f>
        <v>2.0806238862925621</v>
      </c>
      <c r="I10" s="69">
        <f>'Basic T2'!CC10</f>
        <v>1.1827625961634605</v>
      </c>
      <c r="J10" s="69">
        <f>'Basic T2'!CN10</f>
        <v>0.47532102057262576</v>
      </c>
      <c r="K10" s="309">
        <f t="shared" ref="K10:K32" si="12">SUM(B10:J10)</f>
        <v>20.276204908668518</v>
      </c>
      <c r="L10" s="97"/>
      <c r="M10" s="97">
        <f t="shared" si="0"/>
        <v>18.656275794842603</v>
      </c>
      <c r="N10" s="97">
        <f t="shared" si="1"/>
        <v>10.490004578720239</v>
      </c>
      <c r="O10" s="97">
        <f t="shared" si="2"/>
        <v>9.8387318328607947</v>
      </c>
      <c r="P10" s="97">
        <f t="shared" si="3"/>
        <v>3.4866244901093393</v>
      </c>
      <c r="Q10" s="97">
        <f t="shared" si="4"/>
        <v>9.9866072442888658</v>
      </c>
      <c r="R10" s="97">
        <f t="shared" si="5"/>
        <v>4.147941341368087</v>
      </c>
      <c r="S10" s="97">
        <f t="shared" si="6"/>
        <v>3.0094662347413101</v>
      </c>
      <c r="T10" s="97">
        <f t="shared" si="7"/>
        <v>2.7781908553712218</v>
      </c>
      <c r="U10" s="97">
        <f t="shared" si="8"/>
        <v>2.0098029573419551</v>
      </c>
      <c r="V10" s="97">
        <f t="shared" si="9"/>
        <v>5.7857460554167401</v>
      </c>
      <c r="W10" s="97"/>
      <c r="X10" s="97">
        <f t="shared" si="10"/>
        <v>4.4746588312802507</v>
      </c>
      <c r="Y10" s="97">
        <f t="shared" si="11"/>
        <v>17.536759985439502</v>
      </c>
      <c r="Z10" s="97">
        <f t="shared" si="11"/>
        <v>31.916297621855811</v>
      </c>
      <c r="AA10" s="97">
        <f t="shared" si="11"/>
        <v>3.3167270995000746</v>
      </c>
      <c r="AB10" s="97">
        <f t="shared" si="11"/>
        <v>9.6565154084366736</v>
      </c>
      <c r="AC10" s="97">
        <f t="shared" si="11"/>
        <v>14.660149160901462</v>
      </c>
      <c r="AD10" s="97">
        <f t="shared" si="11"/>
        <v>10.261406883903852</v>
      </c>
      <c r="AE10" s="97">
        <f t="shared" si="11"/>
        <v>5.8332543071598364</v>
      </c>
      <c r="AF10" s="97">
        <f t="shared" si="11"/>
        <v>2.3442307015225308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1.0748466240745891</v>
      </c>
      <c r="C11" s="69">
        <f>'Basic T2'!O11</f>
        <v>3.3192723702143456</v>
      </c>
      <c r="D11" s="69">
        <f>'Basic T2'!Z11</f>
        <v>6.2069908671012186</v>
      </c>
      <c r="E11" s="69">
        <f>'Basic T2'!AK11</f>
        <v>2.1097759904543922</v>
      </c>
      <c r="F11" s="69">
        <f>'Basic T2'!AV11</f>
        <v>0.41312059565121706</v>
      </c>
      <c r="G11" s="69">
        <f>'Basic T2'!BG11</f>
        <v>1.7879700803425829</v>
      </c>
      <c r="H11" s="69">
        <f>'Basic T2'!BR11</f>
        <v>1.2975838350379072</v>
      </c>
      <c r="I11" s="69">
        <f>'Basic T2'!CC11</f>
        <v>0.61038396336804668</v>
      </c>
      <c r="J11" s="69">
        <f>'Basic T2'!CN11</f>
        <v>0.20648604896930822</v>
      </c>
      <c r="K11" s="309">
        <f t="shared" si="12"/>
        <v>17.026430375213607</v>
      </c>
      <c r="L11" s="97"/>
      <c r="M11" s="97">
        <f t="shared" si="0"/>
        <v>22.101657789473826</v>
      </c>
      <c r="N11" s="97">
        <f t="shared" si="1"/>
        <v>9.7922510454048695</v>
      </c>
      <c r="O11" s="97">
        <f t="shared" si="2"/>
        <v>9.4367196297859834</v>
      </c>
      <c r="P11" s="97">
        <f t="shared" si="3"/>
        <v>10.938181143545437</v>
      </c>
      <c r="Q11" s="97">
        <f t="shared" si="4"/>
        <v>2.107112423153831</v>
      </c>
      <c r="R11" s="97">
        <f t="shared" si="5"/>
        <v>2.4949841593593631</v>
      </c>
      <c r="S11" s="97">
        <f t="shared" si="6"/>
        <v>1.876857592580585</v>
      </c>
      <c r="T11" s="97">
        <f t="shared" si="7"/>
        <v>1.4337307848548093</v>
      </c>
      <c r="U11" s="97">
        <f t="shared" si="8"/>
        <v>0.87308630148193245</v>
      </c>
      <c r="V11" s="97">
        <f t="shared" si="9"/>
        <v>4.8584339537377863</v>
      </c>
      <c r="W11" s="97"/>
      <c r="X11" s="97">
        <f t="shared" si="10"/>
        <v>6.3128124943870061</v>
      </c>
      <c r="Y11" s="97">
        <f t="shared" si="11"/>
        <v>19.494822444089095</v>
      </c>
      <c r="Z11" s="97">
        <f t="shared" si="11"/>
        <v>36.455033323585582</v>
      </c>
      <c r="AA11" s="97">
        <f t="shared" si="11"/>
        <v>12.39118208550466</v>
      </c>
      <c r="AB11" s="97">
        <f t="shared" si="11"/>
        <v>2.4263488385247292</v>
      </c>
      <c r="AC11" s="97">
        <f t="shared" si="11"/>
        <v>10.501144637724169</v>
      </c>
      <c r="AD11" s="97">
        <f t="shared" si="11"/>
        <v>7.6209975105931633</v>
      </c>
      <c r="AE11" s="97">
        <f t="shared" si="11"/>
        <v>3.5849203263217118</v>
      </c>
      <c r="AF11" s="97">
        <f t="shared" si="11"/>
        <v>1.2127383392698818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1.21248904319498</v>
      </c>
      <c r="C12" s="69">
        <f>'Basic T2'!O12</f>
        <v>7.0030243413198816</v>
      </c>
      <c r="D12" s="69">
        <f>'Basic T2'!Z12</f>
        <v>3.5110934720962526</v>
      </c>
      <c r="E12" s="69">
        <f>'Basic T2'!AK12</f>
        <v>0.27715417810646709</v>
      </c>
      <c r="F12" s="69">
        <f>'Basic T2'!AV12</f>
        <v>0.13607536248853067</v>
      </c>
      <c r="G12" s="69">
        <f>'Basic T2'!BG12</f>
        <v>0.61024278870872983</v>
      </c>
      <c r="H12" s="69">
        <f>'Basic T2'!BR12</f>
        <v>0.45355541955662254</v>
      </c>
      <c r="I12" s="69">
        <f>'Basic T2'!CC12</f>
        <v>0.31787585540918611</v>
      </c>
      <c r="J12" s="69">
        <f>'Basic T2'!CN12</f>
        <v>0.16110527988279824</v>
      </c>
      <c r="K12" s="309">
        <f t="shared" si="12"/>
        <v>13.682615740763449</v>
      </c>
      <c r="L12" s="97"/>
      <c r="M12" s="97">
        <f t="shared" si="0"/>
        <v>24.931945922288484</v>
      </c>
      <c r="N12" s="97">
        <f t="shared" si="1"/>
        <v>20.659760567602056</v>
      </c>
      <c r="O12" s="97">
        <f t="shared" si="2"/>
        <v>5.3380463093250796</v>
      </c>
      <c r="P12" s="97">
        <f t="shared" si="3"/>
        <v>1.4369120790715182</v>
      </c>
      <c r="Q12" s="97">
        <f t="shared" si="4"/>
        <v>0.69404936428494191</v>
      </c>
      <c r="R12" s="97">
        <f t="shared" si="5"/>
        <v>0.85155009467487131</v>
      </c>
      <c r="S12" s="97">
        <f t="shared" si="6"/>
        <v>0.65603386067617853</v>
      </c>
      <c r="T12" s="97">
        <f t="shared" si="7"/>
        <v>0.74665854120318875</v>
      </c>
      <c r="U12" s="97">
        <f t="shared" si="8"/>
        <v>0.68120250091564893</v>
      </c>
      <c r="V12" s="97">
        <f t="shared" si="9"/>
        <v>3.9042878293294789</v>
      </c>
      <c r="W12" s="97"/>
      <c r="X12" s="97">
        <f t="shared" si="10"/>
        <v>8.8615295946864521</v>
      </c>
      <c r="Y12" s="97">
        <f t="shared" si="11"/>
        <v>51.18191195310974</v>
      </c>
      <c r="Z12" s="97">
        <f t="shared" si="11"/>
        <v>25.6609813402561</v>
      </c>
      <c r="AA12" s="97">
        <f t="shared" si="11"/>
        <v>2.0255935221564787</v>
      </c>
      <c r="AB12" s="97">
        <f t="shared" si="11"/>
        <v>0.99451278225356399</v>
      </c>
      <c r="AC12" s="97">
        <f t="shared" si="11"/>
        <v>4.4599863086901257</v>
      </c>
      <c r="AD12" s="97">
        <f t="shared" si="11"/>
        <v>3.3148297675669105</v>
      </c>
      <c r="AE12" s="97">
        <f t="shared" si="11"/>
        <v>2.3232096949281833</v>
      </c>
      <c r="AF12" s="97">
        <f t="shared" si="11"/>
        <v>1.17744503635245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0.36168894728395795</v>
      </c>
      <c r="C13" s="69">
        <f>'Basic T2'!O13</f>
        <v>4.4996706912783093</v>
      </c>
      <c r="D13" s="69">
        <f>'Basic T2'!Z13</f>
        <v>7.6255338196630138</v>
      </c>
      <c r="E13" s="69">
        <f>'Basic T2'!AK13</f>
        <v>0.76908517866360859</v>
      </c>
      <c r="F13" s="69">
        <f>'Basic T2'!AV13</f>
        <v>1.2477316111852406</v>
      </c>
      <c r="G13" s="69">
        <f>'Basic T2'!BG13</f>
        <v>3.0540392451166696</v>
      </c>
      <c r="H13" s="69">
        <f>'Basic T2'!BR13</f>
        <v>2.0030521607011136</v>
      </c>
      <c r="I13" s="69">
        <f>'Basic T2'!CC13</f>
        <v>1.2302951226742627</v>
      </c>
      <c r="J13" s="69">
        <f>'Basic T2'!CN13</f>
        <v>0.47850291841647463</v>
      </c>
      <c r="K13" s="309">
        <f t="shared" si="12"/>
        <v>21.269599694982652</v>
      </c>
      <c r="L13" s="97"/>
      <c r="M13" s="97">
        <f t="shared" si="0"/>
        <v>7.4372707324522782</v>
      </c>
      <c r="N13" s="97">
        <f t="shared" si="1"/>
        <v>13.27456747028034</v>
      </c>
      <c r="O13" s="97">
        <f t="shared" si="2"/>
        <v>11.593383367940662</v>
      </c>
      <c r="P13" s="97">
        <f t="shared" si="3"/>
        <v>3.9873394318165229</v>
      </c>
      <c r="Q13" s="97">
        <f t="shared" si="4"/>
        <v>6.3640273720698985</v>
      </c>
      <c r="R13" s="97">
        <f t="shared" si="5"/>
        <v>4.2616929793187222</v>
      </c>
      <c r="S13" s="97">
        <f t="shared" si="6"/>
        <v>2.8972645578903999</v>
      </c>
      <c r="T13" s="97">
        <f t="shared" si="7"/>
        <v>2.8898399985833483</v>
      </c>
      <c r="U13" s="97">
        <f t="shared" si="8"/>
        <v>2.0232569966537941</v>
      </c>
      <c r="V13" s="97">
        <f t="shared" si="9"/>
        <v>6.0692078764171464</v>
      </c>
      <c r="W13" s="97"/>
      <c r="X13" s="97">
        <f t="shared" si="10"/>
        <v>1.7004972000920067</v>
      </c>
      <c r="Y13" s="97">
        <f t="shared" si="11"/>
        <v>21.155408450586634</v>
      </c>
      <c r="Z13" s="97">
        <f t="shared" si="11"/>
        <v>35.851797537411215</v>
      </c>
      <c r="AA13" s="97">
        <f t="shared" si="11"/>
        <v>3.6158892959561921</v>
      </c>
      <c r="AB13" s="97">
        <f t="shared" si="11"/>
        <v>5.8662674854175627</v>
      </c>
      <c r="AC13" s="97">
        <f t="shared" si="11"/>
        <v>14.358705800359258</v>
      </c>
      <c r="AD13" s="97">
        <f t="shared" si="11"/>
        <v>9.4174417451477446</v>
      </c>
      <c r="AE13" s="97">
        <f t="shared" si="11"/>
        <v>5.7842890337258233</v>
      </c>
      <c r="AF13" s="97">
        <f t="shared" si="11"/>
        <v>2.2497034513035525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0.11296100601179385</v>
      </c>
      <c r="C14" s="69">
        <f>'Basic T2'!O14</f>
        <v>0.69987973998449815</v>
      </c>
      <c r="D14" s="69">
        <f>'Basic T2'!Z14</f>
        <v>1.608116606788744</v>
      </c>
      <c r="E14" s="69">
        <f>'Basic T2'!AK14</f>
        <v>0.31172132576618061</v>
      </c>
      <c r="F14" s="69">
        <f>'Basic T2'!AV14</f>
        <v>0.71502570176132807</v>
      </c>
      <c r="G14" s="69">
        <f>'Basic T2'!BG14</f>
        <v>1.2107988923583588</v>
      </c>
      <c r="H14" s="69">
        <f>'Basic T2'!BR14</f>
        <v>0.96799360520982436</v>
      </c>
      <c r="I14" s="69">
        <f>'Basic T2'!CC14</f>
        <v>0.76751065236993055</v>
      </c>
      <c r="J14" s="69">
        <f>'Basic T2'!CN14</f>
        <v>0.26860111143311194</v>
      </c>
      <c r="K14" s="309">
        <f t="shared" si="12"/>
        <v>6.6626086416837698</v>
      </c>
      <c r="L14" s="97"/>
      <c r="M14" s="97">
        <f t="shared" si="0"/>
        <v>2.3227737265090109</v>
      </c>
      <c r="N14" s="97">
        <f t="shared" si="1"/>
        <v>2.0647290583985201</v>
      </c>
      <c r="O14" s="97">
        <f t="shared" si="2"/>
        <v>2.4448796325288202</v>
      </c>
      <c r="P14" s="97">
        <f t="shared" si="3"/>
        <v>1.6161262347109497</v>
      </c>
      <c r="Q14" s="97">
        <f t="shared" si="4"/>
        <v>3.6469727118799526</v>
      </c>
      <c r="R14" s="97">
        <f t="shared" si="5"/>
        <v>1.6895831142907856</v>
      </c>
      <c r="S14" s="97">
        <f t="shared" si="6"/>
        <v>1.4001300713294085</v>
      </c>
      <c r="T14" s="97">
        <f t="shared" si="7"/>
        <v>1.8028056371842305</v>
      </c>
      <c r="U14" s="97">
        <f t="shared" si="8"/>
        <v>1.1357278233839887</v>
      </c>
      <c r="V14" s="97">
        <f t="shared" si="9"/>
        <v>1.9011526980045057</v>
      </c>
      <c r="W14" s="97"/>
      <c r="X14" s="97">
        <f t="shared" si="10"/>
        <v>1.6954471151895005</v>
      </c>
      <c r="Y14" s="97">
        <f t="shared" si="11"/>
        <v>10.504590283238144</v>
      </c>
      <c r="Z14" s="97">
        <f t="shared" si="11"/>
        <v>24.136441043944341</v>
      </c>
      <c r="AA14" s="97">
        <f t="shared" si="11"/>
        <v>4.678667809121122</v>
      </c>
      <c r="AB14" s="97">
        <f t="shared" si="11"/>
        <v>10.731918085175527</v>
      </c>
      <c r="AC14" s="97">
        <f t="shared" si="11"/>
        <v>18.173045386204262</v>
      </c>
      <c r="AD14" s="97">
        <f t="shared" si="11"/>
        <v>14.528747781367416</v>
      </c>
      <c r="AE14" s="97">
        <f t="shared" si="11"/>
        <v>11.51967185297508</v>
      </c>
      <c r="AF14" s="97">
        <f t="shared" si="11"/>
        <v>4.0314706427846145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2.5293089763345943E-2</v>
      </c>
      <c r="C15" s="69">
        <f>'Basic T2'!O15</f>
        <v>0.79770770049648132</v>
      </c>
      <c r="D15" s="69">
        <f>'Basic T2'!Z15</f>
        <v>2.1967812546556571</v>
      </c>
      <c r="E15" s="69">
        <f>'Basic T2'!AK15</f>
        <v>1.1410773991052698</v>
      </c>
      <c r="F15" s="69">
        <f>'Basic T2'!AV15</f>
        <v>0.31061192496237827</v>
      </c>
      <c r="G15" s="69">
        <f>'Basic T2'!BG15</f>
        <v>1.2472011805448406</v>
      </c>
      <c r="H15" s="69">
        <f>'Basic T2'!BR15</f>
        <v>0.88537007271795842</v>
      </c>
      <c r="I15" s="69">
        <f>'Basic T2'!CC15</f>
        <v>0.29316432642777823</v>
      </c>
      <c r="J15" s="69">
        <f>'Basic T2'!CN15</f>
        <v>8.4278471428772261E-2</v>
      </c>
      <c r="K15" s="309">
        <f t="shared" si="12"/>
        <v>6.9814854201024827</v>
      </c>
      <c r="L15" s="97"/>
      <c r="M15" s="97">
        <f t="shared" si="0"/>
        <v>0.52009207813181202</v>
      </c>
      <c r="N15" s="97">
        <f t="shared" si="1"/>
        <v>2.3533332588822042</v>
      </c>
      <c r="O15" s="97">
        <f t="shared" si="2"/>
        <v>3.3398484437977611</v>
      </c>
      <c r="P15" s="97">
        <f t="shared" si="3"/>
        <v>5.9159414775267098</v>
      </c>
      <c r="Q15" s="97">
        <f t="shared" si="4"/>
        <v>1.5842692249130055</v>
      </c>
      <c r="R15" s="97">
        <f t="shared" si="5"/>
        <v>1.7403798996443218</v>
      </c>
      <c r="S15" s="97">
        <f t="shared" si="6"/>
        <v>1.2806213350953006</v>
      </c>
      <c r="T15" s="97">
        <f t="shared" si="7"/>
        <v>0.68861363509854878</v>
      </c>
      <c r="U15" s="97">
        <f t="shared" si="8"/>
        <v>0.35635520792610387</v>
      </c>
      <c r="V15" s="97">
        <f t="shared" si="9"/>
        <v>1.992143101347259</v>
      </c>
      <c r="W15" s="97"/>
      <c r="X15" s="97">
        <f t="shared" si="10"/>
        <v>0.36228808400168028</v>
      </c>
      <c r="Y15" s="97">
        <f t="shared" si="11"/>
        <v>11.426045497417533</v>
      </c>
      <c r="Z15" s="97">
        <f t="shared" si="11"/>
        <v>31.465814543281105</v>
      </c>
      <c r="AA15" s="97">
        <f t="shared" si="11"/>
        <v>16.34433548797012</v>
      </c>
      <c r="AB15" s="97">
        <f t="shared" si="11"/>
        <v>4.4490807653626634</v>
      </c>
      <c r="AC15" s="97">
        <f t="shared" si="11"/>
        <v>17.864410014431179</v>
      </c>
      <c r="AD15" s="97">
        <f t="shared" si="11"/>
        <v>12.681686194869426</v>
      </c>
      <c r="AE15" s="97">
        <f t="shared" si="11"/>
        <v>4.1991683543969183</v>
      </c>
      <c r="AF15" s="97">
        <f t="shared" si="11"/>
        <v>1.2071710582693607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1.5704390863439308E-2</v>
      </c>
      <c r="C16" s="69">
        <f>'Basic T2'!O16</f>
        <v>0.19936393674806857</v>
      </c>
      <c r="D16" s="69">
        <f>'Basic T2'!Z16</f>
        <v>0.90382999858365731</v>
      </c>
      <c r="E16" s="69">
        <f>'Basic T2'!AK16</f>
        <v>0.24093734354746407</v>
      </c>
      <c r="F16" s="69">
        <f>'Basic T2'!AV16</f>
        <v>0.20610895959513648</v>
      </c>
      <c r="G16" s="69">
        <f>'Basic T2'!BG16</f>
        <v>0.66353785762245476</v>
      </c>
      <c r="H16" s="69">
        <f>'Basic T2'!BR16</f>
        <v>0.82231207638892201</v>
      </c>
      <c r="I16" s="69">
        <f>'Basic T2'!CC16</f>
        <v>0.45164453758253942</v>
      </c>
      <c r="J16" s="69">
        <f>'Basic T2'!CN16</f>
        <v>0.10321564254789443</v>
      </c>
      <c r="K16" s="309">
        <f t="shared" si="12"/>
        <v>3.6066547434795764</v>
      </c>
      <c r="L16" s="97"/>
      <c r="M16" s="97">
        <f t="shared" si="0"/>
        <v>0.32292335006839862</v>
      </c>
      <c r="N16" s="97">
        <f t="shared" si="1"/>
        <v>0.58814749146700418</v>
      </c>
      <c r="O16" s="97">
        <f t="shared" si="2"/>
        <v>1.3741264442374037</v>
      </c>
      <c r="P16" s="97">
        <f t="shared" si="3"/>
        <v>1.2491450845448282</v>
      </c>
      <c r="Q16" s="97">
        <f t="shared" si="4"/>
        <v>1.0512541709561305</v>
      </c>
      <c r="R16" s="97">
        <f t="shared" si="5"/>
        <v>0.92591954535730747</v>
      </c>
      <c r="S16" s="97">
        <f t="shared" si="6"/>
        <v>1.1894126779069865</v>
      </c>
      <c r="T16" s="97">
        <f t="shared" si="7"/>
        <v>1.0608677753762559</v>
      </c>
      <c r="U16" s="97">
        <f t="shared" si="8"/>
        <v>0.43642737151998623</v>
      </c>
      <c r="V16" s="97">
        <f t="shared" si="9"/>
        <v>1.0291466548760244</v>
      </c>
      <c r="W16" s="97"/>
      <c r="X16" s="97">
        <f t="shared" si="10"/>
        <v>0.43542817320762595</v>
      </c>
      <c r="Y16" s="97">
        <f t="shared" si="11"/>
        <v>5.5276690154081427</v>
      </c>
      <c r="Z16" s="97">
        <f t="shared" si="11"/>
        <v>25.060064321867227</v>
      </c>
      <c r="AA16" s="97">
        <f t="shared" si="11"/>
        <v>6.6803550848068145</v>
      </c>
      <c r="AB16" s="97">
        <f t="shared" si="11"/>
        <v>5.7146850545580534</v>
      </c>
      <c r="AC16" s="97">
        <f t="shared" si="11"/>
        <v>18.397598462177623</v>
      </c>
      <c r="AD16" s="97">
        <f t="shared" si="11"/>
        <v>22.799855679991804</v>
      </c>
      <c r="AE16" s="97">
        <f t="shared" si="11"/>
        <v>12.522533197807793</v>
      </c>
      <c r="AF16" s="97">
        <f t="shared" si="11"/>
        <v>2.8618110101749172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5.5206029903746068E-2</v>
      </c>
      <c r="C17" s="69">
        <f>'Basic T2'!O17</f>
        <v>1.0414363190240621</v>
      </c>
      <c r="D17" s="69">
        <f>'Basic T2'!Z17</f>
        <v>2.18515813412326</v>
      </c>
      <c r="E17" s="69">
        <f>'Basic T2'!AK17</f>
        <v>0.30169126551333453</v>
      </c>
      <c r="F17" s="69">
        <f>'Basic T2'!AV17</f>
        <v>0.35120918243417959</v>
      </c>
      <c r="G17" s="69">
        <f>'Basic T2'!BG17</f>
        <v>1.0218261505412543</v>
      </c>
      <c r="H17" s="69">
        <f>'Basic T2'!BR17</f>
        <v>0.47424364079211345</v>
      </c>
      <c r="I17" s="69">
        <f>'Basic T2'!CC17</f>
        <v>0.33759334907834521</v>
      </c>
      <c r="J17" s="69">
        <f>'Basic T2'!CN17</f>
        <v>0.21342104717922028</v>
      </c>
      <c r="K17" s="309">
        <f t="shared" si="12"/>
        <v>5.9817851185895146</v>
      </c>
      <c r="L17" s="97"/>
      <c r="M17" s="97">
        <f t="shared" si="0"/>
        <v>1.1351803629644022</v>
      </c>
      <c r="N17" s="97">
        <f t="shared" si="1"/>
        <v>3.0723618752104467</v>
      </c>
      <c r="O17" s="97">
        <f t="shared" si="2"/>
        <v>3.3221773803088821</v>
      </c>
      <c r="P17" s="97">
        <f t="shared" si="3"/>
        <v>1.5641251614108991</v>
      </c>
      <c r="Q17" s="97">
        <f t="shared" si="4"/>
        <v>1.7913346350263954</v>
      </c>
      <c r="R17" s="97">
        <f t="shared" si="5"/>
        <v>1.4258851908366952</v>
      </c>
      <c r="S17" s="97">
        <f t="shared" si="6"/>
        <v>0.6859578193864716</v>
      </c>
      <c r="T17" s="97">
        <f t="shared" si="7"/>
        <v>0.79297295863588813</v>
      </c>
      <c r="U17" s="97">
        <f t="shared" si="8"/>
        <v>0.9024095994388609</v>
      </c>
      <c r="V17" s="97">
        <f t="shared" si="9"/>
        <v>1.7068820230473063</v>
      </c>
      <c r="W17" s="97"/>
      <c r="X17" s="97">
        <f t="shared" si="10"/>
        <v>0.92290225759168476</v>
      </c>
      <c r="Y17" s="97">
        <f t="shared" si="11"/>
        <v>17.410125880109003</v>
      </c>
      <c r="Z17" s="97">
        <f t="shared" si="11"/>
        <v>36.530201115591282</v>
      </c>
      <c r="AA17" s="97">
        <f t="shared" si="11"/>
        <v>5.0434988808904642</v>
      </c>
      <c r="AB17" s="97">
        <f t="shared" si="11"/>
        <v>5.8713105782207302</v>
      </c>
      <c r="AC17" s="97">
        <f t="shared" si="11"/>
        <v>17.082294503788486</v>
      </c>
      <c r="AD17" s="97">
        <f t="shared" si="11"/>
        <v>7.9281290014633381</v>
      </c>
      <c r="AE17" s="97">
        <f t="shared" si="11"/>
        <v>5.6436890056316269</v>
      </c>
      <c r="AF17" s="97">
        <f t="shared" si="11"/>
        <v>3.5678487767134013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0.25898007770469905</v>
      </c>
      <c r="C18" s="69">
        <f>'Basic T2'!O18</f>
        <v>2.6152935639864507</v>
      </c>
      <c r="D18" s="69">
        <f>'Basic T2'!Z18</f>
        <v>5.2258526941085197</v>
      </c>
      <c r="E18" s="69">
        <f>'Basic T2'!AK18</f>
        <v>1.510333932961061</v>
      </c>
      <c r="F18" s="69">
        <f>'Basic T2'!AV18</f>
        <v>1.3417123166614058</v>
      </c>
      <c r="G18" s="69">
        <f>'Basic T2'!BG18</f>
        <v>3.8929530728879618</v>
      </c>
      <c r="H18" s="69">
        <f>'Basic T2'!BR18</f>
        <v>3.0075346948239079</v>
      </c>
      <c r="I18" s="69">
        <f>'Basic T2'!CC18</f>
        <v>1.7975545291353165</v>
      </c>
      <c r="J18" s="69">
        <f>'Basic T2'!CN18</f>
        <v>0.68192323162548163</v>
      </c>
      <c r="K18" s="309">
        <f t="shared" si="12"/>
        <v>20.3321381138948</v>
      </c>
      <c r="L18" s="97"/>
      <c r="M18" s="97">
        <f t="shared" si="0"/>
        <v>5.3253077448595949</v>
      </c>
      <c r="N18" s="97">
        <f t="shared" si="1"/>
        <v>7.7154292506381994</v>
      </c>
      <c r="O18" s="97">
        <f t="shared" si="2"/>
        <v>7.9450586857226728</v>
      </c>
      <c r="P18" s="97">
        <f t="shared" si="3"/>
        <v>7.8303602945132775</v>
      </c>
      <c r="Q18" s="97">
        <f t="shared" si="4"/>
        <v>6.8433738731404405</v>
      </c>
      <c r="R18" s="97">
        <f t="shared" si="5"/>
        <v>5.4323371273213894</v>
      </c>
      <c r="S18" s="97">
        <f t="shared" si="6"/>
        <v>4.3501731252415627</v>
      </c>
      <c r="T18" s="97">
        <f t="shared" si="7"/>
        <v>4.2222755192578676</v>
      </c>
      <c r="U18" s="97">
        <f t="shared" si="8"/>
        <v>2.8833804277159425</v>
      </c>
      <c r="V18" s="97">
        <f t="shared" si="9"/>
        <v>5.801706405145028</v>
      </c>
      <c r="W18" s="97"/>
      <c r="X18" s="97">
        <f t="shared" si="10"/>
        <v>1.2737473858084527</v>
      </c>
      <c r="Y18" s="97">
        <f t="shared" si="11"/>
        <v>12.862855590181058</v>
      </c>
      <c r="Z18" s="97">
        <f t="shared" si="11"/>
        <v>25.702425710639943</v>
      </c>
      <c r="AA18" s="97">
        <f t="shared" si="11"/>
        <v>7.4283084469552785</v>
      </c>
      <c r="AB18" s="97">
        <f t="shared" si="11"/>
        <v>6.5989730600171939</v>
      </c>
      <c r="AC18" s="97">
        <f t="shared" si="11"/>
        <v>19.14679632353841</v>
      </c>
      <c r="AD18" s="97">
        <f t="shared" si="11"/>
        <v>14.792023730984722</v>
      </c>
      <c r="AE18" s="97">
        <f t="shared" si="11"/>
        <v>8.8409517929985135</v>
      </c>
      <c r="AF18" s="97">
        <f t="shared" si="11"/>
        <v>3.3539179588764521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0.20564906566775587</v>
      </c>
      <c r="C19" s="69">
        <f>'Basic T2'!O19</f>
        <v>2.1818769078642894</v>
      </c>
      <c r="D19" s="69">
        <f>'Basic T2'!Z19</f>
        <v>6.5600355065920573</v>
      </c>
      <c r="E19" s="69">
        <f>'Basic T2'!AK19</f>
        <v>2.4649837661756955</v>
      </c>
      <c r="F19" s="69">
        <f>'Basic T2'!AV19</f>
        <v>2.3684777737346914</v>
      </c>
      <c r="G19" s="69">
        <f>'Basic T2'!BG19</f>
        <v>6.8486875556202076</v>
      </c>
      <c r="H19" s="69">
        <f>'Basic T2'!BR19</f>
        <v>7.6160419497707004</v>
      </c>
      <c r="I19" s="69">
        <f>'Basic T2'!CC19</f>
        <v>3.5842169378851003</v>
      </c>
      <c r="J19" s="69">
        <f>'Basic T2'!CN19</f>
        <v>1.4954248459911459</v>
      </c>
      <c r="K19" s="309">
        <f t="shared" si="12"/>
        <v>33.325394309301643</v>
      </c>
      <c r="L19" s="97"/>
      <c r="M19" s="97">
        <f t="shared" si="0"/>
        <v>4.2286826532362607</v>
      </c>
      <c r="N19" s="97">
        <f t="shared" si="1"/>
        <v>6.4367982042399046</v>
      </c>
      <c r="O19" s="97">
        <f t="shared" si="2"/>
        <v>9.9734665577269013</v>
      </c>
      <c r="P19" s="97">
        <f t="shared" si="3"/>
        <v>12.779763857546595</v>
      </c>
      <c r="Q19" s="97">
        <f t="shared" si="4"/>
        <v>12.080368283583525</v>
      </c>
      <c r="R19" s="97">
        <f t="shared" si="5"/>
        <v>9.5568528531528898</v>
      </c>
      <c r="S19" s="97">
        <f t="shared" si="6"/>
        <v>11.016032854957535</v>
      </c>
      <c r="T19" s="97">
        <f t="shared" si="7"/>
        <v>8.4189665388461936</v>
      </c>
      <c r="U19" s="97">
        <f t="shared" si="8"/>
        <v>6.3231145854539834</v>
      </c>
      <c r="V19" s="97">
        <f t="shared" si="9"/>
        <v>9.5092878346192897</v>
      </c>
      <c r="W19" s="97"/>
      <c r="X19" s="97">
        <f t="shared" si="10"/>
        <v>0.61709417076681361</v>
      </c>
      <c r="Y19" s="97">
        <f t="shared" si="11"/>
        <v>6.5471900725726551</v>
      </c>
      <c r="Z19" s="97">
        <f t="shared" si="11"/>
        <v>19.684794861560118</v>
      </c>
      <c r="AA19" s="97">
        <f t="shared" si="11"/>
        <v>7.3967129789899584</v>
      </c>
      <c r="AB19" s="97">
        <f t="shared" si="11"/>
        <v>7.107126030534654</v>
      </c>
      <c r="AC19" s="97">
        <f t="shared" si="11"/>
        <v>20.550957303177746</v>
      </c>
      <c r="AD19" s="97">
        <f t="shared" si="11"/>
        <v>22.853568900293382</v>
      </c>
      <c r="AE19" s="97">
        <f t="shared" si="11"/>
        <v>10.755212390344287</v>
      </c>
      <c r="AF19" s="97">
        <f t="shared" si="11"/>
        <v>4.4873432917603893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1.7359702095780628E-2</v>
      </c>
      <c r="C20" s="69">
        <f>'Basic T2'!O20</f>
        <v>0.34486426759888678</v>
      </c>
      <c r="D20" s="69">
        <f>'Basic T2'!Z20</f>
        <v>1.0362463690589805</v>
      </c>
      <c r="E20" s="69">
        <f>'Basic T2'!AK20</f>
        <v>0.49034600929207478</v>
      </c>
      <c r="F20" s="69">
        <f>'Basic T2'!AV20</f>
        <v>0.38637479922440537</v>
      </c>
      <c r="G20" s="69">
        <f>'Basic T2'!BG20</f>
        <v>1.2468871294130275</v>
      </c>
      <c r="H20" s="69">
        <f>'Basic T2'!BR20</f>
        <v>1.4638861158491339</v>
      </c>
      <c r="I20" s="69">
        <f>'Basic T2'!CC20</f>
        <v>1.2598721734858445</v>
      </c>
      <c r="J20" s="69">
        <f>'Basic T2'!CN20</f>
        <v>0.5208119037571467</v>
      </c>
      <c r="K20" s="309">
        <f t="shared" si="12"/>
        <v>6.7666484697752809</v>
      </c>
      <c r="L20" s="97"/>
      <c r="M20" s="97">
        <f t="shared" si="0"/>
        <v>0.35696087837508028</v>
      </c>
      <c r="N20" s="97">
        <f t="shared" si="1"/>
        <v>1.0173908942277943</v>
      </c>
      <c r="O20" s="97">
        <f t="shared" si="2"/>
        <v>1.5754439891354635</v>
      </c>
      <c r="P20" s="97">
        <f t="shared" si="3"/>
        <v>2.5422099298305922</v>
      </c>
      <c r="Q20" s="97">
        <f t="shared" si="4"/>
        <v>1.9706960824743218</v>
      </c>
      <c r="R20" s="97">
        <f t="shared" si="5"/>
        <v>1.7399416637880749</v>
      </c>
      <c r="S20" s="97">
        <f t="shared" si="6"/>
        <v>2.1174013555158728</v>
      </c>
      <c r="T20" s="97">
        <f t="shared" si="7"/>
        <v>2.9593135280643486</v>
      </c>
      <c r="U20" s="97">
        <f t="shared" si="8"/>
        <v>2.2021523540637817</v>
      </c>
      <c r="V20" s="97">
        <f t="shared" si="9"/>
        <v>1.9308401088241385</v>
      </c>
      <c r="W20" s="97"/>
      <c r="X20" s="97">
        <f t="shared" si="10"/>
        <v>0.25654801152034934</v>
      </c>
      <c r="Y20" s="97">
        <f t="shared" si="11"/>
        <v>5.0965299755011451</v>
      </c>
      <c r="Z20" s="97">
        <f t="shared" si="11"/>
        <v>15.314026932056574</v>
      </c>
      <c r="AA20" s="97">
        <f t="shared" si="11"/>
        <v>7.2465122354488001</v>
      </c>
      <c r="AB20" s="97">
        <f t="shared" si="11"/>
        <v>5.7099877576060454</v>
      </c>
      <c r="AC20" s="97">
        <f t="shared" si="11"/>
        <v>18.42695294402424</v>
      </c>
      <c r="AD20" s="97">
        <f t="shared" si="11"/>
        <v>21.633843140927183</v>
      </c>
      <c r="AE20" s="97">
        <f t="shared" si="11"/>
        <v>18.618850663121332</v>
      </c>
      <c r="AF20" s="97">
        <f t="shared" si="11"/>
        <v>7.6967483397943193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2.2060449529754438E-2</v>
      </c>
      <c r="C21" s="69">
        <f>'Basic T2'!O21</f>
        <v>0.10058646917913627</v>
      </c>
      <c r="D21" s="69">
        <f>'Basic T2'!Z21</f>
        <v>0.92029880205875281</v>
      </c>
      <c r="E21" s="69">
        <f>'Basic T2'!AK21</f>
        <v>0.32548457750526938</v>
      </c>
      <c r="F21" s="69">
        <f>'Basic T2'!AV21</f>
        <v>0.5280294605599779</v>
      </c>
      <c r="G21" s="69">
        <f>'Basic T2'!BG21</f>
        <v>0.88585583897208675</v>
      </c>
      <c r="H21" s="69">
        <f>'Basic T2'!BR21</f>
        <v>1.3854696524819159</v>
      </c>
      <c r="I21" s="69">
        <f>'Basic T2'!CC21</f>
        <v>1.1031773398571396</v>
      </c>
      <c r="J21" s="69">
        <f>'Basic T2'!CN21</f>
        <v>1.1522290379057212</v>
      </c>
      <c r="K21" s="309">
        <f t="shared" si="12"/>
        <v>6.4231916280497545</v>
      </c>
      <c r="L21" s="97"/>
      <c r="M21" s="97">
        <f t="shared" si="0"/>
        <v>0.4536205401476483</v>
      </c>
      <c r="N21" s="97">
        <f t="shared" si="1"/>
        <v>0.29674213144171002</v>
      </c>
      <c r="O21" s="97">
        <f t="shared" si="2"/>
        <v>1.3991645801651116</v>
      </c>
      <c r="P21" s="97">
        <f t="shared" si="3"/>
        <v>1.6874821233586093</v>
      </c>
      <c r="Q21" s="97">
        <f t="shared" si="4"/>
        <v>2.6932025366183594</v>
      </c>
      <c r="R21" s="97">
        <f t="shared" si="5"/>
        <v>1.2361483617711722</v>
      </c>
      <c r="S21" s="97">
        <f t="shared" si="6"/>
        <v>2.0039778288966614</v>
      </c>
      <c r="T21" s="97">
        <f t="shared" si="7"/>
        <v>2.5912530607454958</v>
      </c>
      <c r="U21" s="97">
        <f t="shared" si="8"/>
        <v>4.8719775219037738</v>
      </c>
      <c r="V21" s="97">
        <f t="shared" si="9"/>
        <v>1.8328358680813455</v>
      </c>
      <c r="W21" s="97"/>
      <c r="X21" s="97">
        <f t="shared" si="10"/>
        <v>0.34344996704469416</v>
      </c>
      <c r="Y21" s="97">
        <f t="shared" si="11"/>
        <v>1.5659889195875805</v>
      </c>
      <c r="Z21" s="97">
        <f t="shared" si="11"/>
        <v>14.327749432849773</v>
      </c>
      <c r="AA21" s="97">
        <f t="shared" si="11"/>
        <v>5.0673340661968522</v>
      </c>
      <c r="AB21" s="97">
        <f t="shared" si="11"/>
        <v>8.2206711419615726</v>
      </c>
      <c r="AC21" s="97">
        <f t="shared" si="11"/>
        <v>13.791521260296809</v>
      </c>
      <c r="AD21" s="97">
        <f t="shared" si="11"/>
        <v>21.569801007207065</v>
      </c>
      <c r="AE21" s="97">
        <f t="shared" si="11"/>
        <v>17.174909355648364</v>
      </c>
      <c r="AF21" s="97">
        <f t="shared" si="11"/>
        <v>17.938574849207285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6.6931693771314126E-3</v>
      </c>
      <c r="C22" s="69">
        <f>'Basic T2'!O22</f>
        <v>0.24003285957920517</v>
      </c>
      <c r="D22" s="69">
        <f>'Basic T2'!Z22</f>
        <v>0.64225948320189286</v>
      </c>
      <c r="E22" s="69">
        <f>'Basic T2'!AK22</f>
        <v>0.26837695204546902</v>
      </c>
      <c r="F22" s="69">
        <f>'Basic T2'!AV22</f>
        <v>1.1828811731021824</v>
      </c>
      <c r="G22" s="69">
        <f>'Basic T2'!BG22</f>
        <v>6.2712824378786198</v>
      </c>
      <c r="H22" s="69">
        <f>'Basic T2'!BR22</f>
        <v>3.6542809011039106</v>
      </c>
      <c r="I22" s="69">
        <f>'Basic T2'!CC22</f>
        <v>1.8261913264019434</v>
      </c>
      <c r="J22" s="69">
        <f>'Basic T2'!CN22</f>
        <v>0.96077167053323087</v>
      </c>
      <c r="K22" s="309">
        <f t="shared" si="12"/>
        <v>15.052769973223583</v>
      </c>
      <c r="L22" s="97"/>
      <c r="M22" s="97">
        <f t="shared" si="0"/>
        <v>0.13762906798698615</v>
      </c>
      <c r="N22" s="97">
        <f t="shared" si="1"/>
        <v>0.70812568478500859</v>
      </c>
      <c r="O22" s="97">
        <f t="shared" si="2"/>
        <v>0.97645103759883922</v>
      </c>
      <c r="P22" s="97">
        <f t="shared" si="3"/>
        <v>1.3914063528582024</v>
      </c>
      <c r="Q22" s="97">
        <f t="shared" si="4"/>
        <v>6.0332591528859139</v>
      </c>
      <c r="R22" s="97">
        <f t="shared" si="5"/>
        <v>8.751125375866323</v>
      </c>
      <c r="S22" s="97">
        <f t="shared" si="6"/>
        <v>5.2856429538201928</v>
      </c>
      <c r="T22" s="97">
        <f t="shared" si="7"/>
        <v>4.2895404873514877</v>
      </c>
      <c r="U22" s="97">
        <f t="shared" si="8"/>
        <v>4.0624370923924253</v>
      </c>
      <c r="V22" s="97">
        <f t="shared" si="9"/>
        <v>4.2952566758900907</v>
      </c>
      <c r="W22" s="97"/>
      <c r="X22" s="97">
        <f t="shared" si="10"/>
        <v>4.4464702437076141E-2</v>
      </c>
      <c r="Y22" s="97">
        <f t="shared" si="11"/>
        <v>1.5946092314317193</v>
      </c>
      <c r="Z22" s="97">
        <f t="shared" si="11"/>
        <v>4.2667195761601846</v>
      </c>
      <c r="AA22" s="97">
        <f t="shared" si="11"/>
        <v>1.7829074151991147</v>
      </c>
      <c r="AB22" s="97">
        <f t="shared" si="11"/>
        <v>7.8582292508710001</v>
      </c>
      <c r="AC22" s="97">
        <f t="shared" si="11"/>
        <v>41.661982804721035</v>
      </c>
      <c r="AD22" s="97">
        <f t="shared" si="11"/>
        <v>24.276468102576992</v>
      </c>
      <c r="AE22" s="97">
        <f t="shared" si="11"/>
        <v>12.131928739032345</v>
      </c>
      <c r="AF22" s="97">
        <f t="shared" si="11"/>
        <v>6.3826901775705505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2.6108945949349094E-3</v>
      </c>
      <c r="C23" s="69">
        <f>'Basic T2'!O23</f>
        <v>0.10247630719076392</v>
      </c>
      <c r="D23" s="69">
        <f>'Basic T2'!Z23</f>
        <v>0.3481599379987696</v>
      </c>
      <c r="E23" s="69">
        <f>'Basic T2'!AK23</f>
        <v>0.26528572062899286</v>
      </c>
      <c r="F23" s="69">
        <f>'Basic T2'!AV23</f>
        <v>0.40169796786232526</v>
      </c>
      <c r="G23" s="69">
        <f>'Basic T2'!BG23</f>
        <v>4.1231139393807181</v>
      </c>
      <c r="H23" s="69">
        <f>'Basic T2'!BR23</f>
        <v>4.0865552380502432</v>
      </c>
      <c r="I23" s="69">
        <f>'Basic T2'!CC23</f>
        <v>1.9455920126147626</v>
      </c>
      <c r="J23" s="69">
        <f>'Basic T2'!CN23</f>
        <v>1.4551531030329279</v>
      </c>
      <c r="K23" s="309">
        <f t="shared" si="12"/>
        <v>12.730645121354437</v>
      </c>
      <c r="L23" s="97"/>
      <c r="M23" s="97">
        <f t="shared" si="0"/>
        <v>5.3686821514018913E-2</v>
      </c>
      <c r="N23" s="97">
        <f t="shared" si="1"/>
        <v>0.30231737992419949</v>
      </c>
      <c r="O23" s="97">
        <f t="shared" si="2"/>
        <v>0.52932053414675706</v>
      </c>
      <c r="P23" s="97">
        <f t="shared" si="3"/>
        <v>1.3753797939519403</v>
      </c>
      <c r="Q23" s="97">
        <f t="shared" si="4"/>
        <v>2.0488515638008966</v>
      </c>
      <c r="R23" s="97">
        <f t="shared" si="5"/>
        <v>5.7535101280987977</v>
      </c>
      <c r="S23" s="97">
        <f t="shared" si="6"/>
        <v>5.910895326320472</v>
      </c>
      <c r="T23" s="97">
        <f t="shared" si="7"/>
        <v>4.5700007383245058</v>
      </c>
      <c r="U23" s="97">
        <f t="shared" si="8"/>
        <v>6.1528333132366626</v>
      </c>
      <c r="V23" s="97">
        <f t="shared" si="9"/>
        <v>3.6326462533576556</v>
      </c>
      <c r="W23" s="97"/>
      <c r="X23" s="97">
        <f t="shared" si="10"/>
        <v>2.0508737538802207E-2</v>
      </c>
      <c r="Y23" s="97">
        <f t="shared" si="11"/>
        <v>0.80495769235503811</v>
      </c>
      <c r="Z23" s="97">
        <f t="shared" si="11"/>
        <v>2.7348177148914838</v>
      </c>
      <c r="AA23" s="97">
        <f t="shared" si="11"/>
        <v>2.0838356430500249</v>
      </c>
      <c r="AB23" s="97">
        <f t="shared" si="11"/>
        <v>3.1553622305323352</v>
      </c>
      <c r="AC23" s="97">
        <f t="shared" si="11"/>
        <v>32.387313447804701</v>
      </c>
      <c r="AD23" s="97">
        <f t="shared" si="11"/>
        <v>32.100142601535872</v>
      </c>
      <c r="AE23" s="97">
        <f t="shared" si="11"/>
        <v>15.282744857534505</v>
      </c>
      <c r="AF23" s="97">
        <f t="shared" si="11"/>
        <v>11.430317074757257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1.9829325200111787E-2</v>
      </c>
      <c r="C24" s="69">
        <f>'Basic T2'!O24</f>
        <v>0.20987725251052861</v>
      </c>
      <c r="D24" s="69">
        <f>'Basic T2'!Z24</f>
        <v>0.46848174897526723</v>
      </c>
      <c r="E24" s="69">
        <f>'Basic T2'!AK24</f>
        <v>0.202972673428365</v>
      </c>
      <c r="F24" s="69">
        <f>'Basic T2'!AV24</f>
        <v>0.21757914571094078</v>
      </c>
      <c r="G24" s="69">
        <f>'Basic T2'!BG24</f>
        <v>1.4327620509194023</v>
      </c>
      <c r="H24" s="69">
        <f>'Basic T2'!BR24</f>
        <v>1.6464870185879226</v>
      </c>
      <c r="I24" s="69">
        <f>'Basic T2'!CC24</f>
        <v>1.3539543650291113</v>
      </c>
      <c r="J24" s="69">
        <f>'Basic T2'!CN24</f>
        <v>0.92140955193643426</v>
      </c>
      <c r="K24" s="309">
        <f t="shared" si="12"/>
        <v>6.473353132298084</v>
      </c>
      <c r="L24" s="97"/>
      <c r="M24" s="97">
        <f t="shared" si="0"/>
        <v>0.40774278855496238</v>
      </c>
      <c r="N24" s="97">
        <f t="shared" si="1"/>
        <v>0.6191630321588254</v>
      </c>
      <c r="O24" s="97">
        <f t="shared" si="2"/>
        <v>0.71225026931867097</v>
      </c>
      <c r="P24" s="97">
        <f t="shared" si="3"/>
        <v>1.0523163971882075</v>
      </c>
      <c r="Q24" s="97">
        <f t="shared" si="4"/>
        <v>1.1097576004992629</v>
      </c>
      <c r="R24" s="97">
        <f t="shared" si="5"/>
        <v>1.9993168009222</v>
      </c>
      <c r="S24" s="97">
        <f t="shared" si="6"/>
        <v>2.3815198513411175</v>
      </c>
      <c r="T24" s="97">
        <f t="shared" si="7"/>
        <v>3.1803031713339474</v>
      </c>
      <c r="U24" s="97">
        <f t="shared" si="8"/>
        <v>3.8960019907683026</v>
      </c>
      <c r="V24" s="97">
        <f t="shared" si="9"/>
        <v>1.8471492825810412</v>
      </c>
      <c r="W24" s="97"/>
      <c r="X24" s="97">
        <f t="shared" si="10"/>
        <v>0.30632231541912258</v>
      </c>
      <c r="Y24" s="97">
        <f t="shared" ref="Y24:AG32" si="13">IF($K24&gt;0,C24/$K24*100,0)</f>
        <v>3.2421721512977424</v>
      </c>
      <c r="Z24" s="97">
        <f t="shared" si="13"/>
        <v>7.2370800634655481</v>
      </c>
      <c r="AA24" s="97">
        <f t="shared" si="13"/>
        <v>3.1355105967517076</v>
      </c>
      <c r="AB24" s="97">
        <f t="shared" si="13"/>
        <v>3.3611505701018154</v>
      </c>
      <c r="AC24" s="97">
        <f t="shared" si="13"/>
        <v>22.133228662758928</v>
      </c>
      <c r="AD24" s="97">
        <f t="shared" si="13"/>
        <v>25.434840104318678</v>
      </c>
      <c r="AE24" s="97">
        <f t="shared" si="13"/>
        <v>20.915811903937463</v>
      </c>
      <c r="AF24" s="97">
        <f t="shared" si="13"/>
        <v>14.23388363194899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1.7478027340129588E-2</v>
      </c>
      <c r="C25" s="69">
        <f>'Basic T2'!O25</f>
        <v>1.0481475940803076</v>
      </c>
      <c r="D25" s="69">
        <f>'Basic T2'!Z25</f>
        <v>3.3623718296263769</v>
      </c>
      <c r="E25" s="69">
        <f>'Basic T2'!AK25</f>
        <v>2.6683899616497029</v>
      </c>
      <c r="F25" s="69">
        <f>'Basic T2'!AV25</f>
        <v>1.4546535670393337</v>
      </c>
      <c r="G25" s="69">
        <f>'Basic T2'!BG25</f>
        <v>8.9591106717390421</v>
      </c>
      <c r="H25" s="69">
        <f>'Basic T2'!BR25</f>
        <v>6.2077320924040311</v>
      </c>
      <c r="I25" s="69">
        <f>'Basic T2'!CC25</f>
        <v>1.0197693909027505</v>
      </c>
      <c r="J25" s="69">
        <f>'Basic T2'!CN25</f>
        <v>0.37042300010313473</v>
      </c>
      <c r="K25" s="309">
        <f t="shared" si="12"/>
        <v>25.108076134884808</v>
      </c>
      <c r="L25" s="97"/>
      <c r="M25" s="97">
        <f t="shared" si="0"/>
        <v>0.35939395487165315</v>
      </c>
      <c r="N25" s="97">
        <f t="shared" si="1"/>
        <v>3.0921609404439137</v>
      </c>
      <c r="O25" s="97">
        <f t="shared" si="2"/>
        <v>5.1119392515061071</v>
      </c>
      <c r="P25" s="97">
        <f t="shared" si="3"/>
        <v>13.834327859545176</v>
      </c>
      <c r="Q25" s="97">
        <f t="shared" si="4"/>
        <v>7.4194282123890618</v>
      </c>
      <c r="R25" s="97">
        <f t="shared" si="5"/>
        <v>12.501797123838577</v>
      </c>
      <c r="S25" s="97">
        <f t="shared" si="6"/>
        <v>8.9790183845765164</v>
      </c>
      <c r="T25" s="97">
        <f t="shared" si="7"/>
        <v>2.3953361440269623</v>
      </c>
      <c r="U25" s="97">
        <f t="shared" si="8"/>
        <v>1.5662619763331265</v>
      </c>
      <c r="V25" s="97">
        <f t="shared" si="9"/>
        <v>7.1645040633026609</v>
      </c>
      <c r="W25" s="97"/>
      <c r="X25" s="97">
        <f t="shared" si="10"/>
        <v>6.9611177081966319E-2</v>
      </c>
      <c r="Y25" s="97">
        <f t="shared" si="13"/>
        <v>4.174543634683447</v>
      </c>
      <c r="Z25" s="97">
        <f t="shared" si="13"/>
        <v>13.39159484606925</v>
      </c>
      <c r="AA25" s="97">
        <f t="shared" si="13"/>
        <v>10.627616179410415</v>
      </c>
      <c r="AB25" s="97">
        <f t="shared" si="13"/>
        <v>5.7935684089242443</v>
      </c>
      <c r="AC25" s="97">
        <f t="shared" si="13"/>
        <v>35.682186972865594</v>
      </c>
      <c r="AD25" s="97">
        <f t="shared" si="13"/>
        <v>24.7240451998594</v>
      </c>
      <c r="AE25" s="97">
        <f t="shared" si="13"/>
        <v>4.0615194307376559</v>
      </c>
      <c r="AF25" s="97">
        <f t="shared" si="13"/>
        <v>1.4753141503680334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1.1441003992233844E-2</v>
      </c>
      <c r="C26" s="69">
        <f>'Basic T2'!O26</f>
        <v>0.17381251682385448</v>
      </c>
      <c r="D26" s="69">
        <f>'Basic T2'!Z26</f>
        <v>0.64201398271280896</v>
      </c>
      <c r="E26" s="69">
        <f>'Basic T2'!AK26</f>
        <v>0.44878180597013662</v>
      </c>
      <c r="F26" s="69">
        <f>'Basic T2'!AV26</f>
        <v>0.50776429069836304</v>
      </c>
      <c r="G26" s="69">
        <f>'Basic T2'!BG26</f>
        <v>1.476743116920562</v>
      </c>
      <c r="H26" s="69">
        <f>'Basic T2'!BR26</f>
        <v>1.6614388321861884</v>
      </c>
      <c r="I26" s="69">
        <f>'Basic T2'!CC26</f>
        <v>1.0177135070459711</v>
      </c>
      <c r="J26" s="69">
        <f>'Basic T2'!CN26</f>
        <v>0.53325179355331287</v>
      </c>
      <c r="K26" s="309">
        <f t="shared" si="12"/>
        <v>6.4729608499034317</v>
      </c>
      <c r="L26" s="97"/>
      <c r="M26" s="97">
        <f t="shared" si="0"/>
        <v>0.23525696535732771</v>
      </c>
      <c r="N26" s="97">
        <f t="shared" si="1"/>
        <v>0.51276774236605682</v>
      </c>
      <c r="O26" s="97">
        <f t="shared" si="2"/>
        <v>0.9760777940523182</v>
      </c>
      <c r="P26" s="97">
        <f t="shared" si="3"/>
        <v>2.3267193815072149</v>
      </c>
      <c r="Q26" s="97">
        <f t="shared" si="4"/>
        <v>2.5898404878068733</v>
      </c>
      <c r="R26" s="97">
        <f t="shared" si="5"/>
        <v>2.0606892277827251</v>
      </c>
      <c r="S26" s="97">
        <f t="shared" si="6"/>
        <v>2.403146527103408</v>
      </c>
      <c r="T26" s="97">
        <f t="shared" si="7"/>
        <v>2.3905070787951588</v>
      </c>
      <c r="U26" s="97">
        <f t="shared" si="8"/>
        <v>2.2547520208557592</v>
      </c>
      <c r="V26" s="97">
        <f t="shared" si="9"/>
        <v>1.847037346134961</v>
      </c>
      <c r="W26" s="97"/>
      <c r="X26" s="97">
        <f t="shared" si="10"/>
        <v>0.17675070585981573</v>
      </c>
      <c r="Y26" s="97">
        <f t="shared" si="13"/>
        <v>2.6852088380303973</v>
      </c>
      <c r="Z26" s="97">
        <f t="shared" si="13"/>
        <v>9.9183974320250528</v>
      </c>
      <c r="AA26" s="97">
        <f t="shared" si="13"/>
        <v>6.9331765845120445</v>
      </c>
      <c r="AB26" s="97">
        <f t="shared" si="13"/>
        <v>7.8443899549606924</v>
      </c>
      <c r="AC26" s="97">
        <f t="shared" si="13"/>
        <v>22.81402825018775</v>
      </c>
      <c r="AD26" s="97">
        <f t="shared" si="13"/>
        <v>25.667370322670418</v>
      </c>
      <c r="AE26" s="97">
        <f t="shared" si="13"/>
        <v>15.722534565633191</v>
      </c>
      <c r="AF26" s="97">
        <f t="shared" si="13"/>
        <v>8.2381433461206282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8.9864745745185605E-4</v>
      </c>
      <c r="C27" s="69">
        <f>'Basic T2'!O27</f>
        <v>1.2402702913149063E-2</v>
      </c>
      <c r="D27" s="69">
        <f>'Basic T2'!Z27</f>
        <v>5.5460891202176031E-2</v>
      </c>
      <c r="E27" s="69">
        <f>'Basic T2'!AK27</f>
        <v>1.6379024821975161E-2</v>
      </c>
      <c r="F27" s="69">
        <f>'Basic T2'!AV27</f>
        <v>1.6671047358993038E-2</v>
      </c>
      <c r="G27" s="69">
        <f>'Basic T2'!BG27</f>
        <v>5.305961776795888E-2</v>
      </c>
      <c r="H27" s="69">
        <f>'Basic T2'!BR27</f>
        <v>8.4276732520495209E-2</v>
      </c>
      <c r="I27" s="69">
        <f>'Basic T2'!CC27</f>
        <v>6.7950050112681668E-2</v>
      </c>
      <c r="J27" s="69">
        <f>'Basic T2'!CN27</f>
        <v>3.2126317837902083E-2</v>
      </c>
      <c r="K27" s="309">
        <f t="shared" si="12"/>
        <v>0.33922503199278303</v>
      </c>
      <c r="L27" s="97"/>
      <c r="M27" s="97">
        <f t="shared" si="0"/>
        <v>1.8478542085092288E-2</v>
      </c>
      <c r="N27" s="97">
        <f t="shared" si="1"/>
        <v>3.6589459080541543E-2</v>
      </c>
      <c r="O27" s="97">
        <f t="shared" si="2"/>
        <v>8.4319260636744317E-2</v>
      </c>
      <c r="P27" s="97">
        <f t="shared" si="3"/>
        <v>8.4917423114103011E-2</v>
      </c>
      <c r="Q27" s="97">
        <f t="shared" si="4"/>
        <v>8.503030680846814E-2</v>
      </c>
      <c r="R27" s="97">
        <f t="shared" si="5"/>
        <v>7.4040895475921423E-2</v>
      </c>
      <c r="S27" s="97">
        <f t="shared" si="6"/>
        <v>0.1218999659504495</v>
      </c>
      <c r="T27" s="97">
        <f t="shared" si="7"/>
        <v>0.15960786083142159</v>
      </c>
      <c r="U27" s="97">
        <f t="shared" si="8"/>
        <v>0.13583991829635006</v>
      </c>
      <c r="V27" s="97">
        <f t="shared" si="9"/>
        <v>9.6796708239606413E-2</v>
      </c>
      <c r="W27" s="97"/>
      <c r="X27" s="97">
        <f t="shared" si="10"/>
        <v>0.26491189408185378</v>
      </c>
      <c r="Y27" s="97">
        <f t="shared" si="13"/>
        <v>3.6561874105484433</v>
      </c>
      <c r="Z27" s="97">
        <f t="shared" si="13"/>
        <v>16.349292054412999</v>
      </c>
      <c r="AA27" s="97">
        <f t="shared" si="13"/>
        <v>4.82836562082589</v>
      </c>
      <c r="AB27" s="97">
        <f t="shared" si="13"/>
        <v>4.9144508178122042</v>
      </c>
      <c r="AC27" s="97">
        <f t="shared" si="13"/>
        <v>15.64142170059187</v>
      </c>
      <c r="AD27" s="97">
        <f t="shared" si="13"/>
        <v>24.843901414176354</v>
      </c>
      <c r="AE27" s="97">
        <f t="shared" si="13"/>
        <v>20.030965790911118</v>
      </c>
      <c r="AF27" s="97">
        <f t="shared" si="13"/>
        <v>9.4705032966392544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4.1197705394230108E-2</v>
      </c>
      <c r="C28" s="69">
        <f>'Basic T2'!O28</f>
        <v>0.68631833096131634</v>
      </c>
      <c r="D28" s="69">
        <f>'Basic T2'!Z28</f>
        <v>2.6267575599473569</v>
      </c>
      <c r="E28" s="69">
        <f>'Basic T2'!AK28</f>
        <v>0.88840161731690737</v>
      </c>
      <c r="F28" s="69">
        <f>'Basic T2'!AV28</f>
        <v>0.73822675506792412</v>
      </c>
      <c r="G28" s="69">
        <f>'Basic T2'!BG28</f>
        <v>5.1576536271887008</v>
      </c>
      <c r="H28" s="69">
        <f>'Basic T2'!BR28</f>
        <v>4.9651437162476793</v>
      </c>
      <c r="I28" s="69">
        <f>'Basic T2'!CC28</f>
        <v>3.1565153258066152</v>
      </c>
      <c r="J28" s="69">
        <f>'Basic T2'!CN28</f>
        <v>1.9455608393569017</v>
      </c>
      <c r="K28" s="309">
        <f t="shared" si="12"/>
        <v>20.205775477287631</v>
      </c>
      <c r="L28" s="97"/>
      <c r="M28" s="97">
        <f t="shared" si="0"/>
        <v>0.8471325730950493</v>
      </c>
      <c r="N28" s="97">
        <f t="shared" si="1"/>
        <v>2.0247212775137475</v>
      </c>
      <c r="O28" s="97">
        <f t="shared" si="2"/>
        <v>3.9935574514902425</v>
      </c>
      <c r="P28" s="97">
        <f t="shared" si="3"/>
        <v>4.6059381955229117</v>
      </c>
      <c r="Q28" s="97">
        <f t="shared" si="4"/>
        <v>3.7653091689997433</v>
      </c>
      <c r="R28" s="97">
        <f t="shared" si="5"/>
        <v>7.1971361494105945</v>
      </c>
      <c r="S28" s="97">
        <f t="shared" si="6"/>
        <v>7.1817075941154913</v>
      </c>
      <c r="T28" s="97">
        <f t="shared" si="7"/>
        <v>7.4143382970009819</v>
      </c>
      <c r="U28" s="97">
        <f t="shared" si="8"/>
        <v>8.226427528741592</v>
      </c>
      <c r="V28" s="97">
        <f t="shared" si="9"/>
        <v>5.7656492568968654</v>
      </c>
      <c r="W28" s="97"/>
      <c r="X28" s="97">
        <f t="shared" si="10"/>
        <v>0.20389074124147585</v>
      </c>
      <c r="Y28" s="97">
        <f t="shared" si="13"/>
        <v>3.3966443491999341</v>
      </c>
      <c r="Z28" s="97">
        <f t="shared" si="13"/>
        <v>13.000033395896992</v>
      </c>
      <c r="AA28" s="97">
        <f t="shared" si="13"/>
        <v>4.3967707070462012</v>
      </c>
      <c r="AB28" s="97">
        <f t="shared" si="13"/>
        <v>3.6535432945779802</v>
      </c>
      <c r="AC28" s="97">
        <f t="shared" si="13"/>
        <v>25.525640592147418</v>
      </c>
      <c r="AD28" s="97">
        <f t="shared" si="13"/>
        <v>24.572893635429956</v>
      </c>
      <c r="AE28" s="97">
        <f t="shared" si="13"/>
        <v>15.621846978131112</v>
      </c>
      <c r="AF28" s="97">
        <f t="shared" si="13"/>
        <v>9.6287363063289302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2.3393752713026236E-2</v>
      </c>
      <c r="C29" s="69">
        <f>'Basic T2'!O29</f>
        <v>0.24860204779395553</v>
      </c>
      <c r="D29" s="69">
        <f>'Basic T2'!Z29</f>
        <v>1.0288675851957847</v>
      </c>
      <c r="E29" s="69">
        <f>'Basic T2'!AK29</f>
        <v>0.31338946546918778</v>
      </c>
      <c r="F29" s="69">
        <f>'Basic T2'!AV29</f>
        <v>0.4798620763055414</v>
      </c>
      <c r="G29" s="69">
        <f>'Basic T2'!BG29</f>
        <v>1.5101557779087551</v>
      </c>
      <c r="H29" s="69">
        <f>'Basic T2'!BR29</f>
        <v>1.4792356879992938</v>
      </c>
      <c r="I29" s="69">
        <f>'Basic T2'!CC29</f>
        <v>0.73057529405001875</v>
      </c>
      <c r="J29" s="69">
        <f>'Basic T2'!CN29</f>
        <v>0.41965907405728647</v>
      </c>
      <c r="K29" s="309">
        <f t="shared" si="12"/>
        <v>6.2337407614928502</v>
      </c>
      <c r="L29" s="97"/>
      <c r="M29" s="97">
        <f t="shared" si="0"/>
        <v>0.48103674077223568</v>
      </c>
      <c r="N29" s="97">
        <f t="shared" si="1"/>
        <v>0.73340581636057478</v>
      </c>
      <c r="O29" s="97">
        <f t="shared" si="2"/>
        <v>1.5642257489258904</v>
      </c>
      <c r="P29" s="97">
        <f t="shared" si="3"/>
        <v>1.624774742574717</v>
      </c>
      <c r="Q29" s="97">
        <f t="shared" si="4"/>
        <v>2.447525862974532</v>
      </c>
      <c r="R29" s="97">
        <f t="shared" si="5"/>
        <v>2.1073142025538987</v>
      </c>
      <c r="S29" s="97">
        <f t="shared" si="6"/>
        <v>2.1396033591590897</v>
      </c>
      <c r="T29" s="97">
        <f t="shared" si="7"/>
        <v>1.7160481804832095</v>
      </c>
      <c r="U29" s="97">
        <f t="shared" si="8"/>
        <v>1.7744471875020942</v>
      </c>
      <c r="V29" s="97">
        <f t="shared" si="9"/>
        <v>1.7787767081540218</v>
      </c>
      <c r="W29" s="97"/>
      <c r="X29" s="97">
        <f>IF($K29&gt;0,B29/$K29*100,0)</f>
        <v>0.37527631655031995</v>
      </c>
      <c r="Y29" s="97">
        <f t="shared" si="13"/>
        <v>3.9880074790665589</v>
      </c>
      <c r="Z29" s="97">
        <f t="shared" si="13"/>
        <v>16.504818287461035</v>
      </c>
      <c r="AA29" s="97">
        <f t="shared" si="13"/>
        <v>5.0273098843805233</v>
      </c>
      <c r="AB29" s="97">
        <f t="shared" si="13"/>
        <v>7.6978189287201682</v>
      </c>
      <c r="AC29" s="97">
        <f t="shared" si="13"/>
        <v>24.225514593698062</v>
      </c>
      <c r="AD29" s="97">
        <f t="shared" si="13"/>
        <v>23.72950279127501</v>
      </c>
      <c r="AE29" s="97">
        <f t="shared" si="13"/>
        <v>11.719693230795523</v>
      </c>
      <c r="AF29" s="97">
        <f t="shared" si="13"/>
        <v>6.7320584880527976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2.0217385863539414E-2</v>
      </c>
      <c r="C30" s="69">
        <f>'Basic T2'!O30</f>
        <v>0.2035136904528648</v>
      </c>
      <c r="D30" s="69">
        <f>'Basic T2'!Z30</f>
        <v>0.45560003714291814</v>
      </c>
      <c r="E30" s="69">
        <f>'Basic T2'!AK30</f>
        <v>0.19895530836455222</v>
      </c>
      <c r="F30" s="69">
        <f>'Basic T2'!AV30</f>
        <v>0.43526855576763257</v>
      </c>
      <c r="G30" s="69">
        <f>'Basic T2'!BG30</f>
        <v>2.9126236955008427</v>
      </c>
      <c r="H30" s="69">
        <f>'Basic T2'!BR30</f>
        <v>3.9135670564398204</v>
      </c>
      <c r="I30" s="69">
        <f>'Basic T2'!CC30</f>
        <v>3.0396134246221318</v>
      </c>
      <c r="J30" s="69">
        <f>'Basic T2'!CN30</f>
        <v>1.8843849417905802</v>
      </c>
      <c r="K30" s="309">
        <f t="shared" si="12"/>
        <v>13.063744095944882</v>
      </c>
      <c r="L30" s="97"/>
      <c r="M30" s="97">
        <f t="shared" si="0"/>
        <v>0.41572233074501019</v>
      </c>
      <c r="N30" s="97">
        <f t="shared" si="1"/>
        <v>0.60038976191718108</v>
      </c>
      <c r="O30" s="97">
        <f t="shared" si="2"/>
        <v>0.69266572255255876</v>
      </c>
      <c r="P30" s="97">
        <f t="shared" si="3"/>
        <v>1.0314882775269012</v>
      </c>
      <c r="Q30" s="97">
        <f t="shared" si="4"/>
        <v>2.2200776018451758</v>
      </c>
      <c r="R30" s="97">
        <f t="shared" si="5"/>
        <v>4.0643577106485758</v>
      </c>
      <c r="S30" s="97">
        <f t="shared" si="6"/>
        <v>5.6606809098679527</v>
      </c>
      <c r="T30" s="97">
        <f t="shared" si="7"/>
        <v>7.1397474417442108</v>
      </c>
      <c r="U30" s="97">
        <f t="shared" si="8"/>
        <v>7.9677570838731535</v>
      </c>
      <c r="V30" s="97">
        <f t="shared" si="9"/>
        <v>3.727694911969115</v>
      </c>
      <c r="W30" s="97"/>
      <c r="X30" s="97">
        <f t="shared" si="10"/>
        <v>0.15475950627213444</v>
      </c>
      <c r="Y30" s="97">
        <f t="shared" si="13"/>
        <v>1.5578511715951133</v>
      </c>
      <c r="Z30" s="97">
        <f t="shared" si="13"/>
        <v>3.4875150171101481</v>
      </c>
      <c r="AA30" s="97">
        <f t="shared" si="13"/>
        <v>1.5229577899211142</v>
      </c>
      <c r="AB30" s="97">
        <f t="shared" si="13"/>
        <v>3.3318821355567145</v>
      </c>
      <c r="AC30" s="97">
        <f t="shared" si="13"/>
        <v>22.29547420792597</v>
      </c>
      <c r="AD30" s="97">
        <f t="shared" si="13"/>
        <v>29.957468760082577</v>
      </c>
      <c r="AE30" s="97">
        <f t="shared" si="13"/>
        <v>23.267551800602543</v>
      </c>
      <c r="AF30" s="97">
        <f t="shared" si="13"/>
        <v>14.424539610933687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2.515655796745012E-2</v>
      </c>
      <c r="C31" s="69">
        <f>'Basic T2'!O31</f>
        <v>0.1645920543580798</v>
      </c>
      <c r="D31" s="69">
        <f>'Basic T2'!Z31</f>
        <v>0.57703346283105106</v>
      </c>
      <c r="E31" s="69">
        <f>'Basic T2'!AK31</f>
        <v>0.26034512435377827</v>
      </c>
      <c r="F31" s="69">
        <f>'Basic T2'!AV31</f>
        <v>0.43189582776444402</v>
      </c>
      <c r="G31" s="69">
        <f>'Basic T2'!BG31</f>
        <v>2.3889332732689099</v>
      </c>
      <c r="H31" s="69">
        <f>'Basic T2'!BR31</f>
        <v>3.7181928207846955</v>
      </c>
      <c r="I31" s="69">
        <f>'Basic T2'!CC31</f>
        <v>3.1449690719018837</v>
      </c>
      <c r="J31" s="69">
        <f>'Basic T2'!CN31</f>
        <v>2.2330348148012047</v>
      </c>
      <c r="K31" s="309">
        <f t="shared" si="12"/>
        <v>12.944153008031497</v>
      </c>
      <c r="L31" s="97"/>
      <c r="M31" s="97">
        <f t="shared" si="0"/>
        <v>0.51728462731726466</v>
      </c>
      <c r="N31" s="97">
        <f t="shared" si="1"/>
        <v>0.48556627374606293</v>
      </c>
      <c r="O31" s="97">
        <f t="shared" si="2"/>
        <v>0.87728548701477616</v>
      </c>
      <c r="P31" s="97">
        <f t="shared" si="3"/>
        <v>1.3497651612800687</v>
      </c>
      <c r="Q31" s="97">
        <f t="shared" si="4"/>
        <v>2.2028750775695833</v>
      </c>
      <c r="R31" s="97">
        <f t="shared" si="5"/>
        <v>3.3335852428975841</v>
      </c>
      <c r="S31" s="97">
        <f t="shared" si="6"/>
        <v>5.3780867470227935</v>
      </c>
      <c r="T31" s="97">
        <f t="shared" si="7"/>
        <v>7.3872173032225428</v>
      </c>
      <c r="U31" s="97">
        <f t="shared" si="8"/>
        <v>9.4419556055574798</v>
      </c>
      <c r="V31" s="97">
        <f t="shared" si="9"/>
        <v>3.6935700020920184</v>
      </c>
      <c r="W31" s="97"/>
      <c r="X31" s="97">
        <f t="shared" si="10"/>
        <v>0.19434688350671656</v>
      </c>
      <c r="Y31" s="97">
        <f t="shared" si="13"/>
        <v>1.2715552284954827</v>
      </c>
      <c r="Z31" s="97">
        <f t="shared" si="13"/>
        <v>4.4578696070188402</v>
      </c>
      <c r="AA31" s="97">
        <f t="shared" si="13"/>
        <v>2.0112951708175975</v>
      </c>
      <c r="AB31" s="97">
        <f t="shared" si="13"/>
        <v>3.3366094135048026</v>
      </c>
      <c r="AC31" s="97">
        <f t="shared" si="13"/>
        <v>18.455694024836088</v>
      </c>
      <c r="AD31" s="97">
        <f t="shared" si="13"/>
        <v>28.724883107281389</v>
      </c>
      <c r="AE31" s="97">
        <f t="shared" si="13"/>
        <v>24.296445429457727</v>
      </c>
      <c r="AF31" s="97">
        <f t="shared" si="13"/>
        <v>17.251301135081352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1.8508434005268151E-4</v>
      </c>
      <c r="C32" s="69">
        <f>'Basic T2'!O32</f>
        <v>6.8788324459014227E-2</v>
      </c>
      <c r="D32" s="69">
        <f>'Basic T2'!Z32</f>
        <v>0.23319483479968742</v>
      </c>
      <c r="E32" s="69">
        <f>'Basic T2'!AK32</f>
        <v>0.15774477626814626</v>
      </c>
      <c r="F32" s="69">
        <f>'Basic T2'!AV32</f>
        <v>0.20570539655334719</v>
      </c>
      <c r="G32" s="69">
        <f>'Basic T2'!BG32</f>
        <v>0.88698134128726924</v>
      </c>
      <c r="H32" s="69">
        <f>'Basic T2'!BR32</f>
        <v>1.525924941152184</v>
      </c>
      <c r="I32" s="69">
        <f>'Basic T2'!CC32</f>
        <v>1.839608895384157</v>
      </c>
      <c r="J32" s="69">
        <f>'Basic T2'!CN32</f>
        <v>1.415823253061584</v>
      </c>
      <c r="K32" s="309">
        <f t="shared" si="12"/>
        <v>6.3339568473054415</v>
      </c>
      <c r="L32" s="97"/>
      <c r="M32" s="97">
        <f t="shared" si="0"/>
        <v>3.8058181087528803E-3</v>
      </c>
      <c r="N32" s="97">
        <f t="shared" si="1"/>
        <v>0.2029337960150385</v>
      </c>
      <c r="O32" s="97">
        <f t="shared" si="2"/>
        <v>0.3545348015223726</v>
      </c>
      <c r="P32" s="97">
        <f t="shared" si="3"/>
        <v>0.81783134563846049</v>
      </c>
      <c r="Q32" s="97">
        <f t="shared" si="4"/>
        <v>1.0491958066241864</v>
      </c>
      <c r="R32" s="97">
        <f t="shared" si="5"/>
        <v>1.2377189196225455</v>
      </c>
      <c r="S32" s="97">
        <f t="shared" si="6"/>
        <v>2.2071358583361924</v>
      </c>
      <c r="T32" s="97">
        <f t="shared" si="7"/>
        <v>4.3210570127883017</v>
      </c>
      <c r="U32" s="97">
        <f t="shared" si="8"/>
        <v>5.9865346532510477</v>
      </c>
      <c r="V32" s="97">
        <f t="shared" si="9"/>
        <v>1.8073730271294539</v>
      </c>
      <c r="W32" s="97"/>
      <c r="X32" s="97">
        <f t="shared" si="10"/>
        <v>2.9220966374505553E-3</v>
      </c>
      <c r="Y32" s="97">
        <f t="shared" si="13"/>
        <v>1.0860245201745855</v>
      </c>
      <c r="Z32" s="97">
        <f t="shared" si="13"/>
        <v>3.681661249379871</v>
      </c>
      <c r="AA32" s="97">
        <f t="shared" si="13"/>
        <v>2.4904618088020793</v>
      </c>
      <c r="AB32" s="97">
        <f t="shared" si="13"/>
        <v>3.2476602148127567</v>
      </c>
      <c r="AC32" s="97">
        <f t="shared" si="13"/>
        <v>14.003589899173438</v>
      </c>
      <c r="AD32" s="97">
        <f t="shared" si="13"/>
        <v>24.091179935987959</v>
      </c>
      <c r="AE32" s="97">
        <f t="shared" si="13"/>
        <v>29.043596913148434</v>
      </c>
      <c r="AF32" s="97">
        <f t="shared" si="13"/>
        <v>22.352903361883435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1.9803009598241484E-2</v>
      </c>
      <c r="C33" s="69">
        <f>'Basic T2'!O33</f>
        <v>0.61412677744382138</v>
      </c>
      <c r="D33" s="69">
        <f>'Basic T2'!Z33</f>
        <v>2.2078335779783598</v>
      </c>
      <c r="E33" s="69">
        <f>'Basic T2'!AK33</f>
        <v>1.0253663340424399</v>
      </c>
      <c r="F33" s="69">
        <f>'Basic T2'!AV33</f>
        <v>1.0195240615655137</v>
      </c>
      <c r="G33" s="69">
        <f>'Basic T2'!BG33</f>
        <v>4.8157752461970533</v>
      </c>
      <c r="H33" s="69">
        <f>'Basic T2'!BR33</f>
        <v>8.2424991040966376</v>
      </c>
      <c r="I33" s="69">
        <f>'Basic T2'!CC33</f>
        <v>6.6799498652916816</v>
      </c>
      <c r="J33" s="69">
        <f>'Basic T2'!CN33</f>
        <v>4.2276420377952997</v>
      </c>
      <c r="K33" s="309">
        <f t="shared" ref="K33" si="14">SUM(B33:J33)</f>
        <v>28.852520014009048</v>
      </c>
      <c r="L33" s="97"/>
      <c r="M33" s="97">
        <f t="shared" si="0"/>
        <v>0.40720167095359089</v>
      </c>
      <c r="N33" s="97">
        <f t="shared" si="1"/>
        <v>1.811747548167324</v>
      </c>
      <c r="O33" s="97">
        <f t="shared" si="2"/>
        <v>3.3566517030077749</v>
      </c>
      <c r="P33" s="97">
        <f t="shared" si="3"/>
        <v>5.3160348544082945</v>
      </c>
      <c r="Q33" s="97">
        <f t="shared" si="4"/>
        <v>5.2000598334793198</v>
      </c>
      <c r="R33" s="97">
        <f t="shared" si="5"/>
        <v>6.7200693604416477</v>
      </c>
      <c r="S33" s="97">
        <f t="shared" si="6"/>
        <v>11.922156093221146</v>
      </c>
      <c r="T33" s="97">
        <f t="shared" si="7"/>
        <v>15.690533070870623</v>
      </c>
      <c r="U33" s="97">
        <f t="shared" si="8"/>
        <v>17.875766276669268</v>
      </c>
      <c r="V33" s="97">
        <f t="shared" si="9"/>
        <v>8.2329683790341743</v>
      </c>
      <c r="W33" s="97"/>
      <c r="X33" s="97">
        <f t="shared" ref="X33" si="15">IF($K33&gt;0,B33/$K33*100,0)</f>
        <v>6.8635285890543823E-2</v>
      </c>
      <c r="Y33" s="97">
        <f t="shared" ref="Y33" si="16">IF($K33&gt;0,C33/$K33*100,0)</f>
        <v>2.1285030809982572</v>
      </c>
      <c r="Z33" s="97">
        <f t="shared" ref="Z33" si="17">IF($K33&gt;0,D33/$K33*100,0)</f>
        <v>7.6521342915848205</v>
      </c>
      <c r="AA33" s="97">
        <f t="shared" ref="AA33" si="18">IF($K33&gt;0,E33/$K33*100,0)</f>
        <v>3.5538189854632583</v>
      </c>
      <c r="AB33" s="97">
        <f t="shared" ref="AB33" si="19">IF($K33&gt;0,F33/$K33*100,0)</f>
        <v>3.5335702429822216</v>
      </c>
      <c r="AC33" s="97">
        <f t="shared" ref="AC33" si="20">IF($K33&gt;0,G33/$K33*100,0)</f>
        <v>16.69100391875234</v>
      </c>
      <c r="AD33" s="97">
        <f t="shared" ref="AD33" si="21">IF($K33&gt;0,H33/$K33*100,0)</f>
        <v>28.567692181114772</v>
      </c>
      <c r="AE33" s="97">
        <f t="shared" ref="AE33" si="22">IF($K33&gt;0,I33/$K33*100,0)</f>
        <v>23.152050018675318</v>
      </c>
      <c r="AF33" s="97">
        <f>IF($K33&gt;0,J33/$K33*100,0)</f>
        <v>14.652591994538469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4.8631945816593785</v>
      </c>
      <c r="C35" s="310">
        <f t="shared" ref="C35:K35" si="24">SUM(C8:C33)</f>
        <v>33.896928855515341</v>
      </c>
      <c r="D35" s="310">
        <f t="shared" si="24"/>
        <v>65.774878459984379</v>
      </c>
      <c r="E35" s="310">
        <f t="shared" si="24"/>
        <v>19.288179293861482</v>
      </c>
      <c r="F35" s="310">
        <f t="shared" si="24"/>
        <v>19.606006357879888</v>
      </c>
      <c r="G35" s="310">
        <f t="shared" si="24"/>
        <v>71.662582451091794</v>
      </c>
      <c r="H35" s="310">
        <f t="shared" si="24"/>
        <v>69.135977080381167</v>
      </c>
      <c r="I35" s="310">
        <f t="shared" si="24"/>
        <v>42.573122500808886</v>
      </c>
      <c r="J35" s="310">
        <f t="shared" si="24"/>
        <v>23.650130418817618</v>
      </c>
      <c r="K35" s="310">
        <f t="shared" si="24"/>
        <v>350.45099999999996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1.3876960207445204</v>
      </c>
      <c r="Y35" s="98">
        <f t="shared" ref="Y35:AG35" si="26">IF($K35&gt;0,C35/$K35*100,0)</f>
        <v>9.6723732720167277</v>
      </c>
      <c r="Z35" s="98">
        <f t="shared" si="26"/>
        <v>18.768637686861897</v>
      </c>
      <c r="AA35" s="98">
        <f t="shared" si="26"/>
        <v>5.5038163092305297</v>
      </c>
      <c r="AB35" s="98">
        <f t="shared" si="26"/>
        <v>5.594507180142128</v>
      </c>
      <c r="AC35" s="98">
        <f t="shared" si="26"/>
        <v>20.448673980411471</v>
      </c>
      <c r="AD35" s="98">
        <f t="shared" si="26"/>
        <v>19.727715737829591</v>
      </c>
      <c r="AE35" s="98">
        <f t="shared" si="26"/>
        <v>12.148095597047487</v>
      </c>
      <c r="AF35" s="98">
        <f t="shared" si="26"/>
        <v>6.7484842157156404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automation\Data\Results\Workbooks\LSIPs\MA_LSIP\[MA_LSIP_MainTables.Main.xlsm]Manager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automation\Data\Results\Workbooks\LSIPs\MA_LSIP\[MA_LSIP_MainTables.Main.xlsm]Manager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automation\Data\Results\Workbooks\LSIPs\MA_LSIP\[MA_LSIP_MainTables.Main.xlsm]Manager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automation\Data\Results\Workbooks\LSIPs\MA_LSIP\[MA_LSIP_MainTables.Main.xlsm]Manager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automation\Data\Results\Workbooks\LSIPs\MA_LSIP\[MA_LSIP_MainTables.Main.xlsm]Manager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automation\Data\Results\Workbooks\LSIPs\MA_LSIP\[MA_LSIP_MainTables.Main.xlsm]Manager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automation\Data\Results\Workbooks\LSIPs\MA_LSIP\[MA_LSIP_MainTables.Main.xlsm]Manager</v>
      </c>
      <c r="Y79" s="91" t="str">
        <f ca="1">CELL("filename")</f>
        <v>M:\IE\Projects\Nuffield via NFER AI and automation\Data\Results\Workbooks\LSIPs\MA_LSIP\[MA_LSIP_MainTables.Main.xlsm]Manager</v>
      </c>
      <c r="AW79" s="91" t="str">
        <f ca="1">CELL("filename")</f>
        <v>M:\IE\Projects\Nuffield via NFER AI and automation\Data\Results\Workbooks\LSIPs\MA_LSIP\[MA_LSIP_MainTables.Main.xlsm]Manager</v>
      </c>
      <c r="BU79" s="91" t="str">
        <f ca="1">CELL("filename")</f>
        <v>M:\IE\Projects\Nuffield via NFER AI and automation\Data\Results\Workbooks\LSIPs\MA_LSIP\[MA_LSIP_MainTables.Main.xlsm]Manager</v>
      </c>
      <c r="CS79" s="91" t="str">
        <f ca="1">CELL("filename")</f>
        <v>M:\IE\Projects\Nuffield via NFER AI and automation\Data\Results\Workbooks\LSIPs\MA_LSIP\[MA_LSIP_MainTables.Main.xlsm]Manager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automation\Data\Results\Workbooks\LSIPs\MA_LSIP\[MA_LSIP_MainTables.Main.xlsm]Manager</v>
      </c>
      <c r="Y96" s="91" t="str">
        <f ca="1">CELL("filename")</f>
        <v>M:\IE\Projects\Nuffield via NFER AI and automation\Data\Results\Workbooks\LSIPs\MA_LSIP\[MA_LSIP_MainTables.Main.xlsm]Manager</v>
      </c>
      <c r="AW96" s="91" t="str">
        <f ca="1">CELL("filename")</f>
        <v>M:\IE\Projects\Nuffield via NFER AI and automation\Data\Results\Workbooks\LSIPs\MA_LSIP\[MA_LSIP_MainTables.Main.xlsm]Manager</v>
      </c>
      <c r="BU96" s="91" t="str">
        <f ca="1">CELL("filename")</f>
        <v>M:\IE\Projects\Nuffield via NFER AI and automation\Data\Results\Workbooks\LSIPs\MA_LSIP\[MA_LSIP_MainTables.Main.xlsm]Manager</v>
      </c>
      <c r="CS96" s="91" t="str">
        <f ca="1">CELL("filename")</f>
        <v>M:\IE\Projects\Nuffield via NFER AI and automation\Data\Results\Workbooks\LSIPs\MA_LSIP\[MA_LSIP_MainTables.Main.xlsm]Manager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6C399F-6C19-4F2E-B266-675F55C4C66A}"/>
</file>

<file path=customXml/itemProps2.xml><?xml version="1.0" encoding="utf-8"?>
<ds:datastoreItem xmlns:ds="http://schemas.openxmlformats.org/officeDocument/2006/customXml" ds:itemID="{3A25DBED-0771-4E7C-BF47-D0179E04A5B0}"/>
</file>

<file path=customXml/itemProps3.xml><?xml version="1.0" encoding="utf-8"?>
<ds:datastoreItem xmlns:ds="http://schemas.openxmlformats.org/officeDocument/2006/customXml" ds:itemID="{E8938C8F-63E9-4211-B386-CCF9CD5039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